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mutualhousingcalifornia.sharepoint.com/sites/MHC-Files/Shared Documents/Housing Development/ACTIVE 16th &amp; T/Financing/TCAC CDLAC Joint App/Application/"/>
    </mc:Choice>
  </mc:AlternateContent>
  <xr:revisionPtr revIDLastSave="4" documentId="8_{DDD71228-B2CA-42FC-BA08-02A181B64A57}" xr6:coauthVersionLast="47" xr6:coauthVersionMax="47" xr10:uidLastSave="{63539213-D12F-41B1-8347-C943C3FDFD4C}"/>
  <bookViews>
    <workbookView xWindow="28680" yWindow="1185" windowWidth="29040" windowHeight="15840" tabRatio="686" firstSheet="2"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alcMode="manual" iterate="1" iterateCount="1000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66" i="3" l="1"/>
  <c r="W846" i="3" l="1"/>
  <c r="AC888" i="3"/>
  <c r="Q391" i="3" l="1"/>
  <c r="T559" i="3" l="1"/>
  <c r="AC886" i="3"/>
  <c r="Q632" i="3" l="1"/>
  <c r="T632" i="3"/>
  <c r="AA656" i="3"/>
  <c r="H656" i="3"/>
  <c r="AA648" i="3"/>
  <c r="H648" i="3"/>
  <c r="H598" i="3"/>
  <c r="AA590" i="3"/>
  <c r="H590" i="3"/>
  <c r="AA573" i="3"/>
  <c r="H573" i="3"/>
  <c r="AI555" i="3"/>
  <c r="AI554" i="3"/>
  <c r="S46" i="4" l="1"/>
  <c r="D46" i="4"/>
  <c r="C46" i="4"/>
  <c r="A67" i="7" l="1"/>
  <c r="C67" i="7"/>
  <c r="C66" i="7"/>
  <c r="AI56" i="7"/>
  <c r="AK56" i="7"/>
  <c r="AM56" i="7"/>
  <c r="AO56" i="7"/>
  <c r="AQ56" i="7"/>
  <c r="AS56" i="7"/>
  <c r="AU56" i="7"/>
  <c r="AW56" i="7"/>
  <c r="AY56" i="7"/>
  <c r="BA56" i="7"/>
  <c r="BC56" i="7"/>
  <c r="BE56" i="7"/>
  <c r="BG56" i="7"/>
  <c r="BI56" i="7"/>
  <c r="BK56" i="7"/>
  <c r="BM56" i="7"/>
  <c r="BO56" i="7"/>
  <c r="BQ56" i="7"/>
  <c r="BS56" i="7"/>
  <c r="BU56" i="7"/>
  <c r="BW56" i="7"/>
  <c r="BY56" i="7"/>
  <c r="CA56" i="7"/>
  <c r="CC56" i="7"/>
  <c r="CE56" i="7"/>
  <c r="CG56" i="7"/>
  <c r="CI56" i="7"/>
  <c r="CK56" i="7"/>
  <c r="CM56" i="7"/>
  <c r="CO56" i="7"/>
  <c r="CQ56" i="7"/>
  <c r="CS56" i="7"/>
  <c r="CU56" i="7"/>
  <c r="CW56" i="7"/>
  <c r="CY56" i="7"/>
  <c r="DA56" i="7"/>
  <c r="DC56" i="7"/>
  <c r="DE56" i="7"/>
  <c r="DG56" i="7"/>
  <c r="DI56" i="7"/>
  <c r="DK56" i="7"/>
  <c r="DM56" i="7"/>
  <c r="DO56" i="7"/>
  <c r="DQ56" i="7"/>
  <c r="DS56" i="7"/>
  <c r="DU56" i="7"/>
  <c r="DW56" i="7"/>
  <c r="DY56" i="7"/>
  <c r="EA56" i="7"/>
  <c r="EC56" i="7"/>
  <c r="EE56" i="7"/>
  <c r="EG56" i="7"/>
  <c r="EI56" i="7"/>
  <c r="EK56" i="7"/>
  <c r="EM56" i="7"/>
  <c r="EO56" i="7"/>
  <c r="EQ56" i="7"/>
  <c r="ES56" i="7"/>
  <c r="EU56" i="7"/>
  <c r="EW56" i="7"/>
  <c r="EY56" i="7"/>
  <c r="FA56" i="7"/>
  <c r="FC56" i="7"/>
  <c r="FE56" i="7"/>
  <c r="FG56" i="7"/>
  <c r="FI56" i="7"/>
  <c r="FK56" i="7"/>
  <c r="FM56" i="7"/>
  <c r="FO56" i="7"/>
  <c r="FQ56" i="7"/>
  <c r="FS56" i="7"/>
  <c r="FU56" i="7"/>
  <c r="FW56" i="7"/>
  <c r="FY56" i="7"/>
  <c r="GA56" i="7"/>
  <c r="GC56" i="7"/>
  <c r="GE56" i="7"/>
  <c r="GG56" i="7"/>
  <c r="GI56" i="7"/>
  <c r="GK56" i="7"/>
  <c r="GM56" i="7"/>
  <c r="GO56" i="7"/>
  <c r="GQ56" i="7"/>
  <c r="GS56" i="7"/>
  <c r="GU56" i="7"/>
  <c r="GW56" i="7"/>
  <c r="GY56" i="7"/>
  <c r="HA56" i="7"/>
  <c r="HC56" i="7"/>
  <c r="HE56" i="7"/>
  <c r="HG56" i="7"/>
  <c r="HI56" i="7"/>
  <c r="HK56" i="7"/>
  <c r="HM56" i="7"/>
  <c r="HO56" i="7"/>
  <c r="HQ56" i="7"/>
  <c r="HS56" i="7"/>
  <c r="HU56" i="7"/>
  <c r="HW56" i="7"/>
  <c r="HY56" i="7"/>
  <c r="IA56" i="7"/>
  <c r="IC56" i="7"/>
  <c r="IE56" i="7"/>
  <c r="IG56" i="7"/>
  <c r="II56" i="7"/>
  <c r="IK56" i="7"/>
  <c r="IM56" i="7"/>
  <c r="IO56" i="7"/>
  <c r="IQ56" i="7"/>
  <c r="IS56" i="7"/>
  <c r="IU56" i="7"/>
  <c r="IW56" i="7"/>
  <c r="IY56" i="7"/>
  <c r="JA56" i="7"/>
  <c r="JC56" i="7"/>
  <c r="JE56" i="7"/>
  <c r="JG56" i="7"/>
  <c r="JI56" i="7"/>
  <c r="JK56" i="7"/>
  <c r="JM56" i="7"/>
  <c r="JO56" i="7"/>
  <c r="JQ56" i="7"/>
  <c r="JS56" i="7"/>
  <c r="JU56" i="7"/>
  <c r="JW56" i="7"/>
  <c r="JY56" i="7"/>
  <c r="KA56" i="7"/>
  <c r="KC56" i="7"/>
  <c r="KE56" i="7"/>
  <c r="KG56" i="7"/>
  <c r="KI56" i="7"/>
  <c r="KK56" i="7"/>
  <c r="KM56" i="7"/>
  <c r="KO56" i="7"/>
  <c r="KQ56" i="7"/>
  <c r="KS56" i="7"/>
  <c r="KU56" i="7"/>
  <c r="KW56" i="7"/>
  <c r="KY56" i="7"/>
  <c r="LA56" i="7"/>
  <c r="LC56" i="7"/>
  <c r="LE56" i="7"/>
  <c r="LG56" i="7"/>
  <c r="LI56" i="7"/>
  <c r="LK56" i="7"/>
  <c r="LM56" i="7"/>
  <c r="LO56" i="7"/>
  <c r="LQ56" i="7"/>
  <c r="LS56" i="7"/>
  <c r="LU56" i="7"/>
  <c r="LW56" i="7"/>
  <c r="LY56" i="7"/>
  <c r="MA56" i="7"/>
  <c r="MC56" i="7"/>
  <c r="ME56" i="7"/>
  <c r="MG56" i="7"/>
  <c r="MI56" i="7"/>
  <c r="MK56" i="7"/>
  <c r="MM56" i="7"/>
  <c r="MO56" i="7"/>
  <c r="MQ56" i="7"/>
  <c r="MS56" i="7"/>
  <c r="MU56" i="7"/>
  <c r="MW56" i="7"/>
  <c r="MY56" i="7"/>
  <c r="NA56" i="7"/>
  <c r="NC56" i="7"/>
  <c r="NE56" i="7"/>
  <c r="NG56" i="7"/>
  <c r="NI56" i="7"/>
  <c r="NK56" i="7"/>
  <c r="NM56" i="7"/>
  <c r="NO56" i="7"/>
  <c r="NQ56" i="7"/>
  <c r="NS56" i="7"/>
  <c r="NU56" i="7"/>
  <c r="NW56" i="7"/>
  <c r="NY56" i="7"/>
  <c r="OA56" i="7"/>
  <c r="OC56" i="7"/>
  <c r="OE56" i="7"/>
  <c r="OG56" i="7"/>
  <c r="OI56" i="7"/>
  <c r="OK56" i="7"/>
  <c r="OM56" i="7"/>
  <c r="OO56" i="7"/>
  <c r="OQ56" i="7"/>
  <c r="OS56" i="7"/>
  <c r="OU56" i="7"/>
  <c r="OW56" i="7"/>
  <c r="OY56" i="7"/>
  <c r="PA56" i="7"/>
  <c r="PC56" i="7"/>
  <c r="PE56" i="7"/>
  <c r="PG56" i="7"/>
  <c r="PI56" i="7"/>
  <c r="PK56" i="7"/>
  <c r="PM56" i="7"/>
  <c r="PO56" i="7"/>
  <c r="PQ56" i="7"/>
  <c r="PS56" i="7"/>
  <c r="PU56" i="7"/>
  <c r="PW56" i="7"/>
  <c r="PY56" i="7"/>
  <c r="QA56" i="7"/>
  <c r="QC56" i="7"/>
  <c r="QE56" i="7"/>
  <c r="QG56" i="7"/>
  <c r="QI56" i="7"/>
  <c r="QK56" i="7"/>
  <c r="QM56" i="7"/>
  <c r="QO56" i="7"/>
  <c r="QQ56" i="7"/>
  <c r="QS56" i="7"/>
  <c r="QU56" i="7"/>
  <c r="QW56" i="7"/>
  <c r="QY56" i="7"/>
  <c r="RA56" i="7"/>
  <c r="RC56" i="7"/>
  <c r="RE56" i="7"/>
  <c r="RG56" i="7"/>
  <c r="RI56" i="7"/>
  <c r="RK56" i="7"/>
  <c r="RM56" i="7"/>
  <c r="RO56" i="7"/>
  <c r="RQ56" i="7"/>
  <c r="RS56" i="7"/>
  <c r="RU56" i="7"/>
  <c r="RW56" i="7"/>
  <c r="RY56" i="7"/>
  <c r="SA56" i="7"/>
  <c r="SC56" i="7"/>
  <c r="SE56" i="7"/>
  <c r="SG56" i="7"/>
  <c r="SI56" i="7"/>
  <c r="SK56" i="7"/>
  <c r="SM56" i="7"/>
  <c r="SO56" i="7"/>
  <c r="SQ56" i="7"/>
  <c r="SS56" i="7"/>
  <c r="SU56" i="7"/>
  <c r="SW56" i="7"/>
  <c r="SY56" i="7"/>
  <c r="TA56" i="7"/>
  <c r="TC56" i="7"/>
  <c r="TE56" i="7"/>
  <c r="TG56" i="7"/>
  <c r="TI56" i="7"/>
  <c r="TK56" i="7"/>
  <c r="TM56" i="7"/>
  <c r="TO56" i="7"/>
  <c r="TQ56" i="7"/>
  <c r="TS56" i="7"/>
  <c r="TU56" i="7"/>
  <c r="TW56" i="7"/>
  <c r="TY56" i="7"/>
  <c r="UA56" i="7"/>
  <c r="UC56" i="7"/>
  <c r="UE56" i="7"/>
  <c r="UG56" i="7"/>
  <c r="UI56" i="7"/>
  <c r="UK56" i="7"/>
  <c r="UM56" i="7"/>
  <c r="UO56" i="7"/>
  <c r="UQ56" i="7"/>
  <c r="US56" i="7"/>
  <c r="UU56" i="7"/>
  <c r="UW56" i="7"/>
  <c r="UY56" i="7"/>
  <c r="VA56" i="7"/>
  <c r="VC56" i="7"/>
  <c r="VE56" i="7"/>
  <c r="VG56" i="7"/>
  <c r="VI56" i="7"/>
  <c r="VK56" i="7"/>
  <c r="VM56" i="7"/>
  <c r="VO56" i="7"/>
  <c r="VQ56" i="7"/>
  <c r="VS56" i="7"/>
  <c r="VU56" i="7"/>
  <c r="VW56" i="7"/>
  <c r="VY56" i="7"/>
  <c r="WA56" i="7"/>
  <c r="WC56" i="7"/>
  <c r="WE56" i="7"/>
  <c r="WG56" i="7"/>
  <c r="WI56" i="7"/>
  <c r="WK56" i="7"/>
  <c r="WM56" i="7"/>
  <c r="WO56" i="7"/>
  <c r="WQ56" i="7"/>
  <c r="WS56" i="7"/>
  <c r="WU56" i="7"/>
  <c r="WW56" i="7"/>
  <c r="WY56" i="7"/>
  <c r="XA56" i="7"/>
  <c r="XC56" i="7"/>
  <c r="XE56" i="7"/>
  <c r="XG56" i="7"/>
  <c r="XI56" i="7"/>
  <c r="XK56" i="7"/>
  <c r="XM56" i="7"/>
  <c r="XO56" i="7"/>
  <c r="XQ56" i="7"/>
  <c r="XS56" i="7"/>
  <c r="XU56" i="7"/>
  <c r="XW56" i="7"/>
  <c r="XY56" i="7"/>
  <c r="YA56" i="7"/>
  <c r="YC56" i="7"/>
  <c r="YE56" i="7"/>
  <c r="YG56" i="7"/>
  <c r="YI56" i="7"/>
  <c r="YK56" i="7"/>
  <c r="YM56" i="7"/>
  <c r="YO56" i="7"/>
  <c r="YQ56" i="7"/>
  <c r="YS56" i="7"/>
  <c r="YU56" i="7"/>
  <c r="YW56" i="7"/>
  <c r="YY56" i="7"/>
  <c r="ZA56" i="7"/>
  <c r="ZC56" i="7"/>
  <c r="ZE56" i="7"/>
  <c r="ZG56" i="7"/>
  <c r="ZI56" i="7"/>
  <c r="ZK56" i="7"/>
  <c r="ZM56" i="7"/>
  <c r="ZO56" i="7"/>
  <c r="ZQ56" i="7"/>
  <c r="ZS56" i="7"/>
  <c r="ZU56" i="7"/>
  <c r="ZW56" i="7"/>
  <c r="ZY56" i="7"/>
  <c r="AAA56" i="7"/>
  <c r="AAC56" i="7"/>
  <c r="AAE56" i="7"/>
  <c r="AAG56" i="7"/>
  <c r="AAI56" i="7"/>
  <c r="AAK56" i="7"/>
  <c r="AAM56" i="7"/>
  <c r="AAO56" i="7"/>
  <c r="AAQ56" i="7"/>
  <c r="AAS56" i="7"/>
  <c r="AAU56" i="7"/>
  <c r="AAW56" i="7"/>
  <c r="AAY56" i="7"/>
  <c r="ABA56" i="7"/>
  <c r="ABC56" i="7"/>
  <c r="ABE56" i="7"/>
  <c r="ABG56" i="7"/>
  <c r="ABI56" i="7"/>
  <c r="ABK56" i="7"/>
  <c r="ABM56" i="7"/>
  <c r="ABO56" i="7"/>
  <c r="ABQ56" i="7"/>
  <c r="ABS56" i="7"/>
  <c r="ABU56" i="7"/>
  <c r="ABW56" i="7"/>
  <c r="ABY56" i="7"/>
  <c r="ACA56" i="7"/>
  <c r="ACC56" i="7"/>
  <c r="ACE56" i="7"/>
  <c r="ACG56" i="7"/>
  <c r="ACI56" i="7"/>
  <c r="ACK56" i="7"/>
  <c r="ACM56" i="7"/>
  <c r="ACO56" i="7"/>
  <c r="ACQ56" i="7"/>
  <c r="ACS56" i="7"/>
  <c r="ACU56" i="7"/>
  <c r="ACW56" i="7"/>
  <c r="ACY56" i="7"/>
  <c r="ADA56" i="7"/>
  <c r="ADC56" i="7"/>
  <c r="ADE56" i="7"/>
  <c r="ADG56" i="7"/>
  <c r="ADI56" i="7"/>
  <c r="ADK56" i="7"/>
  <c r="ADM56" i="7"/>
  <c r="ADO56" i="7"/>
  <c r="ADQ56" i="7"/>
  <c r="ADS56" i="7"/>
  <c r="ADU56" i="7"/>
  <c r="ADW56" i="7"/>
  <c r="ADY56" i="7"/>
  <c r="AEA56" i="7"/>
  <c r="AEC56" i="7"/>
  <c r="AEE56" i="7"/>
  <c r="AEG56" i="7"/>
  <c r="AEI56" i="7"/>
  <c r="AEK56" i="7"/>
  <c r="AEM56" i="7"/>
  <c r="AEO56" i="7"/>
  <c r="AEQ56" i="7"/>
  <c r="AES56" i="7"/>
  <c r="AEU56" i="7"/>
  <c r="AEW56" i="7"/>
  <c r="AEY56" i="7"/>
  <c r="AFA56" i="7"/>
  <c r="AFC56" i="7"/>
  <c r="AFE56" i="7"/>
  <c r="AFG56" i="7"/>
  <c r="AFI56" i="7"/>
  <c r="AFK56" i="7"/>
  <c r="AFM56" i="7"/>
  <c r="AFO56" i="7"/>
  <c r="AFQ56" i="7"/>
  <c r="AFS56" i="7"/>
  <c r="AFU56" i="7"/>
  <c r="AFW56" i="7"/>
  <c r="AFY56" i="7"/>
  <c r="AGA56" i="7"/>
  <c r="AGC56" i="7"/>
  <c r="AGE56" i="7"/>
  <c r="AGG56" i="7"/>
  <c r="AGI56" i="7"/>
  <c r="AGK56" i="7"/>
  <c r="AGM56" i="7"/>
  <c r="AGO56" i="7"/>
  <c r="AGQ56" i="7"/>
  <c r="AGS56" i="7"/>
  <c r="AGU56" i="7"/>
  <c r="AGW56" i="7"/>
  <c r="AGY56" i="7"/>
  <c r="AHA56" i="7"/>
  <c r="AHC56" i="7"/>
  <c r="AHE56" i="7"/>
  <c r="AHG56" i="7"/>
  <c r="AHI56" i="7"/>
  <c r="AHK56" i="7"/>
  <c r="AHM56" i="7"/>
  <c r="AHO56" i="7"/>
  <c r="AHQ56" i="7"/>
  <c r="AHS56" i="7"/>
  <c r="AHU56" i="7"/>
  <c r="AHW56" i="7"/>
  <c r="AHY56" i="7"/>
  <c r="AIA56" i="7"/>
  <c r="AIC56" i="7"/>
  <c r="AIE56" i="7"/>
  <c r="AIG56" i="7"/>
  <c r="AII56" i="7"/>
  <c r="AIK56" i="7"/>
  <c r="AIM56" i="7"/>
  <c r="AIO56" i="7"/>
  <c r="AIQ56" i="7"/>
  <c r="AIS56" i="7"/>
  <c r="AIU56" i="7"/>
  <c r="AIW56" i="7"/>
  <c r="AIY56" i="7"/>
  <c r="AJA56" i="7"/>
  <c r="AJC56" i="7"/>
  <c r="AJE56" i="7"/>
  <c r="AJG56" i="7"/>
  <c r="AJI56" i="7"/>
  <c r="AJK56" i="7"/>
  <c r="AJM56" i="7"/>
  <c r="AJO56" i="7"/>
  <c r="AJQ56" i="7"/>
  <c r="AJS56" i="7"/>
  <c r="AJU56" i="7"/>
  <c r="AJW56" i="7"/>
  <c r="AJY56" i="7"/>
  <c r="AKA56" i="7"/>
  <c r="AKC56" i="7"/>
  <c r="AKE56" i="7"/>
  <c r="AKG56" i="7"/>
  <c r="AKI56" i="7"/>
  <c r="AKK56" i="7"/>
  <c r="AKM56" i="7"/>
  <c r="AKO56" i="7"/>
  <c r="AKQ56" i="7"/>
  <c r="AKS56" i="7"/>
  <c r="AKU56" i="7"/>
  <c r="AKW56" i="7"/>
  <c r="AKY56" i="7"/>
  <c r="ALA56" i="7"/>
  <c r="ALC56" i="7"/>
  <c r="ALE56" i="7"/>
  <c r="ALG56" i="7"/>
  <c r="ALI56" i="7"/>
  <c r="ALK56" i="7"/>
  <c r="ALM56" i="7"/>
  <c r="ALO56" i="7"/>
  <c r="ALQ56" i="7"/>
  <c r="ALS56" i="7"/>
  <c r="ALU56" i="7"/>
  <c r="ALW56" i="7"/>
  <c r="ALY56" i="7"/>
  <c r="AMA56" i="7"/>
  <c r="AMC56" i="7"/>
  <c r="AME56" i="7"/>
  <c r="AMG56" i="7"/>
  <c r="AMI56" i="7"/>
  <c r="AMK56" i="7"/>
  <c r="AMM56" i="7"/>
  <c r="AMO56" i="7"/>
  <c r="AMQ56" i="7"/>
  <c r="AMS56" i="7"/>
  <c r="AMU56" i="7"/>
  <c r="AMW56" i="7"/>
  <c r="AMY56" i="7"/>
  <c r="ANA56" i="7"/>
  <c r="ANC56" i="7"/>
  <c r="ANE56" i="7"/>
  <c r="ANG56" i="7"/>
  <c r="ANI56" i="7"/>
  <c r="ANK56" i="7"/>
  <c r="ANM56" i="7"/>
  <c r="ANO56" i="7"/>
  <c r="ANQ56" i="7"/>
  <c r="ANS56" i="7"/>
  <c r="ANU56" i="7"/>
  <c r="ANW56" i="7"/>
  <c r="ANY56" i="7"/>
  <c r="AOA56" i="7"/>
  <c r="AOC56" i="7"/>
  <c r="AOE56" i="7"/>
  <c r="AOG56" i="7"/>
  <c r="AOI56" i="7"/>
  <c r="AOK56" i="7"/>
  <c r="AOM56" i="7"/>
  <c r="AOO56" i="7"/>
  <c r="AOQ56" i="7"/>
  <c r="AOS56" i="7"/>
  <c r="AOU56" i="7"/>
  <c r="AOW56" i="7"/>
  <c r="AOY56" i="7"/>
  <c r="APA56" i="7"/>
  <c r="APC56" i="7"/>
  <c r="APE56" i="7"/>
  <c r="APG56" i="7"/>
  <c r="API56" i="7"/>
  <c r="APK56" i="7"/>
  <c r="APM56" i="7"/>
  <c r="APO56" i="7"/>
  <c r="APQ56" i="7"/>
  <c r="APS56" i="7"/>
  <c r="APU56" i="7"/>
  <c r="APW56" i="7"/>
  <c r="APY56" i="7"/>
  <c r="AQA56" i="7"/>
  <c r="AQC56" i="7"/>
  <c r="AQE56" i="7"/>
  <c r="AQG56" i="7"/>
  <c r="AQI56" i="7"/>
  <c r="AQK56" i="7"/>
  <c r="AQM56" i="7"/>
  <c r="AQO56" i="7"/>
  <c r="AQQ56" i="7"/>
  <c r="AQS56" i="7"/>
  <c r="AQU56" i="7"/>
  <c r="AQW56" i="7"/>
  <c r="AQY56" i="7"/>
  <c r="ARA56" i="7"/>
  <c r="ARC56" i="7"/>
  <c r="ARE56" i="7"/>
  <c r="ARG56" i="7"/>
  <c r="ARI56" i="7"/>
  <c r="ARK56" i="7"/>
  <c r="ARM56" i="7"/>
  <c r="ARO56" i="7"/>
  <c r="ARQ56" i="7"/>
  <c r="ARS56" i="7"/>
  <c r="ARU56" i="7"/>
  <c r="ARW56" i="7"/>
  <c r="ARY56" i="7"/>
  <c r="ASA56" i="7"/>
  <c r="ASC56" i="7"/>
  <c r="ASE56" i="7"/>
  <c r="ASG56" i="7"/>
  <c r="ASI56" i="7"/>
  <c r="ASK56" i="7"/>
  <c r="ASM56" i="7"/>
  <c r="ASO56" i="7"/>
  <c r="ASQ56" i="7"/>
  <c r="ASS56" i="7"/>
  <c r="ASU56" i="7"/>
  <c r="ASW56" i="7"/>
  <c r="ASY56" i="7"/>
  <c r="ATA56" i="7"/>
  <c r="ATC56" i="7"/>
  <c r="ATE56" i="7"/>
  <c r="ATG56" i="7"/>
  <c r="ATI56" i="7"/>
  <c r="ATK56" i="7"/>
  <c r="ATM56" i="7"/>
  <c r="ATO56" i="7"/>
  <c r="ATQ56" i="7"/>
  <c r="ATS56" i="7"/>
  <c r="ATU56" i="7"/>
  <c r="ATW56" i="7"/>
  <c r="ATY56" i="7"/>
  <c r="AUA56" i="7"/>
  <c r="AUC56" i="7"/>
  <c r="AUE56" i="7"/>
  <c r="AUG56" i="7"/>
  <c r="AUI56" i="7"/>
  <c r="AUK56" i="7"/>
  <c r="AUM56" i="7"/>
  <c r="AUO56" i="7"/>
  <c r="AUQ56" i="7"/>
  <c r="AUS56" i="7"/>
  <c r="AUU56" i="7"/>
  <c r="AUW56" i="7"/>
  <c r="AUY56" i="7"/>
  <c r="AVA56" i="7"/>
  <c r="AVC56" i="7"/>
  <c r="AVE56" i="7"/>
  <c r="AVG56" i="7"/>
  <c r="AVI56" i="7"/>
  <c r="AVK56" i="7"/>
  <c r="AVM56" i="7"/>
  <c r="AVO56" i="7"/>
  <c r="AVQ56" i="7"/>
  <c r="AVS56" i="7"/>
  <c r="AVU56" i="7"/>
  <c r="AVW56" i="7"/>
  <c r="AVY56" i="7"/>
  <c r="AWA56" i="7"/>
  <c r="AWC56" i="7"/>
  <c r="AWE56" i="7"/>
  <c r="AWG56" i="7"/>
  <c r="AWI56" i="7"/>
  <c r="AWK56" i="7"/>
  <c r="AWM56" i="7"/>
  <c r="AWO56" i="7"/>
  <c r="AWQ56" i="7"/>
  <c r="AWS56" i="7"/>
  <c r="AWU56" i="7"/>
  <c r="AWW56" i="7"/>
  <c r="AWY56" i="7"/>
  <c r="AXA56" i="7"/>
  <c r="AXC56" i="7"/>
  <c r="AXE56" i="7"/>
  <c r="AXG56" i="7"/>
  <c r="AXI56" i="7"/>
  <c r="AXK56" i="7"/>
  <c r="AXM56" i="7"/>
  <c r="AXO56" i="7"/>
  <c r="AXQ56" i="7"/>
  <c r="AXS56" i="7"/>
  <c r="AXU56" i="7"/>
  <c r="AXW56" i="7"/>
  <c r="AXY56" i="7"/>
  <c r="AYA56" i="7"/>
  <c r="AYC56" i="7"/>
  <c r="AYE56" i="7"/>
  <c r="AYG56" i="7"/>
  <c r="AYI56" i="7"/>
  <c r="AYK56" i="7"/>
  <c r="AYM56" i="7"/>
  <c r="AYO56" i="7"/>
  <c r="AYQ56" i="7"/>
  <c r="AYS56" i="7"/>
  <c r="AYU56" i="7"/>
  <c r="AYW56" i="7"/>
  <c r="AYY56" i="7"/>
  <c r="AZA56" i="7"/>
  <c r="AZC56" i="7"/>
  <c r="AZE56" i="7"/>
  <c r="AZG56" i="7"/>
  <c r="AZI56" i="7"/>
  <c r="AZK56" i="7"/>
  <c r="AZM56" i="7"/>
  <c r="AZO56" i="7"/>
  <c r="AZQ56" i="7"/>
  <c r="AZS56" i="7"/>
  <c r="AZU56" i="7"/>
  <c r="AZW56" i="7"/>
  <c r="AZY56" i="7"/>
  <c r="BAA56" i="7"/>
  <c r="BAC56" i="7"/>
  <c r="BAE56" i="7"/>
  <c r="BAG56" i="7"/>
  <c r="BAI56" i="7"/>
  <c r="BAK56" i="7"/>
  <c r="BAM56" i="7"/>
  <c r="BAO56" i="7"/>
  <c r="BAQ56" i="7"/>
  <c r="BAS56" i="7"/>
  <c r="BAU56" i="7"/>
  <c r="BAW56" i="7"/>
  <c r="BAY56" i="7"/>
  <c r="BBA56" i="7"/>
  <c r="BBC56" i="7"/>
  <c r="BBE56" i="7"/>
  <c r="BBG56" i="7"/>
  <c r="BBI56" i="7"/>
  <c r="BBK56" i="7"/>
  <c r="BBM56" i="7"/>
  <c r="BBO56" i="7"/>
  <c r="BBQ56" i="7"/>
  <c r="BBS56" i="7"/>
  <c r="BBU56" i="7"/>
  <c r="BBW56" i="7"/>
  <c r="BBY56" i="7"/>
  <c r="BCA56" i="7"/>
  <c r="BCC56" i="7"/>
  <c r="BCE56" i="7"/>
  <c r="BCG56" i="7"/>
  <c r="BCI56" i="7"/>
  <c r="BCK56" i="7"/>
  <c r="BCM56" i="7"/>
  <c r="BCO56" i="7"/>
  <c r="BCQ56" i="7"/>
  <c r="BCS56" i="7"/>
  <c r="BCU56" i="7"/>
  <c r="BCW56" i="7"/>
  <c r="BCY56" i="7"/>
  <c r="BDA56" i="7"/>
  <c r="BDC56" i="7"/>
  <c r="BDE56" i="7"/>
  <c r="BDG56" i="7"/>
  <c r="BDI56" i="7"/>
  <c r="BDK56" i="7"/>
  <c r="BDM56" i="7"/>
  <c r="BDO56" i="7"/>
  <c r="BDQ56" i="7"/>
  <c r="BDS56" i="7"/>
  <c r="BDU56" i="7"/>
  <c r="BDW56" i="7"/>
  <c r="BDY56" i="7"/>
  <c r="BEA56" i="7"/>
  <c r="BEC56" i="7"/>
  <c r="BEE56" i="7"/>
  <c r="BEG56" i="7"/>
  <c r="BEI56" i="7"/>
  <c r="BEK56" i="7"/>
  <c r="BEM56" i="7"/>
  <c r="BEO56" i="7"/>
  <c r="BEQ56" i="7"/>
  <c r="BES56" i="7"/>
  <c r="BEU56" i="7"/>
  <c r="BEW56" i="7"/>
  <c r="BEY56" i="7"/>
  <c r="BFA56" i="7"/>
  <c r="BFC56" i="7"/>
  <c r="BFE56" i="7"/>
  <c r="BFG56" i="7"/>
  <c r="BFI56" i="7"/>
  <c r="BFK56" i="7"/>
  <c r="BFM56" i="7"/>
  <c r="BFO56" i="7"/>
  <c r="BFQ56" i="7"/>
  <c r="BFS56" i="7"/>
  <c r="BFU56" i="7"/>
  <c r="BFW56" i="7"/>
  <c r="BFY56" i="7"/>
  <c r="BGA56" i="7"/>
  <c r="BGC56" i="7"/>
  <c r="BGE56" i="7"/>
  <c r="BGG56" i="7"/>
  <c r="BGI56" i="7"/>
  <c r="BGK56" i="7"/>
  <c r="BGM56" i="7"/>
  <c r="BGO56" i="7"/>
  <c r="BGQ56" i="7"/>
  <c r="BGS56" i="7"/>
  <c r="BGU56" i="7"/>
  <c r="BGW56" i="7"/>
  <c r="BGY56" i="7"/>
  <c r="BHA56" i="7"/>
  <c r="BHC56" i="7"/>
  <c r="BHE56" i="7"/>
  <c r="BHG56" i="7"/>
  <c r="BHI56" i="7"/>
  <c r="BHK56" i="7"/>
  <c r="BHM56" i="7"/>
  <c r="BHO56" i="7"/>
  <c r="BHQ56" i="7"/>
  <c r="BHS56" i="7"/>
  <c r="BHU56" i="7"/>
  <c r="BHW56" i="7"/>
  <c r="BHY56" i="7"/>
  <c r="BIA56" i="7"/>
  <c r="BIC56" i="7"/>
  <c r="BIE56" i="7"/>
  <c r="BIG56" i="7"/>
  <c r="BII56" i="7"/>
  <c r="BIK56" i="7"/>
  <c r="BIM56" i="7"/>
  <c r="BIO56" i="7"/>
  <c r="BIQ56" i="7"/>
  <c r="BIS56" i="7"/>
  <c r="BIU56" i="7"/>
  <c r="BIW56" i="7"/>
  <c r="BIY56" i="7"/>
  <c r="BJA56" i="7"/>
  <c r="BJC56" i="7"/>
  <c r="BJE56" i="7"/>
  <c r="BJG56" i="7"/>
  <c r="BJI56" i="7"/>
  <c r="BJK56" i="7"/>
  <c r="BJM56" i="7"/>
  <c r="BJO56" i="7"/>
  <c r="BJQ56" i="7"/>
  <c r="BJS56" i="7"/>
  <c r="BJU56" i="7"/>
  <c r="BJW56" i="7"/>
  <c r="BJY56" i="7"/>
  <c r="BKA56" i="7"/>
  <c r="BKC56" i="7"/>
  <c r="BKE56" i="7"/>
  <c r="BKG56" i="7"/>
  <c r="BKI56" i="7"/>
  <c r="BKK56" i="7"/>
  <c r="BKM56" i="7"/>
  <c r="BKO56" i="7"/>
  <c r="BKQ56" i="7"/>
  <c r="BKS56" i="7"/>
  <c r="BKU56" i="7"/>
  <c r="BKW56" i="7"/>
  <c r="BKY56" i="7"/>
  <c r="BLA56" i="7"/>
  <c r="BLC56" i="7"/>
  <c r="BLE56" i="7"/>
  <c r="BLG56" i="7"/>
  <c r="BLI56" i="7"/>
  <c r="BLK56" i="7"/>
  <c r="BLM56" i="7"/>
  <c r="BLO56" i="7"/>
  <c r="BLQ56" i="7"/>
  <c r="BLS56" i="7"/>
  <c r="BLU56" i="7"/>
  <c r="BLW56" i="7"/>
  <c r="BLY56" i="7"/>
  <c r="BMA56" i="7"/>
  <c r="BMC56" i="7"/>
  <c r="BME56" i="7"/>
  <c r="BMG56" i="7"/>
  <c r="BMI56" i="7"/>
  <c r="BMK56" i="7"/>
  <c r="BMM56" i="7"/>
  <c r="BMO56" i="7"/>
  <c r="BMQ56" i="7"/>
  <c r="BMS56" i="7"/>
  <c r="BMU56" i="7"/>
  <c r="BMW56" i="7"/>
  <c r="BMY56" i="7"/>
  <c r="BNA56" i="7"/>
  <c r="BNC56" i="7"/>
  <c r="BNE56" i="7"/>
  <c r="BNG56" i="7"/>
  <c r="BNI56" i="7"/>
  <c r="BNK56" i="7"/>
  <c r="BNM56" i="7"/>
  <c r="BNO56" i="7"/>
  <c r="BNQ56" i="7"/>
  <c r="BNS56" i="7"/>
  <c r="BNU56" i="7"/>
  <c r="BNW56" i="7"/>
  <c r="BNY56" i="7"/>
  <c r="BOA56" i="7"/>
  <c r="BOC56" i="7"/>
  <c r="BOE56" i="7"/>
  <c r="BOG56" i="7"/>
  <c r="BOI56" i="7"/>
  <c r="BOK56" i="7"/>
  <c r="BOM56" i="7"/>
  <c r="BOO56" i="7"/>
  <c r="BOQ56" i="7"/>
  <c r="BOS56" i="7"/>
  <c r="BOU56" i="7"/>
  <c r="BOW56" i="7"/>
  <c r="BOY56" i="7"/>
  <c r="BPA56" i="7"/>
  <c r="BPC56" i="7"/>
  <c r="BPE56" i="7"/>
  <c r="BPG56" i="7"/>
  <c r="BPI56" i="7"/>
  <c r="BPK56" i="7"/>
  <c r="BPM56" i="7"/>
  <c r="BPO56" i="7"/>
  <c r="BPQ56" i="7"/>
  <c r="BPS56" i="7"/>
  <c r="BPU56" i="7"/>
  <c r="BPW56" i="7"/>
  <c r="BPY56" i="7"/>
  <c r="BQA56" i="7"/>
  <c r="BQC56" i="7"/>
  <c r="BQE56" i="7"/>
  <c r="BQG56" i="7"/>
  <c r="BQI56" i="7"/>
  <c r="BQK56" i="7"/>
  <c r="BQM56" i="7"/>
  <c r="BQO56" i="7"/>
  <c r="BQQ56" i="7"/>
  <c r="BQS56" i="7"/>
  <c r="BQU56" i="7"/>
  <c r="BQW56" i="7"/>
  <c r="BQY56" i="7"/>
  <c r="BRA56" i="7"/>
  <c r="BRC56" i="7"/>
  <c r="BRE56" i="7"/>
  <c r="BRG56" i="7"/>
  <c r="BRI56" i="7"/>
  <c r="BRK56" i="7"/>
  <c r="BRM56" i="7"/>
  <c r="BRO56" i="7"/>
  <c r="BRQ56" i="7"/>
  <c r="BRS56" i="7"/>
  <c r="BRU56" i="7"/>
  <c r="BRW56" i="7"/>
  <c r="BRY56" i="7"/>
  <c r="BSA56" i="7"/>
  <c r="BSC56" i="7"/>
  <c r="BSE56" i="7"/>
  <c r="BSG56" i="7"/>
  <c r="BSI56" i="7"/>
  <c r="BSK56" i="7"/>
  <c r="BSM56" i="7"/>
  <c r="BSO56" i="7"/>
  <c r="BSQ56" i="7"/>
  <c r="BSS56" i="7"/>
  <c r="BSU56" i="7"/>
  <c r="BSW56" i="7"/>
  <c r="BSY56" i="7"/>
  <c r="BTA56" i="7"/>
  <c r="BTC56" i="7"/>
  <c r="BTE56" i="7"/>
  <c r="BTG56" i="7"/>
  <c r="BTI56" i="7"/>
  <c r="BTK56" i="7"/>
  <c r="BTM56" i="7"/>
  <c r="BTO56" i="7"/>
  <c r="BTQ56" i="7"/>
  <c r="BTS56" i="7"/>
  <c r="BTU56" i="7"/>
  <c r="BTW56" i="7"/>
  <c r="BTY56" i="7"/>
  <c r="BUA56" i="7"/>
  <c r="BUC56" i="7"/>
  <c r="BUE56" i="7"/>
  <c r="BUG56" i="7"/>
  <c r="BUI56" i="7"/>
  <c r="BUK56" i="7"/>
  <c r="BUM56" i="7"/>
  <c r="BUO56" i="7"/>
  <c r="BUQ56" i="7"/>
  <c r="BUS56" i="7"/>
  <c r="BUU56" i="7"/>
  <c r="BUW56" i="7"/>
  <c r="BUY56" i="7"/>
  <c r="BVA56" i="7"/>
  <c r="BVC56" i="7"/>
  <c r="BVE56" i="7"/>
  <c r="BVG56" i="7"/>
  <c r="BVI56" i="7"/>
  <c r="BVK56" i="7"/>
  <c r="BVM56" i="7"/>
  <c r="BVO56" i="7"/>
  <c r="BVQ56" i="7"/>
  <c r="BVS56" i="7"/>
  <c r="BVU56" i="7"/>
  <c r="BVW56" i="7"/>
  <c r="BVY56" i="7"/>
  <c r="BWA56" i="7"/>
  <c r="BWC56" i="7"/>
  <c r="BWE56" i="7"/>
  <c r="BWG56" i="7"/>
  <c r="BWI56" i="7"/>
  <c r="BWK56" i="7"/>
  <c r="BWM56" i="7"/>
  <c r="BWO56" i="7"/>
  <c r="BWQ56" i="7"/>
  <c r="BWS56" i="7"/>
  <c r="BWU56" i="7"/>
  <c r="BWW56" i="7"/>
  <c r="BWY56" i="7"/>
  <c r="BXA56" i="7"/>
  <c r="BXC56" i="7"/>
  <c r="BXE56" i="7"/>
  <c r="BXG56" i="7"/>
  <c r="BXI56" i="7"/>
  <c r="BXK56" i="7"/>
  <c r="BXM56" i="7"/>
  <c r="BXO56" i="7"/>
  <c r="BXQ56" i="7"/>
  <c r="BXS56" i="7"/>
  <c r="BXU56" i="7"/>
  <c r="BXW56" i="7"/>
  <c r="BXY56" i="7"/>
  <c r="BYA56" i="7"/>
  <c r="BYC56" i="7"/>
  <c r="BYE56" i="7"/>
  <c r="BYG56" i="7"/>
  <c r="BYI56" i="7"/>
  <c r="BYK56" i="7"/>
  <c r="BYM56" i="7"/>
  <c r="BYO56" i="7"/>
  <c r="BYQ56" i="7"/>
  <c r="BYS56" i="7"/>
  <c r="BYU56" i="7"/>
  <c r="BYW56" i="7"/>
  <c r="BYY56" i="7"/>
  <c r="BZA56" i="7"/>
  <c r="BZC56" i="7"/>
  <c r="BZE56" i="7"/>
  <c r="BZG56" i="7"/>
  <c r="BZI56" i="7"/>
  <c r="BZK56" i="7"/>
  <c r="BZM56" i="7"/>
  <c r="BZO56" i="7"/>
  <c r="BZQ56" i="7"/>
  <c r="BZS56" i="7"/>
  <c r="BZU56" i="7"/>
  <c r="BZW56" i="7"/>
  <c r="BZY56" i="7"/>
  <c r="CAA56" i="7"/>
  <c r="CAC56" i="7"/>
  <c r="CAE56" i="7"/>
  <c r="CAG56" i="7"/>
  <c r="CAI56" i="7"/>
  <c r="CAK56" i="7"/>
  <c r="CAM56" i="7"/>
  <c r="CAO56" i="7"/>
  <c r="CAQ56" i="7"/>
  <c r="CAS56" i="7"/>
  <c r="CAU56" i="7"/>
  <c r="CAW56" i="7"/>
  <c r="CAY56" i="7"/>
  <c r="CBA56" i="7"/>
  <c r="CBC56" i="7"/>
  <c r="CBE56" i="7"/>
  <c r="CBG56" i="7"/>
  <c r="CBI56" i="7"/>
  <c r="CBK56" i="7"/>
  <c r="CBM56" i="7"/>
  <c r="CBO56" i="7"/>
  <c r="CBQ56" i="7"/>
  <c r="CBS56" i="7"/>
  <c r="CBU56" i="7"/>
  <c r="CBW56" i="7"/>
  <c r="CBY56" i="7"/>
  <c r="CCA56" i="7"/>
  <c r="CCC56" i="7"/>
  <c r="CCE56" i="7"/>
  <c r="CCG56" i="7"/>
  <c r="CCI56" i="7"/>
  <c r="CCK56" i="7"/>
  <c r="CCM56" i="7"/>
  <c r="CCO56" i="7"/>
  <c r="CCQ56" i="7"/>
  <c r="CCS56" i="7"/>
  <c r="CCU56" i="7"/>
  <c r="CCW56" i="7"/>
  <c r="CCY56" i="7"/>
  <c r="CDA56" i="7"/>
  <c r="CDC56" i="7"/>
  <c r="CDE56" i="7"/>
  <c r="CDG56" i="7"/>
  <c r="CDI56" i="7"/>
  <c r="CDK56" i="7"/>
  <c r="CDM56" i="7"/>
  <c r="CDO56" i="7"/>
  <c r="CDQ56" i="7"/>
  <c r="CDS56" i="7"/>
  <c r="CDU56" i="7"/>
  <c r="CDW56" i="7"/>
  <c r="CDY56" i="7"/>
  <c r="CEA56" i="7"/>
  <c r="CEC56" i="7"/>
  <c r="CEE56" i="7"/>
  <c r="CEG56" i="7"/>
  <c r="CEI56" i="7"/>
  <c r="CEK56" i="7"/>
  <c r="CEM56" i="7"/>
  <c r="CEO56" i="7"/>
  <c r="CEQ56" i="7"/>
  <c r="CES56" i="7"/>
  <c r="CEU56" i="7"/>
  <c r="CEW56" i="7"/>
  <c r="CEY56" i="7"/>
  <c r="CFA56" i="7"/>
  <c r="CFC56" i="7"/>
  <c r="CFE56" i="7"/>
  <c r="CFG56" i="7"/>
  <c r="CFI56" i="7"/>
  <c r="CFK56" i="7"/>
  <c r="CFM56" i="7"/>
  <c r="CFO56" i="7"/>
  <c r="CFQ56" i="7"/>
  <c r="CFS56" i="7"/>
  <c r="CFU56" i="7"/>
  <c r="CFW56" i="7"/>
  <c r="CFY56" i="7"/>
  <c r="CGA56" i="7"/>
  <c r="CGC56" i="7"/>
  <c r="CGE56" i="7"/>
  <c r="CGG56" i="7"/>
  <c r="CGI56" i="7"/>
  <c r="CGK56" i="7"/>
  <c r="CGM56" i="7"/>
  <c r="CGO56" i="7"/>
  <c r="CGQ56" i="7"/>
  <c r="CGS56" i="7"/>
  <c r="CGU56" i="7"/>
  <c r="CGW56" i="7"/>
  <c r="CGY56" i="7"/>
  <c r="CHA56" i="7"/>
  <c r="CHC56" i="7"/>
  <c r="CHE56" i="7"/>
  <c r="CHG56" i="7"/>
  <c r="CHI56" i="7"/>
  <c r="CHK56" i="7"/>
  <c r="CHM56" i="7"/>
  <c r="CHO56" i="7"/>
  <c r="CHQ56" i="7"/>
  <c r="CHS56" i="7"/>
  <c r="CHU56" i="7"/>
  <c r="CHW56" i="7"/>
  <c r="CHY56" i="7"/>
  <c r="CIA56" i="7"/>
  <c r="CIC56" i="7"/>
  <c r="CIE56" i="7"/>
  <c r="CIG56" i="7"/>
  <c r="CII56" i="7"/>
  <c r="CIK56" i="7"/>
  <c r="CIM56" i="7"/>
  <c r="CIO56" i="7"/>
  <c r="CIQ56" i="7"/>
  <c r="CIS56" i="7"/>
  <c r="CIU56" i="7"/>
  <c r="CIW56" i="7"/>
  <c r="CIY56" i="7"/>
  <c r="CJA56" i="7"/>
  <c r="CJC56" i="7"/>
  <c r="CJE56" i="7"/>
  <c r="CJG56" i="7"/>
  <c r="CJI56" i="7"/>
  <c r="CJK56" i="7"/>
  <c r="CJM56" i="7"/>
  <c r="CJO56" i="7"/>
  <c r="CJQ56" i="7"/>
  <c r="CJS56" i="7"/>
  <c r="CJU56" i="7"/>
  <c r="CJW56" i="7"/>
  <c r="CJY56" i="7"/>
  <c r="CKA56" i="7"/>
  <c r="CKC56" i="7"/>
  <c r="CKE56" i="7"/>
  <c r="CKG56" i="7"/>
  <c r="CKI56" i="7"/>
  <c r="CKK56" i="7"/>
  <c r="CKM56" i="7"/>
  <c r="CKO56" i="7"/>
  <c r="CKQ56" i="7"/>
  <c r="CKS56" i="7"/>
  <c r="CKU56" i="7"/>
  <c r="CKW56" i="7"/>
  <c r="CKY56" i="7"/>
  <c r="CLA56" i="7"/>
  <c r="CLC56" i="7"/>
  <c r="CLE56" i="7"/>
  <c r="CLG56" i="7"/>
  <c r="CLI56" i="7"/>
  <c r="CLK56" i="7"/>
  <c r="CLM56" i="7"/>
  <c r="CLO56" i="7"/>
  <c r="CLQ56" i="7"/>
  <c r="CLS56" i="7"/>
  <c r="CLU56" i="7"/>
  <c r="CLW56" i="7"/>
  <c r="CLY56" i="7"/>
  <c r="CMA56" i="7"/>
  <c r="CMC56" i="7"/>
  <c r="CME56" i="7"/>
  <c r="CMG56" i="7"/>
  <c r="CMI56" i="7"/>
  <c r="CMK56" i="7"/>
  <c r="CMM56" i="7"/>
  <c r="CMO56" i="7"/>
  <c r="CMQ56" i="7"/>
  <c r="CMS56" i="7"/>
  <c r="CMU56" i="7"/>
  <c r="CMW56" i="7"/>
  <c r="CMY56" i="7"/>
  <c r="CNA56" i="7"/>
  <c r="CNC56" i="7"/>
  <c r="CNE56" i="7"/>
  <c r="CNG56" i="7"/>
  <c r="CNI56" i="7"/>
  <c r="CNK56" i="7"/>
  <c r="CNM56" i="7"/>
  <c r="CNO56" i="7"/>
  <c r="CNQ56" i="7"/>
  <c r="CNS56" i="7"/>
  <c r="CNU56" i="7"/>
  <c r="CNW56" i="7"/>
  <c r="CNY56" i="7"/>
  <c r="COA56" i="7"/>
  <c r="COC56" i="7"/>
  <c r="COE56" i="7"/>
  <c r="COG56" i="7"/>
  <c r="COI56" i="7"/>
  <c r="COK56" i="7"/>
  <c r="COM56" i="7"/>
  <c r="COO56" i="7"/>
  <c r="COQ56" i="7"/>
  <c r="COS56" i="7"/>
  <c r="COU56" i="7"/>
  <c r="COW56" i="7"/>
  <c r="COY56" i="7"/>
  <c r="CPA56" i="7"/>
  <c r="CPC56" i="7"/>
  <c r="CPE56" i="7"/>
  <c r="CPG56" i="7"/>
  <c r="CPI56" i="7"/>
  <c r="CPK56" i="7"/>
  <c r="CPM56" i="7"/>
  <c r="CPO56" i="7"/>
  <c r="CPQ56" i="7"/>
  <c r="CPS56" i="7"/>
  <c r="CPU56" i="7"/>
  <c r="CPW56" i="7"/>
  <c r="CPY56" i="7"/>
  <c r="CQA56" i="7"/>
  <c r="CQC56" i="7"/>
  <c r="CQE56" i="7"/>
  <c r="CQG56" i="7"/>
  <c r="CQI56" i="7"/>
  <c r="CQK56" i="7"/>
  <c r="CQM56" i="7"/>
  <c r="CQO56" i="7"/>
  <c r="CQQ56" i="7"/>
  <c r="CQS56" i="7"/>
  <c r="CQU56" i="7"/>
  <c r="CQW56" i="7"/>
  <c r="CQY56" i="7"/>
  <c r="CRA56" i="7"/>
  <c r="CRC56" i="7"/>
  <c r="CRE56" i="7"/>
  <c r="CRG56" i="7"/>
  <c r="CRI56" i="7"/>
  <c r="CRK56" i="7"/>
  <c r="CRM56" i="7"/>
  <c r="CRO56" i="7"/>
  <c r="CRQ56" i="7"/>
  <c r="CRS56" i="7"/>
  <c r="CRU56" i="7"/>
  <c r="CRW56" i="7"/>
  <c r="CRY56" i="7"/>
  <c r="CSA56" i="7"/>
  <c r="CSC56" i="7"/>
  <c r="CSE56" i="7"/>
  <c r="CSG56" i="7"/>
  <c r="CSI56" i="7"/>
  <c r="CSK56" i="7"/>
  <c r="CSM56" i="7"/>
  <c r="CSO56" i="7"/>
  <c r="CSQ56" i="7"/>
  <c r="CSS56" i="7"/>
  <c r="CSU56" i="7"/>
  <c r="CSW56" i="7"/>
  <c r="CSY56" i="7"/>
  <c r="CTA56" i="7"/>
  <c r="CTC56" i="7"/>
  <c r="CTE56" i="7"/>
  <c r="CTG56" i="7"/>
  <c r="CTI56" i="7"/>
  <c r="CTK56" i="7"/>
  <c r="CTM56" i="7"/>
  <c r="CTO56" i="7"/>
  <c r="CTQ56" i="7"/>
  <c r="CTS56" i="7"/>
  <c r="CTU56" i="7"/>
  <c r="CTW56" i="7"/>
  <c r="CTY56" i="7"/>
  <c r="CUA56" i="7"/>
  <c r="CUC56" i="7"/>
  <c r="CUE56" i="7"/>
  <c r="CUG56" i="7"/>
  <c r="CUI56" i="7"/>
  <c r="CUK56" i="7"/>
  <c r="CUM56" i="7"/>
  <c r="CUO56" i="7"/>
  <c r="CUQ56" i="7"/>
  <c r="CUS56" i="7"/>
  <c r="CUU56" i="7"/>
  <c r="CUW56" i="7"/>
  <c r="CUY56" i="7"/>
  <c r="CVA56" i="7"/>
  <c r="CVC56" i="7"/>
  <c r="CVE56" i="7"/>
  <c r="CVG56" i="7"/>
  <c r="CVI56" i="7"/>
  <c r="CVK56" i="7"/>
  <c r="CVM56" i="7"/>
  <c r="CVO56" i="7"/>
  <c r="CVQ56" i="7"/>
  <c r="CVS56" i="7"/>
  <c r="CVU56" i="7"/>
  <c r="CVW56" i="7"/>
  <c r="CVY56" i="7"/>
  <c r="CWA56" i="7"/>
  <c r="CWC56" i="7"/>
  <c r="CWE56" i="7"/>
  <c r="CWG56" i="7"/>
  <c r="CWI56" i="7"/>
  <c r="CWK56" i="7"/>
  <c r="CWM56" i="7"/>
  <c r="CWO56" i="7"/>
  <c r="CWQ56" i="7"/>
  <c r="CWS56" i="7"/>
  <c r="CWU56" i="7"/>
  <c r="CWW56" i="7"/>
  <c r="CWY56" i="7"/>
  <c r="CXA56" i="7"/>
  <c r="CXC56" i="7"/>
  <c r="CXE56" i="7"/>
  <c r="CXG56" i="7"/>
  <c r="CXI56" i="7"/>
  <c r="CXK56" i="7"/>
  <c r="CXM56" i="7"/>
  <c r="CXO56" i="7"/>
  <c r="CXQ56" i="7"/>
  <c r="CXS56" i="7"/>
  <c r="CXU56" i="7"/>
  <c r="CXW56" i="7"/>
  <c r="CXY56" i="7"/>
  <c r="CYA56" i="7"/>
  <c r="CYC56" i="7"/>
  <c r="CYE56" i="7"/>
  <c r="CYG56" i="7"/>
  <c r="CYI56" i="7"/>
  <c r="CYK56" i="7"/>
  <c r="CYM56" i="7"/>
  <c r="CYO56" i="7"/>
  <c r="CYQ56" i="7"/>
  <c r="CYS56" i="7"/>
  <c r="CYU56" i="7"/>
  <c r="CYW56" i="7"/>
  <c r="CYY56" i="7"/>
  <c r="CZA56" i="7"/>
  <c r="CZC56" i="7"/>
  <c r="CZE56" i="7"/>
  <c r="CZG56" i="7"/>
  <c r="CZI56" i="7"/>
  <c r="CZK56" i="7"/>
  <c r="CZM56" i="7"/>
  <c r="CZO56" i="7"/>
  <c r="CZQ56" i="7"/>
  <c r="CZS56" i="7"/>
  <c r="CZU56" i="7"/>
  <c r="CZW56" i="7"/>
  <c r="CZY56" i="7"/>
  <c r="DAA56" i="7"/>
  <c r="DAC56" i="7"/>
  <c r="DAE56" i="7"/>
  <c r="DAG56" i="7"/>
  <c r="DAI56" i="7"/>
  <c r="DAK56" i="7"/>
  <c r="DAM56" i="7"/>
  <c r="DAO56" i="7"/>
  <c r="DAQ56" i="7"/>
  <c r="DAS56" i="7"/>
  <c r="DAU56" i="7"/>
  <c r="DAW56" i="7"/>
  <c r="DAY56" i="7"/>
  <c r="DBA56" i="7"/>
  <c r="DBC56" i="7"/>
  <c r="DBE56" i="7"/>
  <c r="DBG56" i="7"/>
  <c r="DBI56" i="7"/>
  <c r="DBK56" i="7"/>
  <c r="DBM56" i="7"/>
  <c r="DBO56" i="7"/>
  <c r="DBQ56" i="7"/>
  <c r="DBS56" i="7"/>
  <c r="DBU56" i="7"/>
  <c r="DBW56" i="7"/>
  <c r="DBY56" i="7"/>
  <c r="DCA56" i="7"/>
  <c r="DCC56" i="7"/>
  <c r="DCE56" i="7"/>
  <c r="DCG56" i="7"/>
  <c r="DCI56" i="7"/>
  <c r="DCK56" i="7"/>
  <c r="DCM56" i="7"/>
  <c r="DCO56" i="7"/>
  <c r="DCQ56" i="7"/>
  <c r="DCS56" i="7"/>
  <c r="DCU56" i="7"/>
  <c r="DCW56" i="7"/>
  <c r="DCY56" i="7"/>
  <c r="DDA56" i="7"/>
  <c r="DDC56" i="7"/>
  <c r="DDE56" i="7"/>
  <c r="DDG56" i="7"/>
  <c r="DDI56" i="7"/>
  <c r="DDK56" i="7"/>
  <c r="DDM56" i="7"/>
  <c r="DDO56" i="7"/>
  <c r="DDQ56" i="7"/>
  <c r="DDS56" i="7"/>
  <c r="DDU56" i="7"/>
  <c r="DDW56" i="7"/>
  <c r="DDY56" i="7"/>
  <c r="DEA56" i="7"/>
  <c r="DEC56" i="7"/>
  <c r="DEE56" i="7"/>
  <c r="DEG56" i="7"/>
  <c r="DEI56" i="7"/>
  <c r="DEK56" i="7"/>
  <c r="DEM56" i="7"/>
  <c r="DEO56" i="7"/>
  <c r="DEQ56" i="7"/>
  <c r="DES56" i="7"/>
  <c r="DEU56" i="7"/>
  <c r="DEW56" i="7"/>
  <c r="DEY56" i="7"/>
  <c r="DFA56" i="7"/>
  <c r="DFC56" i="7"/>
  <c r="DFE56" i="7"/>
  <c r="DFG56" i="7"/>
  <c r="DFI56" i="7"/>
  <c r="DFK56" i="7"/>
  <c r="DFM56" i="7"/>
  <c r="DFO56" i="7"/>
  <c r="DFQ56" i="7"/>
  <c r="DFS56" i="7"/>
  <c r="DFU56" i="7"/>
  <c r="DFW56" i="7"/>
  <c r="DFY56" i="7"/>
  <c r="DGA56" i="7"/>
  <c r="DGC56" i="7"/>
  <c r="DGE56" i="7"/>
  <c r="DGG56" i="7"/>
  <c r="DGI56" i="7"/>
  <c r="DGK56" i="7"/>
  <c r="DGM56" i="7"/>
  <c r="DGO56" i="7"/>
  <c r="DGQ56" i="7"/>
  <c r="DGS56" i="7"/>
  <c r="DGU56" i="7"/>
  <c r="DGW56" i="7"/>
  <c r="DGY56" i="7"/>
  <c r="DHA56" i="7"/>
  <c r="DHC56" i="7"/>
  <c r="DHE56" i="7"/>
  <c r="DHG56" i="7"/>
  <c r="DHI56" i="7"/>
  <c r="DHK56" i="7"/>
  <c r="DHM56" i="7"/>
  <c r="DHO56" i="7"/>
  <c r="DHQ56" i="7"/>
  <c r="DHS56" i="7"/>
  <c r="DHU56" i="7"/>
  <c r="DHW56" i="7"/>
  <c r="DHY56" i="7"/>
  <c r="DIA56" i="7"/>
  <c r="DIC56" i="7"/>
  <c r="DIE56" i="7"/>
  <c r="DIG56" i="7"/>
  <c r="DII56" i="7"/>
  <c r="DIK56" i="7"/>
  <c r="DIM56" i="7"/>
  <c r="DIO56" i="7"/>
  <c r="DIQ56" i="7"/>
  <c r="DIS56" i="7"/>
  <c r="DIU56" i="7"/>
  <c r="DIW56" i="7"/>
  <c r="DIY56" i="7"/>
  <c r="DJA56" i="7"/>
  <c r="DJC56" i="7"/>
  <c r="DJE56" i="7"/>
  <c r="DJG56" i="7"/>
  <c r="DJI56" i="7"/>
  <c r="DJK56" i="7"/>
  <c r="DJM56" i="7"/>
  <c r="DJO56" i="7"/>
  <c r="DJQ56" i="7"/>
  <c r="DJS56" i="7"/>
  <c r="DJU56" i="7"/>
  <c r="DJW56" i="7"/>
  <c r="DJY56" i="7"/>
  <c r="DKA56" i="7"/>
  <c r="DKC56" i="7"/>
  <c r="DKE56" i="7"/>
  <c r="DKG56" i="7"/>
  <c r="DKI56" i="7"/>
  <c r="DKK56" i="7"/>
  <c r="DKM56" i="7"/>
  <c r="DKO56" i="7"/>
  <c r="DKQ56" i="7"/>
  <c r="DKS56" i="7"/>
  <c r="DKU56" i="7"/>
  <c r="DKW56" i="7"/>
  <c r="DKY56" i="7"/>
  <c r="DLA56" i="7"/>
  <c r="DLC56" i="7"/>
  <c r="DLE56" i="7"/>
  <c r="DLG56" i="7"/>
  <c r="DLI56" i="7"/>
  <c r="DLK56" i="7"/>
  <c r="DLM56" i="7"/>
  <c r="DLO56" i="7"/>
  <c r="DLQ56" i="7"/>
  <c r="DLS56" i="7"/>
  <c r="DLU56" i="7"/>
  <c r="DLW56" i="7"/>
  <c r="DLY56" i="7"/>
  <c r="DMA56" i="7"/>
  <c r="DMC56" i="7"/>
  <c r="DME56" i="7"/>
  <c r="DMG56" i="7"/>
  <c r="DMI56" i="7"/>
  <c r="DMK56" i="7"/>
  <c r="DMM56" i="7"/>
  <c r="DMO56" i="7"/>
  <c r="DMQ56" i="7"/>
  <c r="DMS56" i="7"/>
  <c r="DMU56" i="7"/>
  <c r="DMW56" i="7"/>
  <c r="DMY56" i="7"/>
  <c r="DNA56" i="7"/>
  <c r="DNC56" i="7"/>
  <c r="DNE56" i="7"/>
  <c r="DNG56" i="7"/>
  <c r="DNI56" i="7"/>
  <c r="DNK56" i="7"/>
  <c r="DNM56" i="7"/>
  <c r="DNO56" i="7"/>
  <c r="DNQ56" i="7"/>
  <c r="DNS56" i="7"/>
  <c r="DNU56" i="7"/>
  <c r="DNW56" i="7"/>
  <c r="DNY56" i="7"/>
  <c r="DOA56" i="7"/>
  <c r="DOC56" i="7"/>
  <c r="DOE56" i="7"/>
  <c r="DOG56" i="7"/>
  <c r="DOI56" i="7"/>
  <c r="DOK56" i="7"/>
  <c r="DOM56" i="7"/>
  <c r="DOO56" i="7"/>
  <c r="DOQ56" i="7"/>
  <c r="DOS56" i="7"/>
  <c r="DOU56" i="7"/>
  <c r="DOW56" i="7"/>
  <c r="DOY56" i="7"/>
  <c r="DPA56" i="7"/>
  <c r="DPC56" i="7"/>
  <c r="DPE56" i="7"/>
  <c r="DPG56" i="7"/>
  <c r="DPI56" i="7"/>
  <c r="DPK56" i="7"/>
  <c r="DPM56" i="7"/>
  <c r="DPO56" i="7"/>
  <c r="DPQ56" i="7"/>
  <c r="DPS56" i="7"/>
  <c r="DPU56" i="7"/>
  <c r="DPW56" i="7"/>
  <c r="DPY56" i="7"/>
  <c r="DQA56" i="7"/>
  <c r="DQC56" i="7"/>
  <c r="DQE56" i="7"/>
  <c r="DQG56" i="7"/>
  <c r="DQI56" i="7"/>
  <c r="DQK56" i="7"/>
  <c r="DQM56" i="7"/>
  <c r="DQO56" i="7"/>
  <c r="DQQ56" i="7"/>
  <c r="DQS56" i="7"/>
  <c r="DQU56" i="7"/>
  <c r="DQW56" i="7"/>
  <c r="DQY56" i="7"/>
  <c r="DRA56" i="7"/>
  <c r="DRC56" i="7"/>
  <c r="DRE56" i="7"/>
  <c r="DRG56" i="7"/>
  <c r="DRI56" i="7"/>
  <c r="DRK56" i="7"/>
  <c r="DRM56" i="7"/>
  <c r="DRO56" i="7"/>
  <c r="DRQ56" i="7"/>
  <c r="DRS56" i="7"/>
  <c r="DRU56" i="7"/>
  <c r="DRW56" i="7"/>
  <c r="DRY56" i="7"/>
  <c r="DSA56" i="7"/>
  <c r="DSC56" i="7"/>
  <c r="DSE56" i="7"/>
  <c r="DSG56" i="7"/>
  <c r="DSI56" i="7"/>
  <c r="DSK56" i="7"/>
  <c r="DSM56" i="7"/>
  <c r="DSO56" i="7"/>
  <c r="DSQ56" i="7"/>
  <c r="DSS56" i="7"/>
  <c r="DSU56" i="7"/>
  <c r="DSW56" i="7"/>
  <c r="DSY56" i="7"/>
  <c r="DTA56" i="7"/>
  <c r="DTC56" i="7"/>
  <c r="DTE56" i="7"/>
  <c r="DTG56" i="7"/>
  <c r="DTI56" i="7"/>
  <c r="DTK56" i="7"/>
  <c r="DTM56" i="7"/>
  <c r="DTO56" i="7"/>
  <c r="DTQ56" i="7"/>
  <c r="DTS56" i="7"/>
  <c r="DTU56" i="7"/>
  <c r="DTW56" i="7"/>
  <c r="DTY56" i="7"/>
  <c r="DUA56" i="7"/>
  <c r="DUC56" i="7"/>
  <c r="DUE56" i="7"/>
  <c r="DUG56" i="7"/>
  <c r="DUI56" i="7"/>
  <c r="DUK56" i="7"/>
  <c r="DUM56" i="7"/>
  <c r="DUO56" i="7"/>
  <c r="DUQ56" i="7"/>
  <c r="DUS56" i="7"/>
  <c r="DUU56" i="7"/>
  <c r="DUW56" i="7"/>
  <c r="DUY56" i="7"/>
  <c r="DVA56" i="7"/>
  <c r="DVC56" i="7"/>
  <c r="DVE56" i="7"/>
  <c r="DVG56" i="7"/>
  <c r="DVI56" i="7"/>
  <c r="DVK56" i="7"/>
  <c r="DVM56" i="7"/>
  <c r="DVO56" i="7"/>
  <c r="DVQ56" i="7"/>
  <c r="DVS56" i="7"/>
  <c r="DVU56" i="7"/>
  <c r="DVW56" i="7"/>
  <c r="DVY56" i="7"/>
  <c r="DWA56" i="7"/>
  <c r="DWC56" i="7"/>
  <c r="DWE56" i="7"/>
  <c r="DWG56" i="7"/>
  <c r="DWI56" i="7"/>
  <c r="DWK56" i="7"/>
  <c r="DWM56" i="7"/>
  <c r="DWO56" i="7"/>
  <c r="DWQ56" i="7"/>
  <c r="DWS56" i="7"/>
  <c r="DWU56" i="7"/>
  <c r="DWW56" i="7"/>
  <c r="DWY56" i="7"/>
  <c r="DXA56" i="7"/>
  <c r="DXC56" i="7"/>
  <c r="DXE56" i="7"/>
  <c r="DXG56" i="7"/>
  <c r="DXI56" i="7"/>
  <c r="DXK56" i="7"/>
  <c r="DXM56" i="7"/>
  <c r="DXO56" i="7"/>
  <c r="DXQ56" i="7"/>
  <c r="DXS56" i="7"/>
  <c r="DXU56" i="7"/>
  <c r="DXW56" i="7"/>
  <c r="DXY56" i="7"/>
  <c r="DYA56" i="7"/>
  <c r="DYC56" i="7"/>
  <c r="DYE56" i="7"/>
  <c r="DYG56" i="7"/>
  <c r="DYI56" i="7"/>
  <c r="DYK56" i="7"/>
  <c r="DYM56" i="7"/>
  <c r="DYO56" i="7"/>
  <c r="DYQ56" i="7"/>
  <c r="DYS56" i="7"/>
  <c r="DYU56" i="7"/>
  <c r="DYW56" i="7"/>
  <c r="DYY56" i="7"/>
  <c r="DZA56" i="7"/>
  <c r="DZC56" i="7"/>
  <c r="DZE56" i="7"/>
  <c r="DZG56" i="7"/>
  <c r="DZI56" i="7"/>
  <c r="DZK56" i="7"/>
  <c r="DZM56" i="7"/>
  <c r="DZO56" i="7"/>
  <c r="DZQ56" i="7"/>
  <c r="DZS56" i="7"/>
  <c r="DZU56" i="7"/>
  <c r="DZW56" i="7"/>
  <c r="DZY56" i="7"/>
  <c r="EAA56" i="7"/>
  <c r="EAC56" i="7"/>
  <c r="EAE56" i="7"/>
  <c r="EAG56" i="7"/>
  <c r="EAI56" i="7"/>
  <c r="EAK56" i="7"/>
  <c r="EAM56" i="7"/>
  <c r="EAO56" i="7"/>
  <c r="EAQ56" i="7"/>
  <c r="EAS56" i="7"/>
  <c r="EAU56" i="7"/>
  <c r="EAW56" i="7"/>
  <c r="EAY56" i="7"/>
  <c r="EBA56" i="7"/>
  <c r="EBC56" i="7"/>
  <c r="EBE56" i="7"/>
  <c r="EBG56" i="7"/>
  <c r="EBI56" i="7"/>
  <c r="EBK56" i="7"/>
  <c r="EBM56" i="7"/>
  <c r="EBO56" i="7"/>
  <c r="EBQ56" i="7"/>
  <c r="EBS56" i="7"/>
  <c r="EBU56" i="7"/>
  <c r="EBW56" i="7"/>
  <c r="EBY56" i="7"/>
  <c r="ECA56" i="7"/>
  <c r="ECC56" i="7"/>
  <c r="ECE56" i="7"/>
  <c r="ECG56" i="7"/>
  <c r="ECI56" i="7"/>
  <c r="ECK56" i="7"/>
  <c r="ECM56" i="7"/>
  <c r="ECO56" i="7"/>
  <c r="ECQ56" i="7"/>
  <c r="ECS56" i="7"/>
  <c r="ECU56" i="7"/>
  <c r="ECW56" i="7"/>
  <c r="ECY56" i="7"/>
  <c r="EDA56" i="7"/>
  <c r="EDC56" i="7"/>
  <c r="EDE56" i="7"/>
  <c r="EDG56" i="7"/>
  <c r="EDI56" i="7"/>
  <c r="EDK56" i="7"/>
  <c r="EDM56" i="7"/>
  <c r="EDO56" i="7"/>
  <c r="EDQ56" i="7"/>
  <c r="EDS56" i="7"/>
  <c r="EDU56" i="7"/>
  <c r="EDW56" i="7"/>
  <c r="EDY56" i="7"/>
  <c r="EEA56" i="7"/>
  <c r="EEC56" i="7"/>
  <c r="EEE56" i="7"/>
  <c r="EEG56" i="7"/>
  <c r="EEI56" i="7"/>
  <c r="EEK56" i="7"/>
  <c r="EEM56" i="7"/>
  <c r="EEO56" i="7"/>
  <c r="EEQ56" i="7"/>
  <c r="EES56" i="7"/>
  <c r="EEU56" i="7"/>
  <c r="EEW56" i="7"/>
  <c r="EEY56" i="7"/>
  <c r="EFA56" i="7"/>
  <c r="EFC56" i="7"/>
  <c r="EFE56" i="7"/>
  <c r="EFG56" i="7"/>
  <c r="EFI56" i="7"/>
  <c r="EFK56" i="7"/>
  <c r="EFM56" i="7"/>
  <c r="EFO56" i="7"/>
  <c r="EFQ56" i="7"/>
  <c r="EFS56" i="7"/>
  <c r="EFU56" i="7"/>
  <c r="EFW56" i="7"/>
  <c r="EFY56" i="7"/>
  <c r="EGA56" i="7"/>
  <c r="EGC56" i="7"/>
  <c r="EGE56" i="7"/>
  <c r="EGG56" i="7"/>
  <c r="EGI56" i="7"/>
  <c r="EGK56" i="7"/>
  <c r="EGM56" i="7"/>
  <c r="EGO56" i="7"/>
  <c r="EGQ56" i="7"/>
  <c r="EGS56" i="7"/>
  <c r="EGU56" i="7"/>
  <c r="EGW56" i="7"/>
  <c r="EGY56" i="7"/>
  <c r="EHA56" i="7"/>
  <c r="EHC56" i="7"/>
  <c r="EHE56" i="7"/>
  <c r="EHG56" i="7"/>
  <c r="EHI56" i="7"/>
  <c r="EHK56" i="7"/>
  <c r="EHM56" i="7"/>
  <c r="EHO56" i="7"/>
  <c r="EHQ56" i="7"/>
  <c r="EHS56" i="7"/>
  <c r="EHU56" i="7"/>
  <c r="EHW56" i="7"/>
  <c r="EHY56" i="7"/>
  <c r="EIA56" i="7"/>
  <c r="EIC56" i="7"/>
  <c r="EIE56" i="7"/>
  <c r="EIG56" i="7"/>
  <c r="EII56" i="7"/>
  <c r="EIK56" i="7"/>
  <c r="EIM56" i="7"/>
  <c r="EIO56" i="7"/>
  <c r="EIQ56" i="7"/>
  <c r="EIS56" i="7"/>
  <c r="EIU56" i="7"/>
  <c r="EIW56" i="7"/>
  <c r="EIY56" i="7"/>
  <c r="EJA56" i="7"/>
  <c r="EJC56" i="7"/>
  <c r="EJE56" i="7"/>
  <c r="EJG56" i="7"/>
  <c r="EJI56" i="7"/>
  <c r="EJK56" i="7"/>
  <c r="EJM56" i="7"/>
  <c r="EJO56" i="7"/>
  <c r="EJQ56" i="7"/>
  <c r="EJS56" i="7"/>
  <c r="EJU56" i="7"/>
  <c r="EJW56" i="7"/>
  <c r="EJY56" i="7"/>
  <c r="EKA56" i="7"/>
  <c r="EKC56" i="7"/>
  <c r="EKE56" i="7"/>
  <c r="EKG56" i="7"/>
  <c r="EKI56" i="7"/>
  <c r="EKK56" i="7"/>
  <c r="EKM56" i="7"/>
  <c r="EKO56" i="7"/>
  <c r="EKQ56" i="7"/>
  <c r="EKS56" i="7"/>
  <c r="EKU56" i="7"/>
  <c r="EKW56" i="7"/>
  <c r="EKY56" i="7"/>
  <c r="ELA56" i="7"/>
  <c r="ELC56" i="7"/>
  <c r="ELE56" i="7"/>
  <c r="ELG56" i="7"/>
  <c r="ELI56" i="7"/>
  <c r="ELK56" i="7"/>
  <c r="ELM56" i="7"/>
  <c r="ELO56" i="7"/>
  <c r="ELQ56" i="7"/>
  <c r="ELS56" i="7"/>
  <c r="ELU56" i="7"/>
  <c r="ELW56" i="7"/>
  <c r="ELY56" i="7"/>
  <c r="EMA56" i="7"/>
  <c r="EMC56" i="7"/>
  <c r="EME56" i="7"/>
  <c r="EMG56" i="7"/>
  <c r="EMI56" i="7"/>
  <c r="EMK56" i="7"/>
  <c r="EMM56" i="7"/>
  <c r="EMO56" i="7"/>
  <c r="EMQ56" i="7"/>
  <c r="EMS56" i="7"/>
  <c r="EMU56" i="7"/>
  <c r="EMW56" i="7"/>
  <c r="EMY56" i="7"/>
  <c r="ENA56" i="7"/>
  <c r="ENC56" i="7"/>
  <c r="ENE56" i="7"/>
  <c r="ENG56" i="7"/>
  <c r="ENI56" i="7"/>
  <c r="ENK56" i="7"/>
  <c r="ENM56" i="7"/>
  <c r="ENO56" i="7"/>
  <c r="ENQ56" i="7"/>
  <c r="ENS56" i="7"/>
  <c r="ENU56" i="7"/>
  <c r="ENW56" i="7"/>
  <c r="ENY56" i="7"/>
  <c r="EOA56" i="7"/>
  <c r="EOC56" i="7"/>
  <c r="EOE56" i="7"/>
  <c r="EOG56" i="7"/>
  <c r="EOI56" i="7"/>
  <c r="EOK56" i="7"/>
  <c r="EOM56" i="7"/>
  <c r="EOO56" i="7"/>
  <c r="EOQ56" i="7"/>
  <c r="EOS56" i="7"/>
  <c r="EOU56" i="7"/>
  <c r="EOW56" i="7"/>
  <c r="EOY56" i="7"/>
  <c r="EPA56" i="7"/>
  <c r="EPC56" i="7"/>
  <c r="EPE56" i="7"/>
  <c r="EPG56" i="7"/>
  <c r="EPI56" i="7"/>
  <c r="EPK56" i="7"/>
  <c r="EPM56" i="7"/>
  <c r="EPO56" i="7"/>
  <c r="EPQ56" i="7"/>
  <c r="EPS56" i="7"/>
  <c r="EPU56" i="7"/>
  <c r="EPW56" i="7"/>
  <c r="EPY56" i="7"/>
  <c r="EQA56" i="7"/>
  <c r="EQC56" i="7"/>
  <c r="EQE56" i="7"/>
  <c r="EQG56" i="7"/>
  <c r="EQI56" i="7"/>
  <c r="EQK56" i="7"/>
  <c r="EQM56" i="7"/>
  <c r="EQO56" i="7"/>
  <c r="EQQ56" i="7"/>
  <c r="EQS56" i="7"/>
  <c r="EQU56" i="7"/>
  <c r="EQW56" i="7"/>
  <c r="EQY56" i="7"/>
  <c r="ERA56" i="7"/>
  <c r="ERC56" i="7"/>
  <c r="ERE56" i="7"/>
  <c r="ERG56" i="7"/>
  <c r="ERI56" i="7"/>
  <c r="ERK56" i="7"/>
  <c r="ERM56" i="7"/>
  <c r="ERO56" i="7"/>
  <c r="ERQ56" i="7"/>
  <c r="ERS56" i="7"/>
  <c r="ERU56" i="7"/>
  <c r="ERW56" i="7"/>
  <c r="ERY56" i="7"/>
  <c r="ESA56" i="7"/>
  <c r="ESC56" i="7"/>
  <c r="ESE56" i="7"/>
  <c r="ESG56" i="7"/>
  <c r="ESI56" i="7"/>
  <c r="ESK56" i="7"/>
  <c r="ESM56" i="7"/>
  <c r="ESO56" i="7"/>
  <c r="ESQ56" i="7"/>
  <c r="ESS56" i="7"/>
  <c r="ESU56" i="7"/>
  <c r="ESW56" i="7"/>
  <c r="ESY56" i="7"/>
  <c r="ETA56" i="7"/>
  <c r="ETC56" i="7"/>
  <c r="ETE56" i="7"/>
  <c r="ETG56" i="7"/>
  <c r="ETI56" i="7"/>
  <c r="ETK56" i="7"/>
  <c r="ETM56" i="7"/>
  <c r="ETO56" i="7"/>
  <c r="ETQ56" i="7"/>
  <c r="ETS56" i="7"/>
  <c r="ETU56" i="7"/>
  <c r="ETW56" i="7"/>
  <c r="ETY56" i="7"/>
  <c r="EUA56" i="7"/>
  <c r="EUC56" i="7"/>
  <c r="EUE56" i="7"/>
  <c r="EUG56" i="7"/>
  <c r="EUI56" i="7"/>
  <c r="EUK56" i="7"/>
  <c r="EUM56" i="7"/>
  <c r="EUO56" i="7"/>
  <c r="EUQ56" i="7"/>
  <c r="EUS56" i="7"/>
  <c r="EUU56" i="7"/>
  <c r="EUW56" i="7"/>
  <c r="EUY56" i="7"/>
  <c r="EVA56" i="7"/>
  <c r="EVC56" i="7"/>
  <c r="EVE56" i="7"/>
  <c r="EVG56" i="7"/>
  <c r="EVI56" i="7"/>
  <c r="EVK56" i="7"/>
  <c r="EVM56" i="7"/>
  <c r="EVO56" i="7"/>
  <c r="EVQ56" i="7"/>
  <c r="EVS56" i="7"/>
  <c r="EVU56" i="7"/>
  <c r="EVW56" i="7"/>
  <c r="EVY56" i="7"/>
  <c r="EWA56" i="7"/>
  <c r="EWC56" i="7"/>
  <c r="EWE56" i="7"/>
  <c r="EWG56" i="7"/>
  <c r="EWI56" i="7"/>
  <c r="EWK56" i="7"/>
  <c r="EWM56" i="7"/>
  <c r="EWO56" i="7"/>
  <c r="EWQ56" i="7"/>
  <c r="EWS56" i="7"/>
  <c r="EWU56" i="7"/>
  <c r="EWW56" i="7"/>
  <c r="EWY56" i="7"/>
  <c r="EXA56" i="7"/>
  <c r="EXC56" i="7"/>
  <c r="EXE56" i="7"/>
  <c r="EXG56" i="7"/>
  <c r="EXI56" i="7"/>
  <c r="EXK56" i="7"/>
  <c r="EXM56" i="7"/>
  <c r="EXO56" i="7"/>
  <c r="EXQ56" i="7"/>
  <c r="EXS56" i="7"/>
  <c r="EXU56" i="7"/>
  <c r="EXW56" i="7"/>
  <c r="EXY56" i="7"/>
  <c r="EYA56" i="7"/>
  <c r="EYC56" i="7"/>
  <c r="EYE56" i="7"/>
  <c r="EYG56" i="7"/>
  <c r="EYI56" i="7"/>
  <c r="EYK56" i="7"/>
  <c r="EYM56" i="7"/>
  <c r="EYO56" i="7"/>
  <c r="EYQ56" i="7"/>
  <c r="EYS56" i="7"/>
  <c r="EYU56" i="7"/>
  <c r="EYW56" i="7"/>
  <c r="EYY56" i="7"/>
  <c r="EZA56" i="7"/>
  <c r="EZC56" i="7"/>
  <c r="EZE56" i="7"/>
  <c r="EZG56" i="7"/>
  <c r="EZI56" i="7"/>
  <c r="EZK56" i="7"/>
  <c r="EZM56" i="7"/>
  <c r="EZO56" i="7"/>
  <c r="EZQ56" i="7"/>
  <c r="EZS56" i="7"/>
  <c r="EZU56" i="7"/>
  <c r="EZW56" i="7"/>
  <c r="EZY56" i="7"/>
  <c r="FAA56" i="7"/>
  <c r="FAC56" i="7"/>
  <c r="FAE56" i="7"/>
  <c r="FAG56" i="7"/>
  <c r="FAI56" i="7"/>
  <c r="FAK56" i="7"/>
  <c r="FAM56" i="7"/>
  <c r="FAO56" i="7"/>
  <c r="FAQ56" i="7"/>
  <c r="FAS56" i="7"/>
  <c r="FAU56" i="7"/>
  <c r="FAW56" i="7"/>
  <c r="FAY56" i="7"/>
  <c r="FBA56" i="7"/>
  <c r="FBC56" i="7"/>
  <c r="FBE56" i="7"/>
  <c r="FBG56" i="7"/>
  <c r="FBI56" i="7"/>
  <c r="FBK56" i="7"/>
  <c r="FBM56" i="7"/>
  <c r="FBO56" i="7"/>
  <c r="FBQ56" i="7"/>
  <c r="FBS56" i="7"/>
  <c r="FBU56" i="7"/>
  <c r="FBW56" i="7"/>
  <c r="FBY56" i="7"/>
  <c r="FCA56" i="7"/>
  <c r="FCC56" i="7"/>
  <c r="FCE56" i="7"/>
  <c r="FCG56" i="7"/>
  <c r="FCI56" i="7"/>
  <c r="FCK56" i="7"/>
  <c r="FCM56" i="7"/>
  <c r="FCO56" i="7"/>
  <c r="FCQ56" i="7"/>
  <c r="FCS56" i="7"/>
  <c r="FCU56" i="7"/>
  <c r="FCW56" i="7"/>
  <c r="FCY56" i="7"/>
  <c r="FDA56" i="7"/>
  <c r="FDC56" i="7"/>
  <c r="FDE56" i="7"/>
  <c r="FDG56" i="7"/>
  <c r="FDI56" i="7"/>
  <c r="FDK56" i="7"/>
  <c r="FDM56" i="7"/>
  <c r="FDO56" i="7"/>
  <c r="FDQ56" i="7"/>
  <c r="FDS56" i="7"/>
  <c r="FDU56" i="7"/>
  <c r="FDW56" i="7"/>
  <c r="FDY56" i="7"/>
  <c r="FEA56" i="7"/>
  <c r="FEC56" i="7"/>
  <c r="FEE56" i="7"/>
  <c r="FEG56" i="7"/>
  <c r="FEI56" i="7"/>
  <c r="FEK56" i="7"/>
  <c r="FEM56" i="7"/>
  <c r="FEO56" i="7"/>
  <c r="FEQ56" i="7"/>
  <c r="FES56" i="7"/>
  <c r="FEU56" i="7"/>
  <c r="FEW56" i="7"/>
  <c r="FEY56" i="7"/>
  <c r="FFA56" i="7"/>
  <c r="FFC56" i="7"/>
  <c r="FFE56" i="7"/>
  <c r="FFG56" i="7"/>
  <c r="FFI56" i="7"/>
  <c r="FFK56" i="7"/>
  <c r="FFM56" i="7"/>
  <c r="FFO56" i="7"/>
  <c r="FFQ56" i="7"/>
  <c r="FFS56" i="7"/>
  <c r="FFU56" i="7"/>
  <c r="FFW56" i="7"/>
  <c r="FFY56" i="7"/>
  <c r="FGA56" i="7"/>
  <c r="FGC56" i="7"/>
  <c r="FGE56" i="7"/>
  <c r="FGG56" i="7"/>
  <c r="FGI56" i="7"/>
  <c r="FGK56" i="7"/>
  <c r="FGM56" i="7"/>
  <c r="FGO56" i="7"/>
  <c r="FGQ56" i="7"/>
  <c r="FGS56" i="7"/>
  <c r="FGU56" i="7"/>
  <c r="FGW56" i="7"/>
  <c r="FGY56" i="7"/>
  <c r="FHA56" i="7"/>
  <c r="FHC56" i="7"/>
  <c r="FHE56" i="7"/>
  <c r="FHG56" i="7"/>
  <c r="FHI56" i="7"/>
  <c r="FHK56" i="7"/>
  <c r="FHM56" i="7"/>
  <c r="FHO56" i="7"/>
  <c r="FHQ56" i="7"/>
  <c r="FHS56" i="7"/>
  <c r="FHU56" i="7"/>
  <c r="FHW56" i="7"/>
  <c r="FHY56" i="7"/>
  <c r="FIA56" i="7"/>
  <c r="FIC56" i="7"/>
  <c r="FIE56" i="7"/>
  <c r="FIG56" i="7"/>
  <c r="FII56" i="7"/>
  <c r="FIK56" i="7"/>
  <c r="FIM56" i="7"/>
  <c r="FIO56" i="7"/>
  <c r="FIQ56" i="7"/>
  <c r="FIS56" i="7"/>
  <c r="FIU56" i="7"/>
  <c r="FIW56" i="7"/>
  <c r="FIY56" i="7"/>
  <c r="FJA56" i="7"/>
  <c r="FJC56" i="7"/>
  <c r="FJE56" i="7"/>
  <c r="FJG56" i="7"/>
  <c r="FJI56" i="7"/>
  <c r="FJK56" i="7"/>
  <c r="FJM56" i="7"/>
  <c r="FJO56" i="7"/>
  <c r="FJQ56" i="7"/>
  <c r="FJS56" i="7"/>
  <c r="FJU56" i="7"/>
  <c r="FJW56" i="7"/>
  <c r="FJY56" i="7"/>
  <c r="FKA56" i="7"/>
  <c r="FKC56" i="7"/>
  <c r="FKE56" i="7"/>
  <c r="FKG56" i="7"/>
  <c r="FKI56" i="7"/>
  <c r="FKK56" i="7"/>
  <c r="FKM56" i="7"/>
  <c r="FKO56" i="7"/>
  <c r="FKQ56" i="7"/>
  <c r="FKS56" i="7"/>
  <c r="FKU56" i="7"/>
  <c r="FKW56" i="7"/>
  <c r="FKY56" i="7"/>
  <c r="FLA56" i="7"/>
  <c r="FLC56" i="7"/>
  <c r="FLE56" i="7"/>
  <c r="FLG56" i="7"/>
  <c r="FLI56" i="7"/>
  <c r="FLK56" i="7"/>
  <c r="FLM56" i="7"/>
  <c r="FLO56" i="7"/>
  <c r="FLQ56" i="7"/>
  <c r="FLS56" i="7"/>
  <c r="FLU56" i="7"/>
  <c r="FLW56" i="7"/>
  <c r="FLY56" i="7"/>
  <c r="FMA56" i="7"/>
  <c r="FMC56" i="7"/>
  <c r="FME56" i="7"/>
  <c r="FMG56" i="7"/>
  <c r="FMI56" i="7"/>
  <c r="FMK56" i="7"/>
  <c r="FMM56" i="7"/>
  <c r="FMO56" i="7"/>
  <c r="FMQ56" i="7"/>
  <c r="FMS56" i="7"/>
  <c r="FMU56" i="7"/>
  <c r="FMW56" i="7"/>
  <c r="FMY56" i="7"/>
  <c r="FNA56" i="7"/>
  <c r="FNC56" i="7"/>
  <c r="FNE56" i="7"/>
  <c r="FNG56" i="7"/>
  <c r="FNI56" i="7"/>
  <c r="FNK56" i="7"/>
  <c r="FNM56" i="7"/>
  <c r="FNO56" i="7"/>
  <c r="FNQ56" i="7"/>
  <c r="FNS56" i="7"/>
  <c r="FNU56" i="7"/>
  <c r="FNW56" i="7"/>
  <c r="FNY56" i="7"/>
  <c r="FOA56" i="7"/>
  <c r="FOC56" i="7"/>
  <c r="FOE56" i="7"/>
  <c r="FOG56" i="7"/>
  <c r="FOI56" i="7"/>
  <c r="FOK56" i="7"/>
  <c r="FOM56" i="7"/>
  <c r="FOO56" i="7"/>
  <c r="FOQ56" i="7"/>
  <c r="FOS56" i="7"/>
  <c r="FOU56" i="7"/>
  <c r="FOW56" i="7"/>
  <c r="FOY56" i="7"/>
  <c r="FPA56" i="7"/>
  <c r="FPC56" i="7"/>
  <c r="FPE56" i="7"/>
  <c r="FPG56" i="7"/>
  <c r="FPI56" i="7"/>
  <c r="FPK56" i="7"/>
  <c r="FPM56" i="7"/>
  <c r="FPO56" i="7"/>
  <c r="FPQ56" i="7"/>
  <c r="FPS56" i="7"/>
  <c r="FPU56" i="7"/>
  <c r="FPW56" i="7"/>
  <c r="FPY56" i="7"/>
  <c r="FQA56" i="7"/>
  <c r="FQC56" i="7"/>
  <c r="FQE56" i="7"/>
  <c r="FQG56" i="7"/>
  <c r="FQI56" i="7"/>
  <c r="FQK56" i="7"/>
  <c r="FQM56" i="7"/>
  <c r="FQO56" i="7"/>
  <c r="FQQ56" i="7"/>
  <c r="FQS56" i="7"/>
  <c r="FQU56" i="7"/>
  <c r="FQW56" i="7"/>
  <c r="FQY56" i="7"/>
  <c r="FRA56" i="7"/>
  <c r="FRC56" i="7"/>
  <c r="FRE56" i="7"/>
  <c r="FRG56" i="7"/>
  <c r="FRI56" i="7"/>
  <c r="FRK56" i="7"/>
  <c r="FRM56" i="7"/>
  <c r="FRO56" i="7"/>
  <c r="FRQ56" i="7"/>
  <c r="FRS56" i="7"/>
  <c r="FRU56" i="7"/>
  <c r="FRW56" i="7"/>
  <c r="FRY56" i="7"/>
  <c r="FSA56" i="7"/>
  <c r="FSC56" i="7"/>
  <c r="FSE56" i="7"/>
  <c r="FSG56" i="7"/>
  <c r="FSI56" i="7"/>
  <c r="FSK56" i="7"/>
  <c r="FSM56" i="7"/>
  <c r="FSO56" i="7"/>
  <c r="FSQ56" i="7"/>
  <c r="FSS56" i="7"/>
  <c r="FSU56" i="7"/>
  <c r="FSW56" i="7"/>
  <c r="FSY56" i="7"/>
  <c r="FTA56" i="7"/>
  <c r="FTC56" i="7"/>
  <c r="FTE56" i="7"/>
  <c r="FTG56" i="7"/>
  <c r="FTI56" i="7"/>
  <c r="FTK56" i="7"/>
  <c r="FTM56" i="7"/>
  <c r="FTO56" i="7"/>
  <c r="FTQ56" i="7"/>
  <c r="FTS56" i="7"/>
  <c r="FTU56" i="7"/>
  <c r="FTW56" i="7"/>
  <c r="FTY56" i="7"/>
  <c r="FUA56" i="7"/>
  <c r="FUC56" i="7"/>
  <c r="FUE56" i="7"/>
  <c r="FUG56" i="7"/>
  <c r="FUI56" i="7"/>
  <c r="FUK56" i="7"/>
  <c r="FUM56" i="7"/>
  <c r="FUO56" i="7"/>
  <c r="FUQ56" i="7"/>
  <c r="FUS56" i="7"/>
  <c r="FUU56" i="7"/>
  <c r="FUW56" i="7"/>
  <c r="FUY56" i="7"/>
  <c r="FVA56" i="7"/>
  <c r="FVC56" i="7"/>
  <c r="FVE56" i="7"/>
  <c r="FVG56" i="7"/>
  <c r="FVI56" i="7"/>
  <c r="FVK56" i="7"/>
  <c r="FVM56" i="7"/>
  <c r="FVO56" i="7"/>
  <c r="FVQ56" i="7"/>
  <c r="FVS56" i="7"/>
  <c r="FVU56" i="7"/>
  <c r="FVW56" i="7"/>
  <c r="FVY56" i="7"/>
  <c r="FWA56" i="7"/>
  <c r="FWC56" i="7"/>
  <c r="FWE56" i="7"/>
  <c r="FWG56" i="7"/>
  <c r="FWI56" i="7"/>
  <c r="FWK56" i="7"/>
  <c r="FWM56" i="7"/>
  <c r="FWO56" i="7"/>
  <c r="FWQ56" i="7"/>
  <c r="FWS56" i="7"/>
  <c r="FWU56" i="7"/>
  <c r="FWW56" i="7"/>
  <c r="FWY56" i="7"/>
  <c r="FXA56" i="7"/>
  <c r="FXC56" i="7"/>
  <c r="FXE56" i="7"/>
  <c r="FXG56" i="7"/>
  <c r="FXI56" i="7"/>
  <c r="FXK56" i="7"/>
  <c r="FXM56" i="7"/>
  <c r="FXO56" i="7"/>
  <c r="FXQ56" i="7"/>
  <c r="FXS56" i="7"/>
  <c r="FXU56" i="7"/>
  <c r="FXW56" i="7"/>
  <c r="FXY56" i="7"/>
  <c r="FYA56" i="7"/>
  <c r="FYC56" i="7"/>
  <c r="FYE56" i="7"/>
  <c r="FYG56" i="7"/>
  <c r="FYI56" i="7"/>
  <c r="FYK56" i="7"/>
  <c r="FYM56" i="7"/>
  <c r="FYO56" i="7"/>
  <c r="FYQ56" i="7"/>
  <c r="FYS56" i="7"/>
  <c r="FYU56" i="7"/>
  <c r="FYW56" i="7"/>
  <c r="FYY56" i="7"/>
  <c r="FZA56" i="7"/>
  <c r="FZC56" i="7"/>
  <c r="FZE56" i="7"/>
  <c r="FZG56" i="7"/>
  <c r="FZI56" i="7"/>
  <c r="FZK56" i="7"/>
  <c r="FZM56" i="7"/>
  <c r="FZO56" i="7"/>
  <c r="FZQ56" i="7"/>
  <c r="FZS56" i="7"/>
  <c r="FZU56" i="7"/>
  <c r="FZW56" i="7"/>
  <c r="FZY56" i="7"/>
  <c r="GAA56" i="7"/>
  <c r="GAC56" i="7"/>
  <c r="GAE56" i="7"/>
  <c r="GAG56" i="7"/>
  <c r="GAI56" i="7"/>
  <c r="GAK56" i="7"/>
  <c r="GAM56" i="7"/>
  <c r="GAO56" i="7"/>
  <c r="GAQ56" i="7"/>
  <c r="GAS56" i="7"/>
  <c r="GAU56" i="7"/>
  <c r="GAW56" i="7"/>
  <c r="GAY56" i="7"/>
  <c r="GBA56" i="7"/>
  <c r="GBC56" i="7"/>
  <c r="GBE56" i="7"/>
  <c r="GBG56" i="7"/>
  <c r="GBI56" i="7"/>
  <c r="GBK56" i="7"/>
  <c r="GBM56" i="7"/>
  <c r="GBO56" i="7"/>
  <c r="GBQ56" i="7"/>
  <c r="GBS56" i="7"/>
  <c r="GBU56" i="7"/>
  <c r="GBW56" i="7"/>
  <c r="GBY56" i="7"/>
  <c r="GCA56" i="7"/>
  <c r="GCC56" i="7"/>
  <c r="GCE56" i="7"/>
  <c r="GCG56" i="7"/>
  <c r="GCI56" i="7"/>
  <c r="GCK56" i="7"/>
  <c r="GCM56" i="7"/>
  <c r="GCO56" i="7"/>
  <c r="GCQ56" i="7"/>
  <c r="GCS56" i="7"/>
  <c r="GCU56" i="7"/>
  <c r="GCW56" i="7"/>
  <c r="GCY56" i="7"/>
  <c r="GDA56" i="7"/>
  <c r="GDC56" i="7"/>
  <c r="GDE56" i="7"/>
  <c r="GDG56" i="7"/>
  <c r="GDI56" i="7"/>
  <c r="GDK56" i="7"/>
  <c r="GDM56" i="7"/>
  <c r="GDO56" i="7"/>
  <c r="GDQ56" i="7"/>
  <c r="GDS56" i="7"/>
  <c r="GDU56" i="7"/>
  <c r="GDW56" i="7"/>
  <c r="GDY56" i="7"/>
  <c r="GEA56" i="7"/>
  <c r="GEC56" i="7"/>
  <c r="GEE56" i="7"/>
  <c r="GEG56" i="7"/>
  <c r="GEI56" i="7"/>
  <c r="GEK56" i="7"/>
  <c r="GEM56" i="7"/>
  <c r="GEO56" i="7"/>
  <c r="GEQ56" i="7"/>
  <c r="GES56" i="7"/>
  <c r="GEU56" i="7"/>
  <c r="GEW56" i="7"/>
  <c r="GEY56" i="7"/>
  <c r="GFA56" i="7"/>
  <c r="GFC56" i="7"/>
  <c r="GFE56" i="7"/>
  <c r="GFG56" i="7"/>
  <c r="GFI56" i="7"/>
  <c r="GFK56" i="7"/>
  <c r="GFM56" i="7"/>
  <c r="GFO56" i="7"/>
  <c r="GFQ56" i="7"/>
  <c r="GFS56" i="7"/>
  <c r="GFU56" i="7"/>
  <c r="GFW56" i="7"/>
  <c r="GFY56" i="7"/>
  <c r="GGA56" i="7"/>
  <c r="GGC56" i="7"/>
  <c r="GGE56" i="7"/>
  <c r="GGG56" i="7"/>
  <c r="GGI56" i="7"/>
  <c r="GGK56" i="7"/>
  <c r="GGM56" i="7"/>
  <c r="GGO56" i="7"/>
  <c r="GGQ56" i="7"/>
  <c r="GGS56" i="7"/>
  <c r="GGU56" i="7"/>
  <c r="GGW56" i="7"/>
  <c r="GGY56" i="7"/>
  <c r="GHA56" i="7"/>
  <c r="GHC56" i="7"/>
  <c r="GHE56" i="7"/>
  <c r="GHG56" i="7"/>
  <c r="GHI56" i="7"/>
  <c r="GHK56" i="7"/>
  <c r="GHM56" i="7"/>
  <c r="GHO56" i="7"/>
  <c r="GHQ56" i="7"/>
  <c r="GHS56" i="7"/>
  <c r="GHU56" i="7"/>
  <c r="GHW56" i="7"/>
  <c r="GHY56" i="7"/>
  <c r="GIA56" i="7"/>
  <c r="GIC56" i="7"/>
  <c r="GIE56" i="7"/>
  <c r="GIG56" i="7"/>
  <c r="GII56" i="7"/>
  <c r="GIK56" i="7"/>
  <c r="GIM56" i="7"/>
  <c r="GIO56" i="7"/>
  <c r="GIQ56" i="7"/>
  <c r="GIS56" i="7"/>
  <c r="GIU56" i="7"/>
  <c r="GIW56" i="7"/>
  <c r="GIY56" i="7"/>
  <c r="GJA56" i="7"/>
  <c r="GJC56" i="7"/>
  <c r="GJE56" i="7"/>
  <c r="GJG56" i="7"/>
  <c r="GJI56" i="7"/>
  <c r="GJK56" i="7"/>
  <c r="GJM56" i="7"/>
  <c r="GJO56" i="7"/>
  <c r="GJQ56" i="7"/>
  <c r="GJS56" i="7"/>
  <c r="GJU56" i="7"/>
  <c r="GJW56" i="7"/>
  <c r="GJY56" i="7"/>
  <c r="GKA56" i="7"/>
  <c r="GKC56" i="7"/>
  <c r="GKE56" i="7"/>
  <c r="GKG56" i="7"/>
  <c r="GKI56" i="7"/>
  <c r="GKK56" i="7"/>
  <c r="GKM56" i="7"/>
  <c r="GKO56" i="7"/>
  <c r="GKQ56" i="7"/>
  <c r="GKS56" i="7"/>
  <c r="GKU56" i="7"/>
  <c r="GKW56" i="7"/>
  <c r="GKY56" i="7"/>
  <c r="GLA56" i="7"/>
  <c r="GLC56" i="7"/>
  <c r="GLE56" i="7"/>
  <c r="GLG56" i="7"/>
  <c r="GLI56" i="7"/>
  <c r="GLK56" i="7"/>
  <c r="GLM56" i="7"/>
  <c r="GLO56" i="7"/>
  <c r="GLQ56" i="7"/>
  <c r="GLS56" i="7"/>
  <c r="GLU56" i="7"/>
  <c r="GLW56" i="7"/>
  <c r="GLY56" i="7"/>
  <c r="GMA56" i="7"/>
  <c r="GMC56" i="7"/>
  <c r="GME56" i="7"/>
  <c r="GMG56" i="7"/>
  <c r="GMI56" i="7"/>
  <c r="GMK56" i="7"/>
  <c r="GMM56" i="7"/>
  <c r="GMO56" i="7"/>
  <c r="GMQ56" i="7"/>
  <c r="GMS56" i="7"/>
  <c r="GMU56" i="7"/>
  <c r="GMW56" i="7"/>
  <c r="GMY56" i="7"/>
  <c r="GNA56" i="7"/>
  <c r="GNC56" i="7"/>
  <c r="GNE56" i="7"/>
  <c r="GNG56" i="7"/>
  <c r="GNI56" i="7"/>
  <c r="GNK56" i="7"/>
  <c r="GNM56" i="7"/>
  <c r="GNO56" i="7"/>
  <c r="GNQ56" i="7"/>
  <c r="GNS56" i="7"/>
  <c r="GNU56" i="7"/>
  <c r="GNW56" i="7"/>
  <c r="GNY56" i="7"/>
  <c r="GOA56" i="7"/>
  <c r="GOC56" i="7"/>
  <c r="GOE56" i="7"/>
  <c r="GOG56" i="7"/>
  <c r="GOI56" i="7"/>
  <c r="GOK56" i="7"/>
  <c r="GOM56" i="7"/>
  <c r="GOO56" i="7"/>
  <c r="GOQ56" i="7"/>
  <c r="GOS56" i="7"/>
  <c r="GOU56" i="7"/>
  <c r="GOW56" i="7"/>
  <c r="GOY56" i="7"/>
  <c r="GPA56" i="7"/>
  <c r="GPC56" i="7"/>
  <c r="GPE56" i="7"/>
  <c r="GPG56" i="7"/>
  <c r="GPI56" i="7"/>
  <c r="GPK56" i="7"/>
  <c r="GPM56" i="7"/>
  <c r="GPO56" i="7"/>
  <c r="GPQ56" i="7"/>
  <c r="GPS56" i="7"/>
  <c r="GPU56" i="7"/>
  <c r="GPW56" i="7"/>
  <c r="GPY56" i="7"/>
  <c r="GQA56" i="7"/>
  <c r="GQC56" i="7"/>
  <c r="GQE56" i="7"/>
  <c r="GQG56" i="7"/>
  <c r="GQI56" i="7"/>
  <c r="GQK56" i="7"/>
  <c r="GQM56" i="7"/>
  <c r="GQO56" i="7"/>
  <c r="GQQ56" i="7"/>
  <c r="GQS56" i="7"/>
  <c r="GQU56" i="7"/>
  <c r="GQW56" i="7"/>
  <c r="GQY56" i="7"/>
  <c r="GRA56" i="7"/>
  <c r="GRC56" i="7"/>
  <c r="GRE56" i="7"/>
  <c r="GRG56" i="7"/>
  <c r="GRI56" i="7"/>
  <c r="GRK56" i="7"/>
  <c r="GRM56" i="7"/>
  <c r="GRO56" i="7"/>
  <c r="GRQ56" i="7"/>
  <c r="GRS56" i="7"/>
  <c r="GRU56" i="7"/>
  <c r="GRW56" i="7"/>
  <c r="GRY56" i="7"/>
  <c r="GSA56" i="7"/>
  <c r="GSC56" i="7"/>
  <c r="GSE56" i="7"/>
  <c r="GSG56" i="7"/>
  <c r="GSI56" i="7"/>
  <c r="GSK56" i="7"/>
  <c r="GSM56" i="7"/>
  <c r="GSO56" i="7"/>
  <c r="GSQ56" i="7"/>
  <c r="GSS56" i="7"/>
  <c r="GSU56" i="7"/>
  <c r="GSW56" i="7"/>
  <c r="GSY56" i="7"/>
  <c r="GTA56" i="7"/>
  <c r="GTC56" i="7"/>
  <c r="GTE56" i="7"/>
  <c r="GTG56" i="7"/>
  <c r="GTI56" i="7"/>
  <c r="GTK56" i="7"/>
  <c r="GTM56" i="7"/>
  <c r="GTO56" i="7"/>
  <c r="GTQ56" i="7"/>
  <c r="GTS56" i="7"/>
  <c r="GTU56" i="7"/>
  <c r="GTW56" i="7"/>
  <c r="GTY56" i="7"/>
  <c r="GUA56" i="7"/>
  <c r="GUC56" i="7"/>
  <c r="GUE56" i="7"/>
  <c r="GUG56" i="7"/>
  <c r="GUI56" i="7"/>
  <c r="GUK56" i="7"/>
  <c r="GUM56" i="7"/>
  <c r="GUO56" i="7"/>
  <c r="GUQ56" i="7"/>
  <c r="GUS56" i="7"/>
  <c r="GUU56" i="7"/>
  <c r="GUW56" i="7"/>
  <c r="GUY56" i="7"/>
  <c r="GVA56" i="7"/>
  <c r="GVC56" i="7"/>
  <c r="GVE56" i="7"/>
  <c r="GVG56" i="7"/>
  <c r="GVI56" i="7"/>
  <c r="GVK56" i="7"/>
  <c r="GVM56" i="7"/>
  <c r="GVO56" i="7"/>
  <c r="GVQ56" i="7"/>
  <c r="GVS56" i="7"/>
  <c r="GVU56" i="7"/>
  <c r="GVW56" i="7"/>
  <c r="GVY56" i="7"/>
  <c r="GWA56" i="7"/>
  <c r="GWC56" i="7"/>
  <c r="GWE56" i="7"/>
  <c r="GWG56" i="7"/>
  <c r="GWI56" i="7"/>
  <c r="GWK56" i="7"/>
  <c r="GWM56" i="7"/>
  <c r="GWO56" i="7"/>
  <c r="GWQ56" i="7"/>
  <c r="GWS56" i="7"/>
  <c r="GWU56" i="7"/>
  <c r="GWW56" i="7"/>
  <c r="GWY56" i="7"/>
  <c r="GXA56" i="7"/>
  <c r="GXC56" i="7"/>
  <c r="GXE56" i="7"/>
  <c r="GXG56" i="7"/>
  <c r="GXI56" i="7"/>
  <c r="GXK56" i="7"/>
  <c r="GXM56" i="7"/>
  <c r="GXO56" i="7"/>
  <c r="GXQ56" i="7"/>
  <c r="GXS56" i="7"/>
  <c r="GXU56" i="7"/>
  <c r="GXW56" i="7"/>
  <c r="GXY56" i="7"/>
  <c r="GYA56" i="7"/>
  <c r="GYC56" i="7"/>
  <c r="GYE56" i="7"/>
  <c r="GYG56" i="7"/>
  <c r="GYI56" i="7"/>
  <c r="GYK56" i="7"/>
  <c r="GYM56" i="7"/>
  <c r="GYO56" i="7"/>
  <c r="GYQ56" i="7"/>
  <c r="GYS56" i="7"/>
  <c r="GYU56" i="7"/>
  <c r="GYW56" i="7"/>
  <c r="GYY56" i="7"/>
  <c r="GZA56" i="7"/>
  <c r="GZC56" i="7"/>
  <c r="GZE56" i="7"/>
  <c r="GZG56" i="7"/>
  <c r="GZI56" i="7"/>
  <c r="GZK56" i="7"/>
  <c r="GZM56" i="7"/>
  <c r="GZO56" i="7"/>
  <c r="GZQ56" i="7"/>
  <c r="GZS56" i="7"/>
  <c r="GZU56" i="7"/>
  <c r="GZW56" i="7"/>
  <c r="GZY56" i="7"/>
  <c r="HAA56" i="7"/>
  <c r="HAC56" i="7"/>
  <c r="HAE56" i="7"/>
  <c r="HAG56" i="7"/>
  <c r="HAI56" i="7"/>
  <c r="HAK56" i="7"/>
  <c r="HAM56" i="7"/>
  <c r="HAO56" i="7"/>
  <c r="HAQ56" i="7"/>
  <c r="HAS56" i="7"/>
  <c r="HAU56" i="7"/>
  <c r="HAW56" i="7"/>
  <c r="HAY56" i="7"/>
  <c r="HBA56" i="7"/>
  <c r="HBC56" i="7"/>
  <c r="HBE56" i="7"/>
  <c r="HBG56" i="7"/>
  <c r="HBI56" i="7"/>
  <c r="HBK56" i="7"/>
  <c r="HBM56" i="7"/>
  <c r="HBO56" i="7"/>
  <c r="HBQ56" i="7"/>
  <c r="HBS56" i="7"/>
  <c r="HBU56" i="7"/>
  <c r="HBW56" i="7"/>
  <c r="HBY56" i="7"/>
  <c r="HCA56" i="7"/>
  <c r="HCC56" i="7"/>
  <c r="HCE56" i="7"/>
  <c r="HCG56" i="7"/>
  <c r="HCI56" i="7"/>
  <c r="HCK56" i="7"/>
  <c r="HCM56" i="7"/>
  <c r="HCO56" i="7"/>
  <c r="HCQ56" i="7"/>
  <c r="HCS56" i="7"/>
  <c r="HCU56" i="7"/>
  <c r="HCW56" i="7"/>
  <c r="HCY56" i="7"/>
  <c r="HDA56" i="7"/>
  <c r="HDC56" i="7"/>
  <c r="HDE56" i="7"/>
  <c r="HDG56" i="7"/>
  <c r="HDI56" i="7"/>
  <c r="HDK56" i="7"/>
  <c r="HDM56" i="7"/>
  <c r="HDO56" i="7"/>
  <c r="HDQ56" i="7"/>
  <c r="HDS56" i="7"/>
  <c r="HDU56" i="7"/>
  <c r="HDW56" i="7"/>
  <c r="HDY56" i="7"/>
  <c r="HEA56" i="7"/>
  <c r="HEC56" i="7"/>
  <c r="HEE56" i="7"/>
  <c r="HEG56" i="7"/>
  <c r="HEI56" i="7"/>
  <c r="HEK56" i="7"/>
  <c r="HEM56" i="7"/>
  <c r="HEO56" i="7"/>
  <c r="HEQ56" i="7"/>
  <c r="HES56" i="7"/>
  <c r="HEU56" i="7"/>
  <c r="HEW56" i="7"/>
  <c r="HEY56" i="7"/>
  <c r="HFA56" i="7"/>
  <c r="HFC56" i="7"/>
  <c r="HFE56" i="7"/>
  <c r="HFG56" i="7"/>
  <c r="HFI56" i="7"/>
  <c r="HFK56" i="7"/>
  <c r="HFM56" i="7"/>
  <c r="HFO56" i="7"/>
  <c r="HFQ56" i="7"/>
  <c r="HFS56" i="7"/>
  <c r="HFU56" i="7"/>
  <c r="HFW56" i="7"/>
  <c r="HFY56" i="7"/>
  <c r="HGA56" i="7"/>
  <c r="HGC56" i="7"/>
  <c r="HGE56" i="7"/>
  <c r="HGG56" i="7"/>
  <c r="HGI56" i="7"/>
  <c r="HGK56" i="7"/>
  <c r="HGM56" i="7"/>
  <c r="HGO56" i="7"/>
  <c r="HGQ56" i="7"/>
  <c r="HGS56" i="7"/>
  <c r="HGU56" i="7"/>
  <c r="HGW56" i="7"/>
  <c r="HGY56" i="7"/>
  <c r="HHA56" i="7"/>
  <c r="HHC56" i="7"/>
  <c r="HHE56" i="7"/>
  <c r="HHG56" i="7"/>
  <c r="HHI56" i="7"/>
  <c r="HHK56" i="7"/>
  <c r="HHM56" i="7"/>
  <c r="HHO56" i="7"/>
  <c r="HHQ56" i="7"/>
  <c r="HHS56" i="7"/>
  <c r="HHU56" i="7"/>
  <c r="HHW56" i="7"/>
  <c r="HHY56" i="7"/>
  <c r="HIA56" i="7"/>
  <c r="HIC56" i="7"/>
  <c r="HIE56" i="7"/>
  <c r="HIG56" i="7"/>
  <c r="HII56" i="7"/>
  <c r="HIK56" i="7"/>
  <c r="HIM56" i="7"/>
  <c r="HIO56" i="7"/>
  <c r="HIQ56" i="7"/>
  <c r="HIS56" i="7"/>
  <c r="HIU56" i="7"/>
  <c r="HIW56" i="7"/>
  <c r="HIY56" i="7"/>
  <c r="HJA56" i="7"/>
  <c r="HJC56" i="7"/>
  <c r="HJE56" i="7"/>
  <c r="HJG56" i="7"/>
  <c r="HJI56" i="7"/>
  <c r="HJK56" i="7"/>
  <c r="HJM56" i="7"/>
  <c r="HJO56" i="7"/>
  <c r="HJQ56" i="7"/>
  <c r="HJS56" i="7"/>
  <c r="HJU56" i="7"/>
  <c r="HJW56" i="7"/>
  <c r="HJY56" i="7"/>
  <c r="HKA56" i="7"/>
  <c r="HKC56" i="7"/>
  <c r="HKE56" i="7"/>
  <c r="HKG56" i="7"/>
  <c r="HKI56" i="7"/>
  <c r="HKK56" i="7"/>
  <c r="HKM56" i="7"/>
  <c r="HKO56" i="7"/>
  <c r="HKQ56" i="7"/>
  <c r="HKS56" i="7"/>
  <c r="HKU56" i="7"/>
  <c r="HKW56" i="7"/>
  <c r="HKY56" i="7"/>
  <c r="HLA56" i="7"/>
  <c r="HLC56" i="7"/>
  <c r="HLE56" i="7"/>
  <c r="HLG56" i="7"/>
  <c r="HLI56" i="7"/>
  <c r="HLK56" i="7"/>
  <c r="HLM56" i="7"/>
  <c r="HLO56" i="7"/>
  <c r="HLQ56" i="7"/>
  <c r="HLS56" i="7"/>
  <c r="HLU56" i="7"/>
  <c r="HLW56" i="7"/>
  <c r="HLY56" i="7"/>
  <c r="HMA56" i="7"/>
  <c r="HMC56" i="7"/>
  <c r="HME56" i="7"/>
  <c r="HMG56" i="7"/>
  <c r="HMI56" i="7"/>
  <c r="HMK56" i="7"/>
  <c r="HMM56" i="7"/>
  <c r="HMO56" i="7"/>
  <c r="HMQ56" i="7"/>
  <c r="HMS56" i="7"/>
  <c r="HMU56" i="7"/>
  <c r="HMW56" i="7"/>
  <c r="HMY56" i="7"/>
  <c r="HNA56" i="7"/>
  <c r="HNC56" i="7"/>
  <c r="HNE56" i="7"/>
  <c r="HNG56" i="7"/>
  <c r="HNI56" i="7"/>
  <c r="HNK56" i="7"/>
  <c r="HNM56" i="7"/>
  <c r="HNO56" i="7"/>
  <c r="HNQ56" i="7"/>
  <c r="HNS56" i="7"/>
  <c r="HNU56" i="7"/>
  <c r="HNW56" i="7"/>
  <c r="HNY56" i="7"/>
  <c r="HOA56" i="7"/>
  <c r="HOC56" i="7"/>
  <c r="HOE56" i="7"/>
  <c r="HOG56" i="7"/>
  <c r="HOI56" i="7"/>
  <c r="HOK56" i="7"/>
  <c r="HOM56" i="7"/>
  <c r="HOO56" i="7"/>
  <c r="HOQ56" i="7"/>
  <c r="HOS56" i="7"/>
  <c r="HOU56" i="7"/>
  <c r="HOW56" i="7"/>
  <c r="HOY56" i="7"/>
  <c r="HPA56" i="7"/>
  <c r="HPC56" i="7"/>
  <c r="HPE56" i="7"/>
  <c r="HPG56" i="7"/>
  <c r="HPI56" i="7"/>
  <c r="HPK56" i="7"/>
  <c r="HPM56" i="7"/>
  <c r="HPO56" i="7"/>
  <c r="HPQ56" i="7"/>
  <c r="HPS56" i="7"/>
  <c r="HPU56" i="7"/>
  <c r="HPW56" i="7"/>
  <c r="HPY56" i="7"/>
  <c r="HQA56" i="7"/>
  <c r="HQC56" i="7"/>
  <c r="HQE56" i="7"/>
  <c r="HQG56" i="7"/>
  <c r="HQI56" i="7"/>
  <c r="HQK56" i="7"/>
  <c r="HQM56" i="7"/>
  <c r="HQO56" i="7"/>
  <c r="HQQ56" i="7"/>
  <c r="HQS56" i="7"/>
  <c r="HQU56" i="7"/>
  <c r="HQW56" i="7"/>
  <c r="HQY56" i="7"/>
  <c r="HRA56" i="7"/>
  <c r="HRC56" i="7"/>
  <c r="HRE56" i="7"/>
  <c r="HRG56" i="7"/>
  <c r="HRI56" i="7"/>
  <c r="HRK56" i="7"/>
  <c r="HRM56" i="7"/>
  <c r="HRO56" i="7"/>
  <c r="HRQ56" i="7"/>
  <c r="HRS56" i="7"/>
  <c r="HRU56" i="7"/>
  <c r="HRW56" i="7"/>
  <c r="HRY56" i="7"/>
  <c r="HSA56" i="7"/>
  <c r="HSC56" i="7"/>
  <c r="HSE56" i="7"/>
  <c r="HSG56" i="7"/>
  <c r="HSI56" i="7"/>
  <c r="HSK56" i="7"/>
  <c r="HSM56" i="7"/>
  <c r="HSO56" i="7"/>
  <c r="HSQ56" i="7"/>
  <c r="HSS56" i="7"/>
  <c r="HSU56" i="7"/>
  <c r="HSW56" i="7"/>
  <c r="HSY56" i="7"/>
  <c r="HTA56" i="7"/>
  <c r="HTC56" i="7"/>
  <c r="HTE56" i="7"/>
  <c r="HTG56" i="7"/>
  <c r="HTI56" i="7"/>
  <c r="HTK56" i="7"/>
  <c r="HTM56" i="7"/>
  <c r="HTO56" i="7"/>
  <c r="HTQ56" i="7"/>
  <c r="HTS56" i="7"/>
  <c r="HTU56" i="7"/>
  <c r="HTW56" i="7"/>
  <c r="HTY56" i="7"/>
  <c r="HUA56" i="7"/>
  <c r="HUC56" i="7"/>
  <c r="HUE56" i="7"/>
  <c r="HUG56" i="7"/>
  <c r="HUI56" i="7"/>
  <c r="HUK56" i="7"/>
  <c r="HUM56" i="7"/>
  <c r="HUO56" i="7"/>
  <c r="HUQ56" i="7"/>
  <c r="HUS56" i="7"/>
  <c r="HUU56" i="7"/>
  <c r="HUW56" i="7"/>
  <c r="HUY56" i="7"/>
  <c r="HVA56" i="7"/>
  <c r="HVC56" i="7"/>
  <c r="HVE56" i="7"/>
  <c r="HVG56" i="7"/>
  <c r="HVI56" i="7"/>
  <c r="HVK56" i="7"/>
  <c r="HVM56" i="7"/>
  <c r="HVO56" i="7"/>
  <c r="HVQ56" i="7"/>
  <c r="HVS56" i="7"/>
  <c r="HVU56" i="7"/>
  <c r="HVW56" i="7"/>
  <c r="HVY56" i="7"/>
  <c r="HWA56" i="7"/>
  <c r="HWC56" i="7"/>
  <c r="HWE56" i="7"/>
  <c r="HWG56" i="7"/>
  <c r="HWI56" i="7"/>
  <c r="HWK56" i="7"/>
  <c r="HWM56" i="7"/>
  <c r="HWO56" i="7"/>
  <c r="HWQ56" i="7"/>
  <c r="HWS56" i="7"/>
  <c r="HWU56" i="7"/>
  <c r="HWW56" i="7"/>
  <c r="HWY56" i="7"/>
  <c r="HXA56" i="7"/>
  <c r="HXC56" i="7"/>
  <c r="HXE56" i="7"/>
  <c r="HXG56" i="7"/>
  <c r="HXI56" i="7"/>
  <c r="HXK56" i="7"/>
  <c r="HXM56" i="7"/>
  <c r="HXO56" i="7"/>
  <c r="HXQ56" i="7"/>
  <c r="HXS56" i="7"/>
  <c r="HXU56" i="7"/>
  <c r="HXW56" i="7"/>
  <c r="HXY56" i="7"/>
  <c r="HYA56" i="7"/>
  <c r="HYC56" i="7"/>
  <c r="HYE56" i="7"/>
  <c r="HYG56" i="7"/>
  <c r="HYI56" i="7"/>
  <c r="HYK56" i="7"/>
  <c r="HYM56" i="7"/>
  <c r="HYO56" i="7"/>
  <c r="HYQ56" i="7"/>
  <c r="HYS56" i="7"/>
  <c r="HYU56" i="7"/>
  <c r="HYW56" i="7"/>
  <c r="HYY56" i="7"/>
  <c r="HZA56" i="7"/>
  <c r="HZC56" i="7"/>
  <c r="HZE56" i="7"/>
  <c r="HZG56" i="7"/>
  <c r="HZI56" i="7"/>
  <c r="HZK56" i="7"/>
  <c r="HZM56" i="7"/>
  <c r="HZO56" i="7"/>
  <c r="HZQ56" i="7"/>
  <c r="HZS56" i="7"/>
  <c r="HZU56" i="7"/>
  <c r="HZW56" i="7"/>
  <c r="HZY56" i="7"/>
  <c r="IAA56" i="7"/>
  <c r="IAC56" i="7"/>
  <c r="IAE56" i="7"/>
  <c r="IAG56" i="7"/>
  <c r="IAI56" i="7"/>
  <c r="IAK56" i="7"/>
  <c r="IAM56" i="7"/>
  <c r="IAO56" i="7"/>
  <c r="IAQ56" i="7"/>
  <c r="IAS56" i="7"/>
  <c r="IAU56" i="7"/>
  <c r="IAW56" i="7"/>
  <c r="IAY56" i="7"/>
  <c r="IBA56" i="7"/>
  <c r="IBC56" i="7"/>
  <c r="IBE56" i="7"/>
  <c r="IBG56" i="7"/>
  <c r="IBI56" i="7"/>
  <c r="IBK56" i="7"/>
  <c r="IBM56" i="7"/>
  <c r="IBO56" i="7"/>
  <c r="IBQ56" i="7"/>
  <c r="IBS56" i="7"/>
  <c r="IBU56" i="7"/>
  <c r="IBW56" i="7"/>
  <c r="IBY56" i="7"/>
  <c r="ICA56" i="7"/>
  <c r="ICC56" i="7"/>
  <c r="ICE56" i="7"/>
  <c r="ICG56" i="7"/>
  <c r="ICI56" i="7"/>
  <c r="ICK56" i="7"/>
  <c r="ICM56" i="7"/>
  <c r="ICO56" i="7"/>
  <c r="ICQ56" i="7"/>
  <c r="ICS56" i="7"/>
  <c r="ICU56" i="7"/>
  <c r="ICW56" i="7"/>
  <c r="ICY56" i="7"/>
  <c r="IDA56" i="7"/>
  <c r="IDC56" i="7"/>
  <c r="IDE56" i="7"/>
  <c r="IDG56" i="7"/>
  <c r="IDI56" i="7"/>
  <c r="IDK56" i="7"/>
  <c r="IDM56" i="7"/>
  <c r="IDO56" i="7"/>
  <c r="IDQ56" i="7"/>
  <c r="IDS56" i="7"/>
  <c r="IDU56" i="7"/>
  <c r="IDW56" i="7"/>
  <c r="IDY56" i="7"/>
  <c r="IEA56" i="7"/>
  <c r="IEC56" i="7"/>
  <c r="IEE56" i="7"/>
  <c r="IEG56" i="7"/>
  <c r="IEI56" i="7"/>
  <c r="IEK56" i="7"/>
  <c r="IEM56" i="7"/>
  <c r="IEO56" i="7"/>
  <c r="IEQ56" i="7"/>
  <c r="IES56" i="7"/>
  <c r="IEU56" i="7"/>
  <c r="IEW56" i="7"/>
  <c r="IEY56" i="7"/>
  <c r="IFA56" i="7"/>
  <c r="IFC56" i="7"/>
  <c r="IFE56" i="7"/>
  <c r="IFG56" i="7"/>
  <c r="IFI56" i="7"/>
  <c r="IFK56" i="7"/>
  <c r="IFM56" i="7"/>
  <c r="IFO56" i="7"/>
  <c r="IFQ56" i="7"/>
  <c r="IFS56" i="7"/>
  <c r="IFU56" i="7"/>
  <c r="IFW56" i="7"/>
  <c r="IFY56" i="7"/>
  <c r="IGA56" i="7"/>
  <c r="IGC56" i="7"/>
  <c r="IGE56" i="7"/>
  <c r="IGG56" i="7"/>
  <c r="IGI56" i="7"/>
  <c r="IGK56" i="7"/>
  <c r="IGM56" i="7"/>
  <c r="IGO56" i="7"/>
  <c r="IGQ56" i="7"/>
  <c r="IGS56" i="7"/>
  <c r="IGU56" i="7"/>
  <c r="IGW56" i="7"/>
  <c r="IGY56" i="7"/>
  <c r="IHA56" i="7"/>
  <c r="IHC56" i="7"/>
  <c r="IHE56" i="7"/>
  <c r="IHG56" i="7"/>
  <c r="IHI56" i="7"/>
  <c r="IHK56" i="7"/>
  <c r="IHM56" i="7"/>
  <c r="IHO56" i="7"/>
  <c r="IHQ56" i="7"/>
  <c r="IHS56" i="7"/>
  <c r="IHU56" i="7"/>
  <c r="IHW56" i="7"/>
  <c r="IHY56" i="7"/>
  <c r="IIA56" i="7"/>
  <c r="IIC56" i="7"/>
  <c r="IIE56" i="7"/>
  <c r="IIG56" i="7"/>
  <c r="III56" i="7"/>
  <c r="IIK56" i="7"/>
  <c r="IIM56" i="7"/>
  <c r="IIO56" i="7"/>
  <c r="IIQ56" i="7"/>
  <c r="IIS56" i="7"/>
  <c r="IIU56" i="7"/>
  <c r="IIW56" i="7"/>
  <c r="IIY56" i="7"/>
  <c r="IJA56" i="7"/>
  <c r="IJC56" i="7"/>
  <c r="IJE56" i="7"/>
  <c r="IJG56" i="7"/>
  <c r="IJI56" i="7"/>
  <c r="IJK56" i="7"/>
  <c r="IJM56" i="7"/>
  <c r="IJO56" i="7"/>
  <c r="IJQ56" i="7"/>
  <c r="IJS56" i="7"/>
  <c r="IJU56" i="7"/>
  <c r="IJW56" i="7"/>
  <c r="IJY56" i="7"/>
  <c r="IKA56" i="7"/>
  <c r="IKC56" i="7"/>
  <c r="IKE56" i="7"/>
  <c r="IKG56" i="7"/>
  <c r="IKI56" i="7"/>
  <c r="IKK56" i="7"/>
  <c r="IKM56" i="7"/>
  <c r="IKO56" i="7"/>
  <c r="IKQ56" i="7"/>
  <c r="IKS56" i="7"/>
  <c r="IKU56" i="7"/>
  <c r="IKW56" i="7"/>
  <c r="IKY56" i="7"/>
  <c r="ILA56" i="7"/>
  <c r="ILC56" i="7"/>
  <c r="ILE56" i="7"/>
  <c r="ILG56" i="7"/>
  <c r="ILI56" i="7"/>
  <c r="ILK56" i="7"/>
  <c r="ILM56" i="7"/>
  <c r="ILO56" i="7"/>
  <c r="ILQ56" i="7"/>
  <c r="ILS56" i="7"/>
  <c r="ILU56" i="7"/>
  <c r="ILW56" i="7"/>
  <c r="ILY56" i="7"/>
  <c r="IMA56" i="7"/>
  <c r="IMC56" i="7"/>
  <c r="IME56" i="7"/>
  <c r="IMG56" i="7"/>
  <c r="IMI56" i="7"/>
  <c r="IMK56" i="7"/>
  <c r="IMM56" i="7"/>
  <c r="IMO56" i="7"/>
  <c r="IMQ56" i="7"/>
  <c r="IMS56" i="7"/>
  <c r="IMU56" i="7"/>
  <c r="IMW56" i="7"/>
  <c r="IMY56" i="7"/>
  <c r="INA56" i="7"/>
  <c r="INC56" i="7"/>
  <c r="INE56" i="7"/>
  <c r="ING56" i="7"/>
  <c r="INI56" i="7"/>
  <c r="INK56" i="7"/>
  <c r="INM56" i="7"/>
  <c r="INO56" i="7"/>
  <c r="INQ56" i="7"/>
  <c r="INS56" i="7"/>
  <c r="INU56" i="7"/>
  <c r="INW56" i="7"/>
  <c r="INY56" i="7"/>
  <c r="IOA56" i="7"/>
  <c r="IOC56" i="7"/>
  <c r="IOE56" i="7"/>
  <c r="IOG56" i="7"/>
  <c r="IOI56" i="7"/>
  <c r="IOK56" i="7"/>
  <c r="IOM56" i="7"/>
  <c r="IOO56" i="7"/>
  <c r="IOQ56" i="7"/>
  <c r="IOS56" i="7"/>
  <c r="IOU56" i="7"/>
  <c r="IOW56" i="7"/>
  <c r="IOY56" i="7"/>
  <c r="IPA56" i="7"/>
  <c r="IPC56" i="7"/>
  <c r="IPE56" i="7"/>
  <c r="IPG56" i="7"/>
  <c r="IPI56" i="7"/>
  <c r="IPK56" i="7"/>
  <c r="IPM56" i="7"/>
  <c r="IPO56" i="7"/>
  <c r="IPQ56" i="7"/>
  <c r="IPS56" i="7"/>
  <c r="IPU56" i="7"/>
  <c r="IPW56" i="7"/>
  <c r="IPY56" i="7"/>
  <c r="IQA56" i="7"/>
  <c r="IQC56" i="7"/>
  <c r="IQE56" i="7"/>
  <c r="IQG56" i="7"/>
  <c r="IQI56" i="7"/>
  <c r="IQK56" i="7"/>
  <c r="IQM56" i="7"/>
  <c r="IQO56" i="7"/>
  <c r="IQQ56" i="7"/>
  <c r="IQS56" i="7"/>
  <c r="IQU56" i="7"/>
  <c r="IQW56" i="7"/>
  <c r="IQY56" i="7"/>
  <c r="IRA56" i="7"/>
  <c r="IRC56" i="7"/>
  <c r="IRE56" i="7"/>
  <c r="IRG56" i="7"/>
  <c r="IRI56" i="7"/>
  <c r="IRK56" i="7"/>
  <c r="IRM56" i="7"/>
  <c r="IRO56" i="7"/>
  <c r="IRQ56" i="7"/>
  <c r="IRS56" i="7"/>
  <c r="IRU56" i="7"/>
  <c r="IRW56" i="7"/>
  <c r="IRY56" i="7"/>
  <c r="ISA56" i="7"/>
  <c r="ISC56" i="7"/>
  <c r="ISE56" i="7"/>
  <c r="ISG56" i="7"/>
  <c r="ISI56" i="7"/>
  <c r="ISK56" i="7"/>
  <c r="ISM56" i="7"/>
  <c r="ISO56" i="7"/>
  <c r="ISQ56" i="7"/>
  <c r="ISS56" i="7"/>
  <c r="ISU56" i="7"/>
  <c r="ISW56" i="7"/>
  <c r="ISY56" i="7"/>
  <c r="ITA56" i="7"/>
  <c r="ITC56" i="7"/>
  <c r="ITE56" i="7"/>
  <c r="ITG56" i="7"/>
  <c r="ITI56" i="7"/>
  <c r="ITK56" i="7"/>
  <c r="ITM56" i="7"/>
  <c r="ITO56" i="7"/>
  <c r="ITQ56" i="7"/>
  <c r="ITS56" i="7"/>
  <c r="ITU56" i="7"/>
  <c r="ITW56" i="7"/>
  <c r="ITY56" i="7"/>
  <c r="IUA56" i="7"/>
  <c r="IUC56" i="7"/>
  <c r="IUE56" i="7"/>
  <c r="IUG56" i="7"/>
  <c r="IUI56" i="7"/>
  <c r="IUK56" i="7"/>
  <c r="IUM56" i="7"/>
  <c r="IUO56" i="7"/>
  <c r="IUQ56" i="7"/>
  <c r="IUS56" i="7"/>
  <c r="IUU56" i="7"/>
  <c r="IUW56" i="7"/>
  <c r="IUY56" i="7"/>
  <c r="IVA56" i="7"/>
  <c r="IVC56" i="7"/>
  <c r="IVE56" i="7"/>
  <c r="IVG56" i="7"/>
  <c r="IVI56" i="7"/>
  <c r="IVK56" i="7"/>
  <c r="IVM56" i="7"/>
  <c r="IVO56" i="7"/>
  <c r="IVQ56" i="7"/>
  <c r="IVS56" i="7"/>
  <c r="IVU56" i="7"/>
  <c r="IVW56" i="7"/>
  <c r="IVY56" i="7"/>
  <c r="IWA56" i="7"/>
  <c r="IWC56" i="7"/>
  <c r="IWE56" i="7"/>
  <c r="IWG56" i="7"/>
  <c r="IWI56" i="7"/>
  <c r="IWK56" i="7"/>
  <c r="IWM56" i="7"/>
  <c r="IWO56" i="7"/>
  <c r="IWQ56" i="7"/>
  <c r="IWS56" i="7"/>
  <c r="IWU56" i="7"/>
  <c r="IWW56" i="7"/>
  <c r="IWY56" i="7"/>
  <c r="IXA56" i="7"/>
  <c r="IXC56" i="7"/>
  <c r="IXE56" i="7"/>
  <c r="IXG56" i="7"/>
  <c r="IXI56" i="7"/>
  <c r="IXK56" i="7"/>
  <c r="IXM56" i="7"/>
  <c r="IXO56" i="7"/>
  <c r="IXQ56" i="7"/>
  <c r="IXS56" i="7"/>
  <c r="IXU56" i="7"/>
  <c r="IXW56" i="7"/>
  <c r="IXY56" i="7"/>
  <c r="IYA56" i="7"/>
  <c r="IYC56" i="7"/>
  <c r="IYE56" i="7"/>
  <c r="IYG56" i="7"/>
  <c r="IYI56" i="7"/>
  <c r="IYK56" i="7"/>
  <c r="IYM56" i="7"/>
  <c r="IYO56" i="7"/>
  <c r="IYQ56" i="7"/>
  <c r="IYS56" i="7"/>
  <c r="IYU56" i="7"/>
  <c r="IYW56" i="7"/>
  <c r="IYY56" i="7"/>
  <c r="IZA56" i="7"/>
  <c r="IZC56" i="7"/>
  <c r="IZE56" i="7"/>
  <c r="IZG56" i="7"/>
  <c r="IZI56" i="7"/>
  <c r="IZK56" i="7"/>
  <c r="IZM56" i="7"/>
  <c r="IZO56" i="7"/>
  <c r="IZQ56" i="7"/>
  <c r="IZS56" i="7"/>
  <c r="IZU56" i="7"/>
  <c r="IZW56" i="7"/>
  <c r="IZY56" i="7"/>
  <c r="JAA56" i="7"/>
  <c r="JAC56" i="7"/>
  <c r="JAE56" i="7"/>
  <c r="JAG56" i="7"/>
  <c r="JAI56" i="7"/>
  <c r="JAK56" i="7"/>
  <c r="JAM56" i="7"/>
  <c r="JAO56" i="7"/>
  <c r="JAQ56" i="7"/>
  <c r="JAS56" i="7"/>
  <c r="JAU56" i="7"/>
  <c r="JAW56" i="7"/>
  <c r="JAY56" i="7"/>
  <c r="JBA56" i="7"/>
  <c r="JBC56" i="7"/>
  <c r="JBE56" i="7"/>
  <c r="JBG56" i="7"/>
  <c r="JBI56" i="7"/>
  <c r="JBK56" i="7"/>
  <c r="JBM56" i="7"/>
  <c r="JBO56" i="7"/>
  <c r="JBQ56" i="7"/>
  <c r="JBS56" i="7"/>
  <c r="JBU56" i="7"/>
  <c r="JBW56" i="7"/>
  <c r="JBY56" i="7"/>
  <c r="JCA56" i="7"/>
  <c r="JCC56" i="7"/>
  <c r="JCE56" i="7"/>
  <c r="JCG56" i="7"/>
  <c r="JCI56" i="7"/>
  <c r="JCK56" i="7"/>
  <c r="JCM56" i="7"/>
  <c r="JCO56" i="7"/>
  <c r="JCQ56" i="7"/>
  <c r="JCS56" i="7"/>
  <c r="JCU56" i="7"/>
  <c r="JCW56" i="7"/>
  <c r="JCY56" i="7"/>
  <c r="JDA56" i="7"/>
  <c r="JDC56" i="7"/>
  <c r="JDE56" i="7"/>
  <c r="JDG56" i="7"/>
  <c r="JDI56" i="7"/>
  <c r="JDK56" i="7"/>
  <c r="JDM56" i="7"/>
  <c r="JDO56" i="7"/>
  <c r="JDQ56" i="7"/>
  <c r="JDS56" i="7"/>
  <c r="JDU56" i="7"/>
  <c r="JDW56" i="7"/>
  <c r="JDY56" i="7"/>
  <c r="JEA56" i="7"/>
  <c r="JEC56" i="7"/>
  <c r="JEE56" i="7"/>
  <c r="JEG56" i="7"/>
  <c r="JEI56" i="7"/>
  <c r="JEK56" i="7"/>
  <c r="JEM56" i="7"/>
  <c r="JEO56" i="7"/>
  <c r="JEQ56" i="7"/>
  <c r="JES56" i="7"/>
  <c r="JEU56" i="7"/>
  <c r="JEW56" i="7"/>
  <c r="JEY56" i="7"/>
  <c r="JFA56" i="7"/>
  <c r="JFC56" i="7"/>
  <c r="JFE56" i="7"/>
  <c r="JFG56" i="7"/>
  <c r="JFI56" i="7"/>
  <c r="JFK56" i="7"/>
  <c r="JFM56" i="7"/>
  <c r="JFO56" i="7"/>
  <c r="JFQ56" i="7"/>
  <c r="JFS56" i="7"/>
  <c r="JFU56" i="7"/>
  <c r="JFW56" i="7"/>
  <c r="JFY56" i="7"/>
  <c r="JGA56" i="7"/>
  <c r="JGC56" i="7"/>
  <c r="JGE56" i="7"/>
  <c r="JGG56" i="7"/>
  <c r="JGI56" i="7"/>
  <c r="JGK56" i="7"/>
  <c r="JGM56" i="7"/>
  <c r="JGO56" i="7"/>
  <c r="JGQ56" i="7"/>
  <c r="JGS56" i="7"/>
  <c r="JGU56" i="7"/>
  <c r="JGW56" i="7"/>
  <c r="JGY56" i="7"/>
  <c r="JHA56" i="7"/>
  <c r="JHC56" i="7"/>
  <c r="JHE56" i="7"/>
  <c r="JHG56" i="7"/>
  <c r="JHI56" i="7"/>
  <c r="JHK56" i="7"/>
  <c r="JHM56" i="7"/>
  <c r="JHO56" i="7"/>
  <c r="JHQ56" i="7"/>
  <c r="JHS56" i="7"/>
  <c r="JHU56" i="7"/>
  <c r="JHW56" i="7"/>
  <c r="JHY56" i="7"/>
  <c r="JIA56" i="7"/>
  <c r="JIC56" i="7"/>
  <c r="JIE56" i="7"/>
  <c r="JIG56" i="7"/>
  <c r="JII56" i="7"/>
  <c r="JIK56" i="7"/>
  <c r="JIM56" i="7"/>
  <c r="JIO56" i="7"/>
  <c r="JIQ56" i="7"/>
  <c r="JIS56" i="7"/>
  <c r="JIU56" i="7"/>
  <c r="JIW56" i="7"/>
  <c r="JIY56" i="7"/>
  <c r="JJA56" i="7"/>
  <c r="JJC56" i="7"/>
  <c r="JJE56" i="7"/>
  <c r="JJG56" i="7"/>
  <c r="JJI56" i="7"/>
  <c r="JJK56" i="7"/>
  <c r="JJM56" i="7"/>
  <c r="JJO56" i="7"/>
  <c r="JJQ56" i="7"/>
  <c r="JJS56" i="7"/>
  <c r="JJU56" i="7"/>
  <c r="JJW56" i="7"/>
  <c r="JJY56" i="7"/>
  <c r="JKA56" i="7"/>
  <c r="JKC56" i="7"/>
  <c r="JKE56" i="7"/>
  <c r="JKG56" i="7"/>
  <c r="JKI56" i="7"/>
  <c r="JKK56" i="7"/>
  <c r="JKM56" i="7"/>
  <c r="JKO56" i="7"/>
  <c r="JKQ56" i="7"/>
  <c r="JKS56" i="7"/>
  <c r="JKU56" i="7"/>
  <c r="JKW56" i="7"/>
  <c r="JKY56" i="7"/>
  <c r="JLA56" i="7"/>
  <c r="JLC56" i="7"/>
  <c r="JLE56" i="7"/>
  <c r="JLG56" i="7"/>
  <c r="JLI56" i="7"/>
  <c r="JLK56" i="7"/>
  <c r="JLM56" i="7"/>
  <c r="JLO56" i="7"/>
  <c r="JLQ56" i="7"/>
  <c r="JLS56" i="7"/>
  <c r="JLU56" i="7"/>
  <c r="JLW56" i="7"/>
  <c r="JLY56" i="7"/>
  <c r="JMA56" i="7"/>
  <c r="JMC56" i="7"/>
  <c r="JME56" i="7"/>
  <c r="JMG56" i="7"/>
  <c r="JMI56" i="7"/>
  <c r="JMK56" i="7"/>
  <c r="JMM56" i="7"/>
  <c r="JMO56" i="7"/>
  <c r="JMQ56" i="7"/>
  <c r="JMS56" i="7"/>
  <c r="JMU56" i="7"/>
  <c r="JMW56" i="7"/>
  <c r="JMY56" i="7"/>
  <c r="JNA56" i="7"/>
  <c r="JNC56" i="7"/>
  <c r="JNE56" i="7"/>
  <c r="JNG56" i="7"/>
  <c r="JNI56" i="7"/>
  <c r="JNK56" i="7"/>
  <c r="JNM56" i="7"/>
  <c r="JNO56" i="7"/>
  <c r="JNQ56" i="7"/>
  <c r="JNS56" i="7"/>
  <c r="JNU56" i="7"/>
  <c r="JNW56" i="7"/>
  <c r="JNY56" i="7"/>
  <c r="JOA56" i="7"/>
  <c r="JOC56" i="7"/>
  <c r="JOE56" i="7"/>
  <c r="JOG56" i="7"/>
  <c r="JOI56" i="7"/>
  <c r="JOK56" i="7"/>
  <c r="JOM56" i="7"/>
  <c r="JOO56" i="7"/>
  <c r="JOQ56" i="7"/>
  <c r="JOS56" i="7"/>
  <c r="JOU56" i="7"/>
  <c r="JOW56" i="7"/>
  <c r="JOY56" i="7"/>
  <c r="JPA56" i="7"/>
  <c r="JPC56" i="7"/>
  <c r="JPE56" i="7"/>
  <c r="JPG56" i="7"/>
  <c r="JPI56" i="7"/>
  <c r="JPK56" i="7"/>
  <c r="JPM56" i="7"/>
  <c r="JPO56" i="7"/>
  <c r="JPQ56" i="7"/>
  <c r="JPS56" i="7"/>
  <c r="JPU56" i="7"/>
  <c r="JPW56" i="7"/>
  <c r="JPY56" i="7"/>
  <c r="JQA56" i="7"/>
  <c r="JQC56" i="7"/>
  <c r="JQE56" i="7"/>
  <c r="JQG56" i="7"/>
  <c r="JQI56" i="7"/>
  <c r="JQK56" i="7"/>
  <c r="JQM56" i="7"/>
  <c r="JQO56" i="7"/>
  <c r="JQQ56" i="7"/>
  <c r="JQS56" i="7"/>
  <c r="JQU56" i="7"/>
  <c r="JQW56" i="7"/>
  <c r="JQY56" i="7"/>
  <c r="JRA56" i="7"/>
  <c r="JRC56" i="7"/>
  <c r="JRE56" i="7"/>
  <c r="JRG56" i="7"/>
  <c r="JRI56" i="7"/>
  <c r="JRK56" i="7"/>
  <c r="JRM56" i="7"/>
  <c r="JRO56" i="7"/>
  <c r="JRQ56" i="7"/>
  <c r="JRS56" i="7"/>
  <c r="JRU56" i="7"/>
  <c r="JRW56" i="7"/>
  <c r="JRY56" i="7"/>
  <c r="JSA56" i="7"/>
  <c r="JSC56" i="7"/>
  <c r="JSE56" i="7"/>
  <c r="JSG56" i="7"/>
  <c r="JSI56" i="7"/>
  <c r="JSK56" i="7"/>
  <c r="JSM56" i="7"/>
  <c r="JSO56" i="7"/>
  <c r="JSQ56" i="7"/>
  <c r="JSS56" i="7"/>
  <c r="JSU56" i="7"/>
  <c r="JSW56" i="7"/>
  <c r="JSY56" i="7"/>
  <c r="JTA56" i="7"/>
  <c r="JTC56" i="7"/>
  <c r="JTE56" i="7"/>
  <c r="JTG56" i="7"/>
  <c r="JTI56" i="7"/>
  <c r="JTK56" i="7"/>
  <c r="JTM56" i="7"/>
  <c r="JTO56" i="7"/>
  <c r="JTQ56" i="7"/>
  <c r="JTS56" i="7"/>
  <c r="JTU56" i="7"/>
  <c r="JTW56" i="7"/>
  <c r="JTY56" i="7"/>
  <c r="JUA56" i="7"/>
  <c r="JUC56" i="7"/>
  <c r="JUE56" i="7"/>
  <c r="JUG56" i="7"/>
  <c r="JUI56" i="7"/>
  <c r="JUK56" i="7"/>
  <c r="JUM56" i="7"/>
  <c r="JUO56" i="7"/>
  <c r="JUQ56" i="7"/>
  <c r="JUS56" i="7"/>
  <c r="JUU56" i="7"/>
  <c r="JUW56" i="7"/>
  <c r="JUY56" i="7"/>
  <c r="JVA56" i="7"/>
  <c r="JVC56" i="7"/>
  <c r="JVE56" i="7"/>
  <c r="JVG56" i="7"/>
  <c r="JVI56" i="7"/>
  <c r="JVK56" i="7"/>
  <c r="JVM56" i="7"/>
  <c r="JVO56" i="7"/>
  <c r="JVQ56" i="7"/>
  <c r="JVS56" i="7"/>
  <c r="JVU56" i="7"/>
  <c r="JVW56" i="7"/>
  <c r="JVY56" i="7"/>
  <c r="JWA56" i="7"/>
  <c r="JWC56" i="7"/>
  <c r="JWE56" i="7"/>
  <c r="JWG56" i="7"/>
  <c r="JWI56" i="7"/>
  <c r="JWK56" i="7"/>
  <c r="JWM56" i="7"/>
  <c r="JWO56" i="7"/>
  <c r="JWQ56" i="7"/>
  <c r="JWS56" i="7"/>
  <c r="JWU56" i="7"/>
  <c r="JWW56" i="7"/>
  <c r="JWY56" i="7"/>
  <c r="JXA56" i="7"/>
  <c r="JXC56" i="7"/>
  <c r="JXE56" i="7"/>
  <c r="JXG56" i="7"/>
  <c r="JXI56" i="7"/>
  <c r="JXK56" i="7"/>
  <c r="JXM56" i="7"/>
  <c r="JXO56" i="7"/>
  <c r="JXQ56" i="7"/>
  <c r="JXS56" i="7"/>
  <c r="JXU56" i="7"/>
  <c r="JXW56" i="7"/>
  <c r="JXY56" i="7"/>
  <c r="JYA56" i="7"/>
  <c r="JYC56" i="7"/>
  <c r="JYE56" i="7"/>
  <c r="JYG56" i="7"/>
  <c r="JYI56" i="7"/>
  <c r="JYK56" i="7"/>
  <c r="JYM56" i="7"/>
  <c r="JYO56" i="7"/>
  <c r="JYQ56" i="7"/>
  <c r="JYS56" i="7"/>
  <c r="JYU56" i="7"/>
  <c r="JYW56" i="7"/>
  <c r="JYY56" i="7"/>
  <c r="JZA56" i="7"/>
  <c r="JZC56" i="7"/>
  <c r="JZE56" i="7"/>
  <c r="JZG56" i="7"/>
  <c r="JZI56" i="7"/>
  <c r="JZK56" i="7"/>
  <c r="JZM56" i="7"/>
  <c r="JZO56" i="7"/>
  <c r="JZQ56" i="7"/>
  <c r="JZS56" i="7"/>
  <c r="JZU56" i="7"/>
  <c r="JZW56" i="7"/>
  <c r="JZY56" i="7"/>
  <c r="KAA56" i="7"/>
  <c r="KAC56" i="7"/>
  <c r="KAE56" i="7"/>
  <c r="KAG56" i="7"/>
  <c r="KAI56" i="7"/>
  <c r="KAK56" i="7"/>
  <c r="KAM56" i="7"/>
  <c r="KAO56" i="7"/>
  <c r="KAQ56" i="7"/>
  <c r="KAS56" i="7"/>
  <c r="KAU56" i="7"/>
  <c r="KAW56" i="7"/>
  <c r="KAY56" i="7"/>
  <c r="KBA56" i="7"/>
  <c r="KBC56" i="7"/>
  <c r="KBE56" i="7"/>
  <c r="KBG56" i="7"/>
  <c r="KBI56" i="7"/>
  <c r="KBK56" i="7"/>
  <c r="KBM56" i="7"/>
  <c r="KBO56" i="7"/>
  <c r="KBQ56" i="7"/>
  <c r="KBS56" i="7"/>
  <c r="KBU56" i="7"/>
  <c r="KBW56" i="7"/>
  <c r="KBY56" i="7"/>
  <c r="KCA56" i="7"/>
  <c r="KCC56" i="7"/>
  <c r="KCE56" i="7"/>
  <c r="KCG56" i="7"/>
  <c r="KCI56" i="7"/>
  <c r="KCK56" i="7"/>
  <c r="KCM56" i="7"/>
  <c r="KCO56" i="7"/>
  <c r="KCQ56" i="7"/>
  <c r="KCS56" i="7"/>
  <c r="KCU56" i="7"/>
  <c r="KCW56" i="7"/>
  <c r="KCY56" i="7"/>
  <c r="KDA56" i="7"/>
  <c r="KDC56" i="7"/>
  <c r="KDE56" i="7"/>
  <c r="KDG56" i="7"/>
  <c r="KDI56" i="7"/>
  <c r="KDK56" i="7"/>
  <c r="KDM56" i="7"/>
  <c r="KDO56" i="7"/>
  <c r="KDQ56" i="7"/>
  <c r="KDS56" i="7"/>
  <c r="KDU56" i="7"/>
  <c r="KDW56" i="7"/>
  <c r="KDY56" i="7"/>
  <c r="KEA56" i="7"/>
  <c r="KEC56" i="7"/>
  <c r="KEE56" i="7"/>
  <c r="KEG56" i="7"/>
  <c r="KEI56" i="7"/>
  <c r="KEK56" i="7"/>
  <c r="KEM56" i="7"/>
  <c r="KEO56" i="7"/>
  <c r="KEQ56" i="7"/>
  <c r="KES56" i="7"/>
  <c r="KEU56" i="7"/>
  <c r="KEW56" i="7"/>
  <c r="KEY56" i="7"/>
  <c r="KFA56" i="7"/>
  <c r="KFC56" i="7"/>
  <c r="KFE56" i="7"/>
  <c r="KFG56" i="7"/>
  <c r="KFI56" i="7"/>
  <c r="KFK56" i="7"/>
  <c r="KFM56" i="7"/>
  <c r="KFO56" i="7"/>
  <c r="KFQ56" i="7"/>
  <c r="KFS56" i="7"/>
  <c r="KFU56" i="7"/>
  <c r="KFW56" i="7"/>
  <c r="KFY56" i="7"/>
  <c r="KGA56" i="7"/>
  <c r="KGC56" i="7"/>
  <c r="KGE56" i="7"/>
  <c r="KGG56" i="7"/>
  <c r="KGI56" i="7"/>
  <c r="KGK56" i="7"/>
  <c r="KGM56" i="7"/>
  <c r="KGO56" i="7"/>
  <c r="KGQ56" i="7"/>
  <c r="KGS56" i="7"/>
  <c r="KGU56" i="7"/>
  <c r="KGW56" i="7"/>
  <c r="KGY56" i="7"/>
  <c r="KHA56" i="7"/>
  <c r="KHC56" i="7"/>
  <c r="KHE56" i="7"/>
  <c r="KHG56" i="7"/>
  <c r="KHI56" i="7"/>
  <c r="KHK56" i="7"/>
  <c r="KHM56" i="7"/>
  <c r="KHO56" i="7"/>
  <c r="KHQ56" i="7"/>
  <c r="KHS56" i="7"/>
  <c r="KHU56" i="7"/>
  <c r="KHW56" i="7"/>
  <c r="KHY56" i="7"/>
  <c r="KIA56" i="7"/>
  <c r="KIC56" i="7"/>
  <c r="KIE56" i="7"/>
  <c r="KIG56" i="7"/>
  <c r="KII56" i="7"/>
  <c r="KIK56" i="7"/>
  <c r="KIM56" i="7"/>
  <c r="KIO56" i="7"/>
  <c r="KIQ56" i="7"/>
  <c r="KIS56" i="7"/>
  <c r="KIU56" i="7"/>
  <c r="KIW56" i="7"/>
  <c r="KIY56" i="7"/>
  <c r="KJA56" i="7"/>
  <c r="KJC56" i="7"/>
  <c r="KJE56" i="7"/>
  <c r="KJG56" i="7"/>
  <c r="KJI56" i="7"/>
  <c r="KJK56" i="7"/>
  <c r="KJM56" i="7"/>
  <c r="KJO56" i="7"/>
  <c r="KJQ56" i="7"/>
  <c r="KJS56" i="7"/>
  <c r="KJU56" i="7"/>
  <c r="KJW56" i="7"/>
  <c r="KJY56" i="7"/>
  <c r="KKA56" i="7"/>
  <c r="KKC56" i="7"/>
  <c r="KKE56" i="7"/>
  <c r="KKG56" i="7"/>
  <c r="KKI56" i="7"/>
  <c r="KKK56" i="7"/>
  <c r="KKM56" i="7"/>
  <c r="KKO56" i="7"/>
  <c r="KKQ56" i="7"/>
  <c r="KKS56" i="7"/>
  <c r="KKU56" i="7"/>
  <c r="KKW56" i="7"/>
  <c r="KKY56" i="7"/>
  <c r="KLA56" i="7"/>
  <c r="KLC56" i="7"/>
  <c r="KLE56" i="7"/>
  <c r="KLG56" i="7"/>
  <c r="KLI56" i="7"/>
  <c r="KLK56" i="7"/>
  <c r="KLM56" i="7"/>
  <c r="KLO56" i="7"/>
  <c r="KLQ56" i="7"/>
  <c r="KLS56" i="7"/>
  <c r="KLU56" i="7"/>
  <c r="KLW56" i="7"/>
  <c r="KLY56" i="7"/>
  <c r="KMA56" i="7"/>
  <c r="KMC56" i="7"/>
  <c r="KME56" i="7"/>
  <c r="KMG56" i="7"/>
  <c r="KMI56" i="7"/>
  <c r="KMK56" i="7"/>
  <c r="KMM56" i="7"/>
  <c r="KMO56" i="7"/>
  <c r="KMQ56" i="7"/>
  <c r="KMS56" i="7"/>
  <c r="KMU56" i="7"/>
  <c r="KMW56" i="7"/>
  <c r="KMY56" i="7"/>
  <c r="KNA56" i="7"/>
  <c r="KNC56" i="7"/>
  <c r="KNE56" i="7"/>
  <c r="KNG56" i="7"/>
  <c r="KNI56" i="7"/>
  <c r="KNK56" i="7"/>
  <c r="KNM56" i="7"/>
  <c r="KNO56" i="7"/>
  <c r="KNQ56" i="7"/>
  <c r="KNS56" i="7"/>
  <c r="KNU56" i="7"/>
  <c r="KNW56" i="7"/>
  <c r="KNY56" i="7"/>
  <c r="KOA56" i="7"/>
  <c r="KOC56" i="7"/>
  <c r="KOE56" i="7"/>
  <c r="KOG56" i="7"/>
  <c r="KOI56" i="7"/>
  <c r="KOK56" i="7"/>
  <c r="KOM56" i="7"/>
  <c r="KOO56" i="7"/>
  <c r="KOQ56" i="7"/>
  <c r="KOS56" i="7"/>
  <c r="KOU56" i="7"/>
  <c r="KOW56" i="7"/>
  <c r="KOY56" i="7"/>
  <c r="KPA56" i="7"/>
  <c r="KPC56" i="7"/>
  <c r="KPE56" i="7"/>
  <c r="KPG56" i="7"/>
  <c r="KPI56" i="7"/>
  <c r="KPK56" i="7"/>
  <c r="KPM56" i="7"/>
  <c r="KPO56" i="7"/>
  <c r="KPQ56" i="7"/>
  <c r="KPS56" i="7"/>
  <c r="KPU56" i="7"/>
  <c r="KPW56" i="7"/>
  <c r="KPY56" i="7"/>
  <c r="KQA56" i="7"/>
  <c r="KQC56" i="7"/>
  <c r="KQE56" i="7"/>
  <c r="KQG56" i="7"/>
  <c r="KQI56" i="7"/>
  <c r="KQK56" i="7"/>
  <c r="KQM56" i="7"/>
  <c r="KQO56" i="7"/>
  <c r="KQQ56" i="7"/>
  <c r="KQS56" i="7"/>
  <c r="KQU56" i="7"/>
  <c r="KQW56" i="7"/>
  <c r="KQY56" i="7"/>
  <c r="KRA56" i="7"/>
  <c r="KRC56" i="7"/>
  <c r="KRE56" i="7"/>
  <c r="KRG56" i="7"/>
  <c r="KRI56" i="7"/>
  <c r="KRK56" i="7"/>
  <c r="KRM56" i="7"/>
  <c r="KRO56" i="7"/>
  <c r="KRQ56" i="7"/>
  <c r="KRS56" i="7"/>
  <c r="KRU56" i="7"/>
  <c r="KRW56" i="7"/>
  <c r="KRY56" i="7"/>
  <c r="KSA56" i="7"/>
  <c r="KSC56" i="7"/>
  <c r="KSE56" i="7"/>
  <c r="KSG56" i="7"/>
  <c r="KSI56" i="7"/>
  <c r="KSK56" i="7"/>
  <c r="KSM56" i="7"/>
  <c r="KSO56" i="7"/>
  <c r="KSQ56" i="7"/>
  <c r="KSS56" i="7"/>
  <c r="KSU56" i="7"/>
  <c r="KSW56" i="7"/>
  <c r="KSY56" i="7"/>
  <c r="KTA56" i="7"/>
  <c r="KTC56" i="7"/>
  <c r="KTE56" i="7"/>
  <c r="KTG56" i="7"/>
  <c r="KTI56" i="7"/>
  <c r="KTK56" i="7"/>
  <c r="KTM56" i="7"/>
  <c r="KTO56" i="7"/>
  <c r="KTQ56" i="7"/>
  <c r="KTS56" i="7"/>
  <c r="KTU56" i="7"/>
  <c r="KTW56" i="7"/>
  <c r="KTY56" i="7"/>
  <c r="KUA56" i="7"/>
  <c r="KUC56" i="7"/>
  <c r="KUE56" i="7"/>
  <c r="KUG56" i="7"/>
  <c r="KUI56" i="7"/>
  <c r="KUK56" i="7"/>
  <c r="KUM56" i="7"/>
  <c r="KUO56" i="7"/>
  <c r="KUQ56" i="7"/>
  <c r="KUS56" i="7"/>
  <c r="KUU56" i="7"/>
  <c r="KUW56" i="7"/>
  <c r="KUY56" i="7"/>
  <c r="KVA56" i="7"/>
  <c r="KVC56" i="7"/>
  <c r="KVE56" i="7"/>
  <c r="KVG56" i="7"/>
  <c r="KVI56" i="7"/>
  <c r="KVK56" i="7"/>
  <c r="KVM56" i="7"/>
  <c r="KVO56" i="7"/>
  <c r="KVQ56" i="7"/>
  <c r="KVS56" i="7"/>
  <c r="KVU56" i="7"/>
  <c r="KVW56" i="7"/>
  <c r="KVY56" i="7"/>
  <c r="KWA56" i="7"/>
  <c r="KWC56" i="7"/>
  <c r="KWE56" i="7"/>
  <c r="KWG56" i="7"/>
  <c r="KWI56" i="7"/>
  <c r="KWK56" i="7"/>
  <c r="KWM56" i="7"/>
  <c r="KWO56" i="7"/>
  <c r="KWQ56" i="7"/>
  <c r="KWS56" i="7"/>
  <c r="KWU56" i="7"/>
  <c r="KWW56" i="7"/>
  <c r="KWY56" i="7"/>
  <c r="KXA56" i="7"/>
  <c r="KXC56" i="7"/>
  <c r="KXE56" i="7"/>
  <c r="KXG56" i="7"/>
  <c r="KXI56" i="7"/>
  <c r="KXK56" i="7"/>
  <c r="KXM56" i="7"/>
  <c r="KXO56" i="7"/>
  <c r="KXQ56" i="7"/>
  <c r="KXS56" i="7"/>
  <c r="KXU56" i="7"/>
  <c r="KXW56" i="7"/>
  <c r="KXY56" i="7"/>
  <c r="KYA56" i="7"/>
  <c r="KYC56" i="7"/>
  <c r="KYE56" i="7"/>
  <c r="KYG56" i="7"/>
  <c r="KYI56" i="7"/>
  <c r="KYK56" i="7"/>
  <c r="KYM56" i="7"/>
  <c r="KYO56" i="7"/>
  <c r="KYQ56" i="7"/>
  <c r="KYS56" i="7"/>
  <c r="KYU56" i="7"/>
  <c r="KYW56" i="7"/>
  <c r="KYY56" i="7"/>
  <c r="KZA56" i="7"/>
  <c r="KZC56" i="7"/>
  <c r="KZE56" i="7"/>
  <c r="KZG56" i="7"/>
  <c r="KZI56" i="7"/>
  <c r="KZK56" i="7"/>
  <c r="KZM56" i="7"/>
  <c r="KZO56" i="7"/>
  <c r="KZQ56" i="7"/>
  <c r="KZS56" i="7"/>
  <c r="KZU56" i="7"/>
  <c r="KZW56" i="7"/>
  <c r="KZY56" i="7"/>
  <c r="LAA56" i="7"/>
  <c r="LAC56" i="7"/>
  <c r="LAE56" i="7"/>
  <c r="LAG56" i="7"/>
  <c r="LAI56" i="7"/>
  <c r="LAK56" i="7"/>
  <c r="LAM56" i="7"/>
  <c r="LAO56" i="7"/>
  <c r="LAQ56" i="7"/>
  <c r="LAS56" i="7"/>
  <c r="LAU56" i="7"/>
  <c r="LAW56" i="7"/>
  <c r="LAY56" i="7"/>
  <c r="LBA56" i="7"/>
  <c r="LBC56" i="7"/>
  <c r="LBE56" i="7"/>
  <c r="LBG56" i="7"/>
  <c r="LBI56" i="7"/>
  <c r="LBK56" i="7"/>
  <c r="LBM56" i="7"/>
  <c r="LBO56" i="7"/>
  <c r="LBQ56" i="7"/>
  <c r="LBS56" i="7"/>
  <c r="LBU56" i="7"/>
  <c r="LBW56" i="7"/>
  <c r="LBY56" i="7"/>
  <c r="LCA56" i="7"/>
  <c r="LCC56" i="7"/>
  <c r="LCE56" i="7"/>
  <c r="LCG56" i="7"/>
  <c r="LCI56" i="7"/>
  <c r="LCK56" i="7"/>
  <c r="LCM56" i="7"/>
  <c r="LCO56" i="7"/>
  <c r="LCQ56" i="7"/>
  <c r="LCS56" i="7"/>
  <c r="LCU56" i="7"/>
  <c r="LCW56" i="7"/>
  <c r="LCY56" i="7"/>
  <c r="LDA56" i="7"/>
  <c r="LDC56" i="7"/>
  <c r="LDE56" i="7"/>
  <c r="LDG56" i="7"/>
  <c r="LDI56" i="7"/>
  <c r="LDK56" i="7"/>
  <c r="LDM56" i="7"/>
  <c r="LDO56" i="7"/>
  <c r="LDQ56" i="7"/>
  <c r="LDS56" i="7"/>
  <c r="LDU56" i="7"/>
  <c r="LDW56" i="7"/>
  <c r="LDY56" i="7"/>
  <c r="LEA56" i="7"/>
  <c r="LEC56" i="7"/>
  <c r="LEE56" i="7"/>
  <c r="LEG56" i="7"/>
  <c r="LEI56" i="7"/>
  <c r="LEK56" i="7"/>
  <c r="LEM56" i="7"/>
  <c r="LEO56" i="7"/>
  <c r="LEQ56" i="7"/>
  <c r="LES56" i="7"/>
  <c r="LEU56" i="7"/>
  <c r="LEW56" i="7"/>
  <c r="LEY56" i="7"/>
  <c r="LFA56" i="7"/>
  <c r="LFC56" i="7"/>
  <c r="LFE56" i="7"/>
  <c r="LFG56" i="7"/>
  <c r="LFI56" i="7"/>
  <c r="LFK56" i="7"/>
  <c r="LFM56" i="7"/>
  <c r="LFO56" i="7"/>
  <c r="LFQ56" i="7"/>
  <c r="LFS56" i="7"/>
  <c r="LFU56" i="7"/>
  <c r="LFW56" i="7"/>
  <c r="LFY56" i="7"/>
  <c r="LGA56" i="7"/>
  <c r="LGC56" i="7"/>
  <c r="LGE56" i="7"/>
  <c r="LGG56" i="7"/>
  <c r="LGI56" i="7"/>
  <c r="LGK56" i="7"/>
  <c r="LGM56" i="7"/>
  <c r="LGO56" i="7"/>
  <c r="LGQ56" i="7"/>
  <c r="LGS56" i="7"/>
  <c r="LGU56" i="7"/>
  <c r="LGW56" i="7"/>
  <c r="LGY56" i="7"/>
  <c r="LHA56" i="7"/>
  <c r="LHC56" i="7"/>
  <c r="LHE56" i="7"/>
  <c r="LHG56" i="7"/>
  <c r="LHI56" i="7"/>
  <c r="LHK56" i="7"/>
  <c r="LHM56" i="7"/>
  <c r="LHO56" i="7"/>
  <c r="LHQ56" i="7"/>
  <c r="LHS56" i="7"/>
  <c r="LHU56" i="7"/>
  <c r="LHW56" i="7"/>
  <c r="LHY56" i="7"/>
  <c r="LIA56" i="7"/>
  <c r="LIC56" i="7"/>
  <c r="LIE56" i="7"/>
  <c r="LIG56" i="7"/>
  <c r="LII56" i="7"/>
  <c r="LIK56" i="7"/>
  <c r="LIM56" i="7"/>
  <c r="LIO56" i="7"/>
  <c r="LIQ56" i="7"/>
  <c r="LIS56" i="7"/>
  <c r="LIU56" i="7"/>
  <c r="LIW56" i="7"/>
  <c r="LIY56" i="7"/>
  <c r="LJA56" i="7"/>
  <c r="LJC56" i="7"/>
  <c r="LJE56" i="7"/>
  <c r="LJG56" i="7"/>
  <c r="LJI56" i="7"/>
  <c r="LJK56" i="7"/>
  <c r="LJM56" i="7"/>
  <c r="LJO56" i="7"/>
  <c r="LJQ56" i="7"/>
  <c r="LJS56" i="7"/>
  <c r="LJU56" i="7"/>
  <c r="LJW56" i="7"/>
  <c r="LJY56" i="7"/>
  <c r="LKA56" i="7"/>
  <c r="LKC56" i="7"/>
  <c r="LKE56" i="7"/>
  <c r="LKG56" i="7"/>
  <c r="LKI56" i="7"/>
  <c r="LKK56" i="7"/>
  <c r="LKM56" i="7"/>
  <c r="LKO56" i="7"/>
  <c r="LKQ56" i="7"/>
  <c r="LKS56" i="7"/>
  <c r="LKU56" i="7"/>
  <c r="LKW56" i="7"/>
  <c r="LKY56" i="7"/>
  <c r="LLA56" i="7"/>
  <c r="LLC56" i="7"/>
  <c r="LLE56" i="7"/>
  <c r="LLG56" i="7"/>
  <c r="LLI56" i="7"/>
  <c r="LLK56" i="7"/>
  <c r="LLM56" i="7"/>
  <c r="LLO56" i="7"/>
  <c r="LLQ56" i="7"/>
  <c r="LLS56" i="7"/>
  <c r="LLU56" i="7"/>
  <c r="LLW56" i="7"/>
  <c r="LLY56" i="7"/>
  <c r="LMA56" i="7"/>
  <c r="LMC56" i="7"/>
  <c r="LME56" i="7"/>
  <c r="LMG56" i="7"/>
  <c r="LMI56" i="7"/>
  <c r="LMK56" i="7"/>
  <c r="LMM56" i="7"/>
  <c r="LMO56" i="7"/>
  <c r="LMQ56" i="7"/>
  <c r="LMS56" i="7"/>
  <c r="LMU56" i="7"/>
  <c r="LMW56" i="7"/>
  <c r="LMY56" i="7"/>
  <c r="LNA56" i="7"/>
  <c r="LNC56" i="7"/>
  <c r="LNE56" i="7"/>
  <c r="LNG56" i="7"/>
  <c r="LNI56" i="7"/>
  <c r="LNK56" i="7"/>
  <c r="LNM56" i="7"/>
  <c r="LNO56" i="7"/>
  <c r="LNQ56" i="7"/>
  <c r="LNS56" i="7"/>
  <c r="LNU56" i="7"/>
  <c r="LNW56" i="7"/>
  <c r="LNY56" i="7"/>
  <c r="LOA56" i="7"/>
  <c r="LOC56" i="7"/>
  <c r="LOE56" i="7"/>
  <c r="LOG56" i="7"/>
  <c r="LOI56" i="7"/>
  <c r="LOK56" i="7"/>
  <c r="LOM56" i="7"/>
  <c r="LOO56" i="7"/>
  <c r="LOQ56" i="7"/>
  <c r="LOS56" i="7"/>
  <c r="LOU56" i="7"/>
  <c r="LOW56" i="7"/>
  <c r="LOY56" i="7"/>
  <c r="LPA56" i="7"/>
  <c r="LPC56" i="7"/>
  <c r="LPE56" i="7"/>
  <c r="LPG56" i="7"/>
  <c r="LPI56" i="7"/>
  <c r="LPK56" i="7"/>
  <c r="LPM56" i="7"/>
  <c r="LPO56" i="7"/>
  <c r="LPQ56" i="7"/>
  <c r="LPS56" i="7"/>
  <c r="LPU56" i="7"/>
  <c r="LPW56" i="7"/>
  <c r="LPY56" i="7"/>
  <c r="LQA56" i="7"/>
  <c r="LQC56" i="7"/>
  <c r="LQE56" i="7"/>
  <c r="LQG56" i="7"/>
  <c r="LQI56" i="7"/>
  <c r="LQK56" i="7"/>
  <c r="LQM56" i="7"/>
  <c r="LQO56" i="7"/>
  <c r="LQQ56" i="7"/>
  <c r="LQS56" i="7"/>
  <c r="LQU56" i="7"/>
  <c r="LQW56" i="7"/>
  <c r="LQY56" i="7"/>
  <c r="LRA56" i="7"/>
  <c r="LRC56" i="7"/>
  <c r="LRE56" i="7"/>
  <c r="LRG56" i="7"/>
  <c r="LRI56" i="7"/>
  <c r="LRK56" i="7"/>
  <c r="LRM56" i="7"/>
  <c r="LRO56" i="7"/>
  <c r="LRQ56" i="7"/>
  <c r="LRS56" i="7"/>
  <c r="LRU56" i="7"/>
  <c r="LRW56" i="7"/>
  <c r="LRY56" i="7"/>
  <c r="LSA56" i="7"/>
  <c r="LSC56" i="7"/>
  <c r="LSE56" i="7"/>
  <c r="LSG56" i="7"/>
  <c r="LSI56" i="7"/>
  <c r="LSK56" i="7"/>
  <c r="LSM56" i="7"/>
  <c r="LSO56" i="7"/>
  <c r="LSQ56" i="7"/>
  <c r="LSS56" i="7"/>
  <c r="LSU56" i="7"/>
  <c r="LSW56" i="7"/>
  <c r="LSY56" i="7"/>
  <c r="LTA56" i="7"/>
  <c r="LTC56" i="7"/>
  <c r="LTE56" i="7"/>
  <c r="LTG56" i="7"/>
  <c r="LTI56" i="7"/>
  <c r="LTK56" i="7"/>
  <c r="LTM56" i="7"/>
  <c r="LTO56" i="7"/>
  <c r="LTQ56" i="7"/>
  <c r="LTS56" i="7"/>
  <c r="LTU56" i="7"/>
  <c r="LTW56" i="7"/>
  <c r="LTY56" i="7"/>
  <c r="LUA56" i="7"/>
  <c r="LUC56" i="7"/>
  <c r="LUE56" i="7"/>
  <c r="LUG56" i="7"/>
  <c r="LUI56" i="7"/>
  <c r="LUK56" i="7"/>
  <c r="LUM56" i="7"/>
  <c r="LUO56" i="7"/>
  <c r="LUQ56" i="7"/>
  <c r="LUS56" i="7"/>
  <c r="LUU56" i="7"/>
  <c r="LUW56" i="7"/>
  <c r="LUY56" i="7"/>
  <c r="LVA56" i="7"/>
  <c r="LVC56" i="7"/>
  <c r="LVE56" i="7"/>
  <c r="LVG56" i="7"/>
  <c r="LVI56" i="7"/>
  <c r="LVK56" i="7"/>
  <c r="LVM56" i="7"/>
  <c r="LVO56" i="7"/>
  <c r="LVQ56" i="7"/>
  <c r="LVS56" i="7"/>
  <c r="LVU56" i="7"/>
  <c r="LVW56" i="7"/>
  <c r="LVY56" i="7"/>
  <c r="LWA56" i="7"/>
  <c r="LWC56" i="7"/>
  <c r="LWE56" i="7"/>
  <c r="LWG56" i="7"/>
  <c r="LWI56" i="7"/>
  <c r="LWK56" i="7"/>
  <c r="LWM56" i="7"/>
  <c r="LWO56" i="7"/>
  <c r="LWQ56" i="7"/>
  <c r="LWS56" i="7"/>
  <c r="LWU56" i="7"/>
  <c r="LWW56" i="7"/>
  <c r="LWY56" i="7"/>
  <c r="LXA56" i="7"/>
  <c r="LXC56" i="7"/>
  <c r="LXE56" i="7"/>
  <c r="LXG56" i="7"/>
  <c r="LXI56" i="7"/>
  <c r="LXK56" i="7"/>
  <c r="LXM56" i="7"/>
  <c r="LXO56" i="7"/>
  <c r="LXQ56" i="7"/>
  <c r="LXS56" i="7"/>
  <c r="LXU56" i="7"/>
  <c r="LXW56" i="7"/>
  <c r="LXY56" i="7"/>
  <c r="LYA56" i="7"/>
  <c r="LYC56" i="7"/>
  <c r="LYE56" i="7"/>
  <c r="LYG56" i="7"/>
  <c r="LYI56" i="7"/>
  <c r="LYK56" i="7"/>
  <c r="LYM56" i="7"/>
  <c r="LYO56" i="7"/>
  <c r="LYQ56" i="7"/>
  <c r="LYS56" i="7"/>
  <c r="LYU56" i="7"/>
  <c r="LYW56" i="7"/>
  <c r="LYY56" i="7"/>
  <c r="LZA56" i="7"/>
  <c r="LZC56" i="7"/>
  <c r="LZE56" i="7"/>
  <c r="LZG56" i="7"/>
  <c r="LZI56" i="7"/>
  <c r="LZK56" i="7"/>
  <c r="LZM56" i="7"/>
  <c r="LZO56" i="7"/>
  <c r="LZQ56" i="7"/>
  <c r="LZS56" i="7"/>
  <c r="LZU56" i="7"/>
  <c r="LZW56" i="7"/>
  <c r="LZY56" i="7"/>
  <c r="MAA56" i="7"/>
  <c r="MAC56" i="7"/>
  <c r="MAE56" i="7"/>
  <c r="MAG56" i="7"/>
  <c r="MAI56" i="7"/>
  <c r="MAK56" i="7"/>
  <c r="MAM56" i="7"/>
  <c r="MAO56" i="7"/>
  <c r="MAQ56" i="7"/>
  <c r="MAS56" i="7"/>
  <c r="MAU56" i="7"/>
  <c r="MAW56" i="7"/>
  <c r="MAY56" i="7"/>
  <c r="MBA56" i="7"/>
  <c r="MBC56" i="7"/>
  <c r="MBE56" i="7"/>
  <c r="MBG56" i="7"/>
  <c r="MBI56" i="7"/>
  <c r="MBK56" i="7"/>
  <c r="MBM56" i="7"/>
  <c r="MBO56" i="7"/>
  <c r="MBQ56" i="7"/>
  <c r="MBS56" i="7"/>
  <c r="MBU56" i="7"/>
  <c r="MBW56" i="7"/>
  <c r="MBY56" i="7"/>
  <c r="MCA56" i="7"/>
  <c r="MCC56" i="7"/>
  <c r="MCE56" i="7"/>
  <c r="MCG56" i="7"/>
  <c r="MCI56" i="7"/>
  <c r="MCK56" i="7"/>
  <c r="MCM56" i="7"/>
  <c r="MCO56" i="7"/>
  <c r="MCQ56" i="7"/>
  <c r="MCS56" i="7"/>
  <c r="MCU56" i="7"/>
  <c r="MCW56" i="7"/>
  <c r="MCY56" i="7"/>
  <c r="MDA56" i="7"/>
  <c r="MDC56" i="7"/>
  <c r="MDE56" i="7"/>
  <c r="MDG56" i="7"/>
  <c r="MDI56" i="7"/>
  <c r="MDK56" i="7"/>
  <c r="MDM56" i="7"/>
  <c r="MDO56" i="7"/>
  <c r="MDQ56" i="7"/>
  <c r="MDS56" i="7"/>
  <c r="MDU56" i="7"/>
  <c r="MDW56" i="7"/>
  <c r="MDY56" i="7"/>
  <c r="MEA56" i="7"/>
  <c r="MEC56" i="7"/>
  <c r="MEE56" i="7"/>
  <c r="MEG56" i="7"/>
  <c r="MEI56" i="7"/>
  <c r="MEK56" i="7"/>
  <c r="MEM56" i="7"/>
  <c r="MEO56" i="7"/>
  <c r="MEQ56" i="7"/>
  <c r="MES56" i="7"/>
  <c r="MEU56" i="7"/>
  <c r="MEW56" i="7"/>
  <c r="MEY56" i="7"/>
  <c r="MFA56" i="7"/>
  <c r="MFC56" i="7"/>
  <c r="MFE56" i="7"/>
  <c r="MFG56" i="7"/>
  <c r="MFI56" i="7"/>
  <c r="MFK56" i="7"/>
  <c r="MFM56" i="7"/>
  <c r="MFO56" i="7"/>
  <c r="MFQ56" i="7"/>
  <c r="MFS56" i="7"/>
  <c r="MFU56" i="7"/>
  <c r="MFW56" i="7"/>
  <c r="MFY56" i="7"/>
  <c r="MGA56" i="7"/>
  <c r="MGC56" i="7"/>
  <c r="MGE56" i="7"/>
  <c r="MGG56" i="7"/>
  <c r="MGI56" i="7"/>
  <c r="MGK56" i="7"/>
  <c r="MGM56" i="7"/>
  <c r="MGO56" i="7"/>
  <c r="MGQ56" i="7"/>
  <c r="MGS56" i="7"/>
  <c r="MGU56" i="7"/>
  <c r="MGW56" i="7"/>
  <c r="MGY56" i="7"/>
  <c r="MHA56" i="7"/>
  <c r="MHC56" i="7"/>
  <c r="MHE56" i="7"/>
  <c r="MHG56" i="7"/>
  <c r="MHI56" i="7"/>
  <c r="MHK56" i="7"/>
  <c r="MHM56" i="7"/>
  <c r="MHO56" i="7"/>
  <c r="MHQ56" i="7"/>
  <c r="MHS56" i="7"/>
  <c r="MHU56" i="7"/>
  <c r="MHW56" i="7"/>
  <c r="MHY56" i="7"/>
  <c r="MIA56" i="7"/>
  <c r="MIC56" i="7"/>
  <c r="MIE56" i="7"/>
  <c r="MIG56" i="7"/>
  <c r="MII56" i="7"/>
  <c r="MIK56" i="7"/>
  <c r="MIM56" i="7"/>
  <c r="MIO56" i="7"/>
  <c r="MIQ56" i="7"/>
  <c r="MIS56" i="7"/>
  <c r="MIU56" i="7"/>
  <c r="MIW56" i="7"/>
  <c r="MIY56" i="7"/>
  <c r="MJA56" i="7"/>
  <c r="MJC56" i="7"/>
  <c r="MJE56" i="7"/>
  <c r="MJG56" i="7"/>
  <c r="MJI56" i="7"/>
  <c r="MJK56" i="7"/>
  <c r="MJM56" i="7"/>
  <c r="MJO56" i="7"/>
  <c r="MJQ56" i="7"/>
  <c r="MJS56" i="7"/>
  <c r="MJU56" i="7"/>
  <c r="MJW56" i="7"/>
  <c r="MJY56" i="7"/>
  <c r="MKA56" i="7"/>
  <c r="MKC56" i="7"/>
  <c r="MKE56" i="7"/>
  <c r="MKG56" i="7"/>
  <c r="MKI56" i="7"/>
  <c r="MKK56" i="7"/>
  <c r="MKM56" i="7"/>
  <c r="MKO56" i="7"/>
  <c r="MKQ56" i="7"/>
  <c r="MKS56" i="7"/>
  <c r="MKU56" i="7"/>
  <c r="MKW56" i="7"/>
  <c r="MKY56" i="7"/>
  <c r="MLA56" i="7"/>
  <c r="MLC56" i="7"/>
  <c r="MLE56" i="7"/>
  <c r="MLG56" i="7"/>
  <c r="MLI56" i="7"/>
  <c r="MLK56" i="7"/>
  <c r="MLM56" i="7"/>
  <c r="MLO56" i="7"/>
  <c r="MLQ56" i="7"/>
  <c r="MLS56" i="7"/>
  <c r="MLU56" i="7"/>
  <c r="MLW56" i="7"/>
  <c r="MLY56" i="7"/>
  <c r="MMA56" i="7"/>
  <c r="MMC56" i="7"/>
  <c r="MME56" i="7"/>
  <c r="MMG56" i="7"/>
  <c r="MMI56" i="7"/>
  <c r="MMK56" i="7"/>
  <c r="MMM56" i="7"/>
  <c r="MMO56" i="7"/>
  <c r="MMQ56" i="7"/>
  <c r="MMS56" i="7"/>
  <c r="MMU56" i="7"/>
  <c r="MMW56" i="7"/>
  <c r="MMY56" i="7"/>
  <c r="MNA56" i="7"/>
  <c r="MNC56" i="7"/>
  <c r="MNE56" i="7"/>
  <c r="MNG56" i="7"/>
  <c r="MNI56" i="7"/>
  <c r="MNK56" i="7"/>
  <c r="MNM56" i="7"/>
  <c r="MNO56" i="7"/>
  <c r="MNQ56" i="7"/>
  <c r="MNS56" i="7"/>
  <c r="MNU56" i="7"/>
  <c r="MNW56" i="7"/>
  <c r="MNY56" i="7"/>
  <c r="MOA56" i="7"/>
  <c r="MOC56" i="7"/>
  <c r="MOE56" i="7"/>
  <c r="MOG56" i="7"/>
  <c r="MOI56" i="7"/>
  <c r="MOK56" i="7"/>
  <c r="MOM56" i="7"/>
  <c r="MOO56" i="7"/>
  <c r="MOQ56" i="7"/>
  <c r="MOS56" i="7"/>
  <c r="MOU56" i="7"/>
  <c r="MOW56" i="7"/>
  <c r="MOY56" i="7"/>
  <c r="MPA56" i="7"/>
  <c r="MPC56" i="7"/>
  <c r="MPE56" i="7"/>
  <c r="MPG56" i="7"/>
  <c r="MPI56" i="7"/>
  <c r="MPK56" i="7"/>
  <c r="MPM56" i="7"/>
  <c r="MPO56" i="7"/>
  <c r="MPQ56" i="7"/>
  <c r="MPS56" i="7"/>
  <c r="MPU56" i="7"/>
  <c r="MPW56" i="7"/>
  <c r="MPY56" i="7"/>
  <c r="MQA56" i="7"/>
  <c r="MQC56" i="7"/>
  <c r="MQE56" i="7"/>
  <c r="MQG56" i="7"/>
  <c r="MQI56" i="7"/>
  <c r="MQK56" i="7"/>
  <c r="MQM56" i="7"/>
  <c r="MQO56" i="7"/>
  <c r="MQQ56" i="7"/>
  <c r="MQS56" i="7"/>
  <c r="MQU56" i="7"/>
  <c r="MQW56" i="7"/>
  <c r="MQY56" i="7"/>
  <c r="MRA56" i="7"/>
  <c r="MRC56" i="7"/>
  <c r="MRE56" i="7"/>
  <c r="MRG56" i="7"/>
  <c r="MRI56" i="7"/>
  <c r="MRK56" i="7"/>
  <c r="MRM56" i="7"/>
  <c r="MRO56" i="7"/>
  <c r="MRQ56" i="7"/>
  <c r="MRS56" i="7"/>
  <c r="MRU56" i="7"/>
  <c r="MRW56" i="7"/>
  <c r="MRY56" i="7"/>
  <c r="MSA56" i="7"/>
  <c r="MSC56" i="7"/>
  <c r="MSE56" i="7"/>
  <c r="MSG56" i="7"/>
  <c r="MSI56" i="7"/>
  <c r="MSK56" i="7"/>
  <c r="MSM56" i="7"/>
  <c r="MSO56" i="7"/>
  <c r="MSQ56" i="7"/>
  <c r="MSS56" i="7"/>
  <c r="MSU56" i="7"/>
  <c r="MSW56" i="7"/>
  <c r="MSY56" i="7"/>
  <c r="MTA56" i="7"/>
  <c r="MTC56" i="7"/>
  <c r="MTE56" i="7"/>
  <c r="MTG56" i="7"/>
  <c r="MTI56" i="7"/>
  <c r="MTK56" i="7"/>
  <c r="MTM56" i="7"/>
  <c r="MTO56" i="7"/>
  <c r="MTQ56" i="7"/>
  <c r="MTS56" i="7"/>
  <c r="MTU56" i="7"/>
  <c r="MTW56" i="7"/>
  <c r="MTY56" i="7"/>
  <c r="MUA56" i="7"/>
  <c r="MUC56" i="7"/>
  <c r="MUE56" i="7"/>
  <c r="MUG56" i="7"/>
  <c r="MUI56" i="7"/>
  <c r="MUK56" i="7"/>
  <c r="MUM56" i="7"/>
  <c r="MUO56" i="7"/>
  <c r="MUQ56" i="7"/>
  <c r="MUS56" i="7"/>
  <c r="MUU56" i="7"/>
  <c r="MUW56" i="7"/>
  <c r="MUY56" i="7"/>
  <c r="MVA56" i="7"/>
  <c r="MVC56" i="7"/>
  <c r="MVE56" i="7"/>
  <c r="MVG56" i="7"/>
  <c r="MVI56" i="7"/>
  <c r="MVK56" i="7"/>
  <c r="MVM56" i="7"/>
  <c r="MVO56" i="7"/>
  <c r="MVQ56" i="7"/>
  <c r="MVS56" i="7"/>
  <c r="MVU56" i="7"/>
  <c r="MVW56" i="7"/>
  <c r="MVY56" i="7"/>
  <c r="MWA56" i="7"/>
  <c r="MWC56" i="7"/>
  <c r="MWE56" i="7"/>
  <c r="MWG56" i="7"/>
  <c r="MWI56" i="7"/>
  <c r="MWK56" i="7"/>
  <c r="MWM56" i="7"/>
  <c r="MWO56" i="7"/>
  <c r="MWQ56" i="7"/>
  <c r="MWS56" i="7"/>
  <c r="MWU56" i="7"/>
  <c r="MWW56" i="7"/>
  <c r="MWY56" i="7"/>
  <c r="MXA56" i="7"/>
  <c r="MXC56" i="7"/>
  <c r="MXE56" i="7"/>
  <c r="MXG56" i="7"/>
  <c r="MXI56" i="7"/>
  <c r="MXK56" i="7"/>
  <c r="MXM56" i="7"/>
  <c r="MXO56" i="7"/>
  <c r="MXQ56" i="7"/>
  <c r="MXS56" i="7"/>
  <c r="MXU56" i="7"/>
  <c r="MXW56" i="7"/>
  <c r="MXY56" i="7"/>
  <c r="MYA56" i="7"/>
  <c r="MYC56" i="7"/>
  <c r="MYE56" i="7"/>
  <c r="MYG56" i="7"/>
  <c r="MYI56" i="7"/>
  <c r="MYK56" i="7"/>
  <c r="MYM56" i="7"/>
  <c r="MYO56" i="7"/>
  <c r="MYQ56" i="7"/>
  <c r="MYS56" i="7"/>
  <c r="MYU56" i="7"/>
  <c r="MYW56" i="7"/>
  <c r="MYY56" i="7"/>
  <c r="MZA56" i="7"/>
  <c r="MZC56" i="7"/>
  <c r="MZE56" i="7"/>
  <c r="MZG56" i="7"/>
  <c r="MZI56" i="7"/>
  <c r="MZK56" i="7"/>
  <c r="MZM56" i="7"/>
  <c r="MZO56" i="7"/>
  <c r="MZQ56" i="7"/>
  <c r="MZS56" i="7"/>
  <c r="MZU56" i="7"/>
  <c r="MZW56" i="7"/>
  <c r="MZY56" i="7"/>
  <c r="NAA56" i="7"/>
  <c r="NAC56" i="7"/>
  <c r="NAE56" i="7"/>
  <c r="NAG56" i="7"/>
  <c r="NAI56" i="7"/>
  <c r="NAK56" i="7"/>
  <c r="NAM56" i="7"/>
  <c r="NAO56" i="7"/>
  <c r="NAQ56" i="7"/>
  <c r="NAS56" i="7"/>
  <c r="NAU56" i="7"/>
  <c r="NAW56" i="7"/>
  <c r="NAY56" i="7"/>
  <c r="NBA56" i="7"/>
  <c r="NBC56" i="7"/>
  <c r="NBE56" i="7"/>
  <c r="NBG56" i="7"/>
  <c r="NBI56" i="7"/>
  <c r="NBK56" i="7"/>
  <c r="NBM56" i="7"/>
  <c r="NBO56" i="7"/>
  <c r="NBQ56" i="7"/>
  <c r="NBS56" i="7"/>
  <c r="NBU56" i="7"/>
  <c r="NBW56" i="7"/>
  <c r="NBY56" i="7"/>
  <c r="NCA56" i="7"/>
  <c r="NCC56" i="7"/>
  <c r="NCE56" i="7"/>
  <c r="NCG56" i="7"/>
  <c r="NCI56" i="7"/>
  <c r="NCK56" i="7"/>
  <c r="NCM56" i="7"/>
  <c r="NCO56" i="7"/>
  <c r="NCQ56" i="7"/>
  <c r="NCS56" i="7"/>
  <c r="NCU56" i="7"/>
  <c r="NCW56" i="7"/>
  <c r="NCY56" i="7"/>
  <c r="NDA56" i="7"/>
  <c r="NDC56" i="7"/>
  <c r="NDE56" i="7"/>
  <c r="NDG56" i="7"/>
  <c r="NDI56" i="7"/>
  <c r="NDK56" i="7"/>
  <c r="NDM56" i="7"/>
  <c r="NDO56" i="7"/>
  <c r="NDQ56" i="7"/>
  <c r="NDS56" i="7"/>
  <c r="NDU56" i="7"/>
  <c r="NDW56" i="7"/>
  <c r="NDY56" i="7"/>
  <c r="NEA56" i="7"/>
  <c r="NEC56" i="7"/>
  <c r="NEE56" i="7"/>
  <c r="NEG56" i="7"/>
  <c r="NEI56" i="7"/>
  <c r="NEK56" i="7"/>
  <c r="NEM56" i="7"/>
  <c r="NEO56" i="7"/>
  <c r="NEQ56" i="7"/>
  <c r="NES56" i="7"/>
  <c r="NEU56" i="7"/>
  <c r="NEW56" i="7"/>
  <c r="NEY56" i="7"/>
  <c r="NFA56" i="7"/>
  <c r="NFC56" i="7"/>
  <c r="NFE56" i="7"/>
  <c r="NFG56" i="7"/>
  <c r="NFI56" i="7"/>
  <c r="NFK56" i="7"/>
  <c r="NFM56" i="7"/>
  <c r="NFO56" i="7"/>
  <c r="NFQ56" i="7"/>
  <c r="NFS56" i="7"/>
  <c r="NFU56" i="7"/>
  <c r="NFW56" i="7"/>
  <c r="NFY56" i="7"/>
  <c r="NGA56" i="7"/>
  <c r="NGC56" i="7"/>
  <c r="NGE56" i="7"/>
  <c r="NGG56" i="7"/>
  <c r="NGI56" i="7"/>
  <c r="NGK56" i="7"/>
  <c r="NGM56" i="7"/>
  <c r="NGO56" i="7"/>
  <c r="NGQ56" i="7"/>
  <c r="NGS56" i="7"/>
  <c r="NGU56" i="7"/>
  <c r="NGW56" i="7"/>
  <c r="NGY56" i="7"/>
  <c r="NHA56" i="7"/>
  <c r="NHC56" i="7"/>
  <c r="NHE56" i="7"/>
  <c r="NHG56" i="7"/>
  <c r="NHI56" i="7"/>
  <c r="NHK56" i="7"/>
  <c r="NHM56" i="7"/>
  <c r="NHO56" i="7"/>
  <c r="NHQ56" i="7"/>
  <c r="NHS56" i="7"/>
  <c r="NHU56" i="7"/>
  <c r="NHW56" i="7"/>
  <c r="NHY56" i="7"/>
  <c r="NIA56" i="7"/>
  <c r="NIC56" i="7"/>
  <c r="NIE56" i="7"/>
  <c r="NIG56" i="7"/>
  <c r="NII56" i="7"/>
  <c r="NIK56" i="7"/>
  <c r="NIM56" i="7"/>
  <c r="NIO56" i="7"/>
  <c r="NIQ56" i="7"/>
  <c r="NIS56" i="7"/>
  <c r="NIU56" i="7"/>
  <c r="NIW56" i="7"/>
  <c r="NIY56" i="7"/>
  <c r="NJA56" i="7"/>
  <c r="NJC56" i="7"/>
  <c r="NJE56" i="7"/>
  <c r="NJG56" i="7"/>
  <c r="NJI56" i="7"/>
  <c r="NJK56" i="7"/>
  <c r="NJM56" i="7"/>
  <c r="NJO56" i="7"/>
  <c r="NJQ56" i="7"/>
  <c r="NJS56" i="7"/>
  <c r="NJU56" i="7"/>
  <c r="NJW56" i="7"/>
  <c r="NJY56" i="7"/>
  <c r="NKA56" i="7"/>
  <c r="NKC56" i="7"/>
  <c r="NKE56" i="7"/>
  <c r="NKG56" i="7"/>
  <c r="NKI56" i="7"/>
  <c r="NKK56" i="7"/>
  <c r="NKM56" i="7"/>
  <c r="NKO56" i="7"/>
  <c r="NKQ56" i="7"/>
  <c r="NKS56" i="7"/>
  <c r="NKU56" i="7"/>
  <c r="NKW56" i="7"/>
  <c r="NKY56" i="7"/>
  <c r="NLA56" i="7"/>
  <c r="NLC56" i="7"/>
  <c r="NLE56" i="7"/>
  <c r="NLG56" i="7"/>
  <c r="NLI56" i="7"/>
  <c r="NLK56" i="7"/>
  <c r="NLM56" i="7"/>
  <c r="NLO56" i="7"/>
  <c r="NLQ56" i="7"/>
  <c r="NLS56" i="7"/>
  <c r="NLU56" i="7"/>
  <c r="NLW56" i="7"/>
  <c r="NLY56" i="7"/>
  <c r="NMA56" i="7"/>
  <c r="NMC56" i="7"/>
  <c r="NME56" i="7"/>
  <c r="NMG56" i="7"/>
  <c r="NMI56" i="7"/>
  <c r="NMK56" i="7"/>
  <c r="NMM56" i="7"/>
  <c r="NMO56" i="7"/>
  <c r="NMQ56" i="7"/>
  <c r="NMS56" i="7"/>
  <c r="NMU56" i="7"/>
  <c r="NMW56" i="7"/>
  <c r="NMY56" i="7"/>
  <c r="NNA56" i="7"/>
  <c r="NNC56" i="7"/>
  <c r="NNE56" i="7"/>
  <c r="NNG56" i="7"/>
  <c r="NNI56" i="7"/>
  <c r="NNK56" i="7"/>
  <c r="NNM56" i="7"/>
  <c r="NNO56" i="7"/>
  <c r="NNQ56" i="7"/>
  <c r="NNS56" i="7"/>
  <c r="NNU56" i="7"/>
  <c r="NNW56" i="7"/>
  <c r="NNY56" i="7"/>
  <c r="NOA56" i="7"/>
  <c r="NOC56" i="7"/>
  <c r="NOE56" i="7"/>
  <c r="NOG56" i="7"/>
  <c r="NOI56" i="7"/>
  <c r="NOK56" i="7"/>
  <c r="NOM56" i="7"/>
  <c r="NOO56" i="7"/>
  <c r="NOQ56" i="7"/>
  <c r="NOS56" i="7"/>
  <c r="NOU56" i="7"/>
  <c r="NOW56" i="7"/>
  <c r="NOY56" i="7"/>
  <c r="NPA56" i="7"/>
  <c r="NPC56" i="7"/>
  <c r="NPE56" i="7"/>
  <c r="NPG56" i="7"/>
  <c r="NPI56" i="7"/>
  <c r="NPK56" i="7"/>
  <c r="NPM56" i="7"/>
  <c r="NPO56" i="7"/>
  <c r="NPQ56" i="7"/>
  <c r="NPS56" i="7"/>
  <c r="NPU56" i="7"/>
  <c r="NPW56" i="7"/>
  <c r="NPY56" i="7"/>
  <c r="NQA56" i="7"/>
  <c r="NQC56" i="7"/>
  <c r="NQE56" i="7"/>
  <c r="NQG56" i="7"/>
  <c r="NQI56" i="7"/>
  <c r="NQK56" i="7"/>
  <c r="NQM56" i="7"/>
  <c r="NQO56" i="7"/>
  <c r="NQQ56" i="7"/>
  <c r="NQS56" i="7"/>
  <c r="NQU56" i="7"/>
  <c r="NQW56" i="7"/>
  <c r="NQY56" i="7"/>
  <c r="NRA56" i="7"/>
  <c r="NRC56" i="7"/>
  <c r="NRE56" i="7"/>
  <c r="NRG56" i="7"/>
  <c r="NRI56" i="7"/>
  <c r="NRK56" i="7"/>
  <c r="NRM56" i="7"/>
  <c r="NRO56" i="7"/>
  <c r="NRQ56" i="7"/>
  <c r="NRS56" i="7"/>
  <c r="NRU56" i="7"/>
  <c r="NRW56" i="7"/>
  <c r="NRY56" i="7"/>
  <c r="NSA56" i="7"/>
  <c r="NSC56" i="7"/>
  <c r="NSE56" i="7"/>
  <c r="NSG56" i="7"/>
  <c r="NSI56" i="7"/>
  <c r="NSK56" i="7"/>
  <c r="NSM56" i="7"/>
  <c r="NSO56" i="7"/>
  <c r="NSQ56" i="7"/>
  <c r="NSS56" i="7"/>
  <c r="NSU56" i="7"/>
  <c r="NSW56" i="7"/>
  <c r="NSY56" i="7"/>
  <c r="NTA56" i="7"/>
  <c r="NTC56" i="7"/>
  <c r="NTE56" i="7"/>
  <c r="NTG56" i="7"/>
  <c r="NTI56" i="7"/>
  <c r="NTK56" i="7"/>
  <c r="NTM56" i="7"/>
  <c r="NTO56" i="7"/>
  <c r="NTQ56" i="7"/>
  <c r="NTS56" i="7"/>
  <c r="NTU56" i="7"/>
  <c r="NTW56" i="7"/>
  <c r="NTY56" i="7"/>
  <c r="NUA56" i="7"/>
  <c r="NUC56" i="7"/>
  <c r="NUE56" i="7"/>
  <c r="NUG56" i="7"/>
  <c r="NUI56" i="7"/>
  <c r="NUK56" i="7"/>
  <c r="NUM56" i="7"/>
  <c r="NUO56" i="7"/>
  <c r="NUQ56" i="7"/>
  <c r="NUS56" i="7"/>
  <c r="NUU56" i="7"/>
  <c r="NUW56" i="7"/>
  <c r="NUY56" i="7"/>
  <c r="NVA56" i="7"/>
  <c r="NVC56" i="7"/>
  <c r="NVE56" i="7"/>
  <c r="NVG56" i="7"/>
  <c r="NVI56" i="7"/>
  <c r="NVK56" i="7"/>
  <c r="NVM56" i="7"/>
  <c r="NVO56" i="7"/>
  <c r="NVQ56" i="7"/>
  <c r="NVS56" i="7"/>
  <c r="NVU56" i="7"/>
  <c r="NVW56" i="7"/>
  <c r="NVY56" i="7"/>
  <c r="NWA56" i="7"/>
  <c r="NWC56" i="7"/>
  <c r="NWE56" i="7"/>
  <c r="NWG56" i="7"/>
  <c r="NWI56" i="7"/>
  <c r="NWK56" i="7"/>
  <c r="NWM56" i="7"/>
  <c r="NWO56" i="7"/>
  <c r="NWQ56" i="7"/>
  <c r="NWS56" i="7"/>
  <c r="NWU56" i="7"/>
  <c r="NWW56" i="7"/>
  <c r="NWY56" i="7"/>
  <c r="NXA56" i="7"/>
  <c r="NXC56" i="7"/>
  <c r="NXE56" i="7"/>
  <c r="NXG56" i="7"/>
  <c r="NXI56" i="7"/>
  <c r="NXK56" i="7"/>
  <c r="NXM56" i="7"/>
  <c r="NXO56" i="7"/>
  <c r="NXQ56" i="7"/>
  <c r="NXS56" i="7"/>
  <c r="NXU56" i="7"/>
  <c r="NXW56" i="7"/>
  <c r="NXY56" i="7"/>
  <c r="NYA56" i="7"/>
  <c r="NYC56" i="7"/>
  <c r="NYE56" i="7"/>
  <c r="NYG56" i="7"/>
  <c r="NYI56" i="7"/>
  <c r="NYK56" i="7"/>
  <c r="NYM56" i="7"/>
  <c r="NYO56" i="7"/>
  <c r="NYQ56" i="7"/>
  <c r="NYS56" i="7"/>
  <c r="NYU56" i="7"/>
  <c r="NYW56" i="7"/>
  <c r="NYY56" i="7"/>
  <c r="NZA56" i="7"/>
  <c r="NZC56" i="7"/>
  <c r="NZE56" i="7"/>
  <c r="NZG56" i="7"/>
  <c r="NZI56" i="7"/>
  <c r="NZK56" i="7"/>
  <c r="NZM56" i="7"/>
  <c r="NZO56" i="7"/>
  <c r="NZQ56" i="7"/>
  <c r="NZS56" i="7"/>
  <c r="NZU56" i="7"/>
  <c r="NZW56" i="7"/>
  <c r="NZY56" i="7"/>
  <c r="OAA56" i="7"/>
  <c r="OAC56" i="7"/>
  <c r="OAE56" i="7"/>
  <c r="OAG56" i="7"/>
  <c r="OAI56" i="7"/>
  <c r="OAK56" i="7"/>
  <c r="OAM56" i="7"/>
  <c r="OAO56" i="7"/>
  <c r="OAQ56" i="7"/>
  <c r="OAS56" i="7"/>
  <c r="OAU56" i="7"/>
  <c r="OAW56" i="7"/>
  <c r="OAY56" i="7"/>
  <c r="OBA56" i="7"/>
  <c r="OBC56" i="7"/>
  <c r="OBE56" i="7"/>
  <c r="OBG56" i="7"/>
  <c r="OBI56" i="7"/>
  <c r="OBK56" i="7"/>
  <c r="OBM56" i="7"/>
  <c r="OBO56" i="7"/>
  <c r="OBQ56" i="7"/>
  <c r="OBS56" i="7"/>
  <c r="OBU56" i="7"/>
  <c r="OBW56" i="7"/>
  <c r="OBY56" i="7"/>
  <c r="OCA56" i="7"/>
  <c r="OCC56" i="7"/>
  <c r="OCE56" i="7"/>
  <c r="OCG56" i="7"/>
  <c r="OCI56" i="7"/>
  <c r="OCK56" i="7"/>
  <c r="OCM56" i="7"/>
  <c r="OCO56" i="7"/>
  <c r="OCQ56" i="7"/>
  <c r="OCS56" i="7"/>
  <c r="OCU56" i="7"/>
  <c r="OCW56" i="7"/>
  <c r="OCY56" i="7"/>
  <c r="ODA56" i="7"/>
  <c r="ODC56" i="7"/>
  <c r="ODE56" i="7"/>
  <c r="ODG56" i="7"/>
  <c r="ODI56" i="7"/>
  <c r="ODK56" i="7"/>
  <c r="ODM56" i="7"/>
  <c r="ODO56" i="7"/>
  <c r="ODQ56" i="7"/>
  <c r="ODS56" i="7"/>
  <c r="ODU56" i="7"/>
  <c r="ODW56" i="7"/>
  <c r="ODY56" i="7"/>
  <c r="OEA56" i="7"/>
  <c r="OEC56" i="7"/>
  <c r="OEE56" i="7"/>
  <c r="OEG56" i="7"/>
  <c r="OEI56" i="7"/>
  <c r="OEK56" i="7"/>
  <c r="OEM56" i="7"/>
  <c r="OEO56" i="7"/>
  <c r="OEQ56" i="7"/>
  <c r="OES56" i="7"/>
  <c r="OEU56" i="7"/>
  <c r="OEW56" i="7"/>
  <c r="OEY56" i="7"/>
  <c r="OFA56" i="7"/>
  <c r="OFC56" i="7"/>
  <c r="OFE56" i="7"/>
  <c r="OFG56" i="7"/>
  <c r="OFI56" i="7"/>
  <c r="OFK56" i="7"/>
  <c r="OFM56" i="7"/>
  <c r="OFO56" i="7"/>
  <c r="OFQ56" i="7"/>
  <c r="OFS56" i="7"/>
  <c r="OFU56" i="7"/>
  <c r="OFW56" i="7"/>
  <c r="OFY56" i="7"/>
  <c r="OGA56" i="7"/>
  <c r="OGC56" i="7"/>
  <c r="OGE56" i="7"/>
  <c r="OGG56" i="7"/>
  <c r="OGI56" i="7"/>
  <c r="OGK56" i="7"/>
  <c r="OGM56" i="7"/>
  <c r="OGO56" i="7"/>
  <c r="OGQ56" i="7"/>
  <c r="OGS56" i="7"/>
  <c r="OGU56" i="7"/>
  <c r="OGW56" i="7"/>
  <c r="OGY56" i="7"/>
  <c r="OHA56" i="7"/>
  <c r="OHC56" i="7"/>
  <c r="OHE56" i="7"/>
  <c r="OHG56" i="7"/>
  <c r="OHI56" i="7"/>
  <c r="OHK56" i="7"/>
  <c r="OHM56" i="7"/>
  <c r="OHO56" i="7"/>
  <c r="OHQ56" i="7"/>
  <c r="OHS56" i="7"/>
  <c r="OHU56" i="7"/>
  <c r="OHW56" i="7"/>
  <c r="OHY56" i="7"/>
  <c r="OIA56" i="7"/>
  <c r="OIC56" i="7"/>
  <c r="OIE56" i="7"/>
  <c r="OIG56" i="7"/>
  <c r="OII56" i="7"/>
  <c r="OIK56" i="7"/>
  <c r="OIM56" i="7"/>
  <c r="OIO56" i="7"/>
  <c r="OIQ56" i="7"/>
  <c r="OIS56" i="7"/>
  <c r="OIU56" i="7"/>
  <c r="OIW56" i="7"/>
  <c r="OIY56" i="7"/>
  <c r="OJA56" i="7"/>
  <c r="OJC56" i="7"/>
  <c r="OJE56" i="7"/>
  <c r="OJG56" i="7"/>
  <c r="OJI56" i="7"/>
  <c r="OJK56" i="7"/>
  <c r="OJM56" i="7"/>
  <c r="OJO56" i="7"/>
  <c r="OJQ56" i="7"/>
  <c r="OJS56" i="7"/>
  <c r="OJU56" i="7"/>
  <c r="OJW56" i="7"/>
  <c r="OJY56" i="7"/>
  <c r="OKA56" i="7"/>
  <c r="OKC56" i="7"/>
  <c r="OKE56" i="7"/>
  <c r="OKG56" i="7"/>
  <c r="OKI56" i="7"/>
  <c r="OKK56" i="7"/>
  <c r="OKM56" i="7"/>
  <c r="OKO56" i="7"/>
  <c r="OKQ56" i="7"/>
  <c r="OKS56" i="7"/>
  <c r="OKU56" i="7"/>
  <c r="OKW56" i="7"/>
  <c r="OKY56" i="7"/>
  <c r="OLA56" i="7"/>
  <c r="OLC56" i="7"/>
  <c r="OLE56" i="7"/>
  <c r="OLG56" i="7"/>
  <c r="OLI56" i="7"/>
  <c r="OLK56" i="7"/>
  <c r="OLM56" i="7"/>
  <c r="OLO56" i="7"/>
  <c r="OLQ56" i="7"/>
  <c r="OLS56" i="7"/>
  <c r="OLU56" i="7"/>
  <c r="OLW56" i="7"/>
  <c r="OLY56" i="7"/>
  <c r="OMA56" i="7"/>
  <c r="OMC56" i="7"/>
  <c r="OME56" i="7"/>
  <c r="OMG56" i="7"/>
  <c r="OMI56" i="7"/>
  <c r="OMK56" i="7"/>
  <c r="OMM56" i="7"/>
  <c r="OMO56" i="7"/>
  <c r="OMQ56" i="7"/>
  <c r="OMS56" i="7"/>
  <c r="OMU56" i="7"/>
  <c r="OMW56" i="7"/>
  <c r="OMY56" i="7"/>
  <c r="ONA56" i="7"/>
  <c r="ONC56" i="7"/>
  <c r="ONE56" i="7"/>
  <c r="ONG56" i="7"/>
  <c r="ONI56" i="7"/>
  <c r="ONK56" i="7"/>
  <c r="ONM56" i="7"/>
  <c r="ONO56" i="7"/>
  <c r="ONQ56" i="7"/>
  <c r="ONS56" i="7"/>
  <c r="ONU56" i="7"/>
  <c r="ONW56" i="7"/>
  <c r="ONY56" i="7"/>
  <c r="OOA56" i="7"/>
  <c r="OOC56" i="7"/>
  <c r="OOE56" i="7"/>
  <c r="OOG56" i="7"/>
  <c r="OOI56" i="7"/>
  <c r="OOK56" i="7"/>
  <c r="OOM56" i="7"/>
  <c r="OOO56" i="7"/>
  <c r="OOQ56" i="7"/>
  <c r="OOS56" i="7"/>
  <c r="OOU56" i="7"/>
  <c r="OOW56" i="7"/>
  <c r="OOY56" i="7"/>
  <c r="OPA56" i="7"/>
  <c r="OPC56" i="7"/>
  <c r="OPE56" i="7"/>
  <c r="OPG56" i="7"/>
  <c r="OPI56" i="7"/>
  <c r="OPK56" i="7"/>
  <c r="OPM56" i="7"/>
  <c r="OPO56" i="7"/>
  <c r="OPQ56" i="7"/>
  <c r="OPS56" i="7"/>
  <c r="OPU56" i="7"/>
  <c r="OPW56" i="7"/>
  <c r="OPY56" i="7"/>
  <c r="OQA56" i="7"/>
  <c r="OQC56" i="7"/>
  <c r="OQE56" i="7"/>
  <c r="OQG56" i="7"/>
  <c r="OQI56" i="7"/>
  <c r="OQK56" i="7"/>
  <c r="OQM56" i="7"/>
  <c r="OQO56" i="7"/>
  <c r="OQQ56" i="7"/>
  <c r="OQS56" i="7"/>
  <c r="OQU56" i="7"/>
  <c r="OQW56" i="7"/>
  <c r="OQY56" i="7"/>
  <c r="ORA56" i="7"/>
  <c r="ORC56" i="7"/>
  <c r="ORE56" i="7"/>
  <c r="ORG56" i="7"/>
  <c r="ORI56" i="7"/>
  <c r="ORK56" i="7"/>
  <c r="ORM56" i="7"/>
  <c r="ORO56" i="7"/>
  <c r="ORQ56" i="7"/>
  <c r="ORS56" i="7"/>
  <c r="ORU56" i="7"/>
  <c r="ORW56" i="7"/>
  <c r="ORY56" i="7"/>
  <c r="OSA56" i="7"/>
  <c r="OSC56" i="7"/>
  <c r="OSE56" i="7"/>
  <c r="OSG56" i="7"/>
  <c r="OSI56" i="7"/>
  <c r="OSK56" i="7"/>
  <c r="OSM56" i="7"/>
  <c r="OSO56" i="7"/>
  <c r="OSQ56" i="7"/>
  <c r="OSS56" i="7"/>
  <c r="OSU56" i="7"/>
  <c r="OSW56" i="7"/>
  <c r="OSY56" i="7"/>
  <c r="OTA56" i="7"/>
  <c r="OTC56" i="7"/>
  <c r="OTE56" i="7"/>
  <c r="OTG56" i="7"/>
  <c r="OTI56" i="7"/>
  <c r="OTK56" i="7"/>
  <c r="OTM56" i="7"/>
  <c r="OTO56" i="7"/>
  <c r="OTQ56" i="7"/>
  <c r="OTS56" i="7"/>
  <c r="OTU56" i="7"/>
  <c r="OTW56" i="7"/>
  <c r="OTY56" i="7"/>
  <c r="OUA56" i="7"/>
  <c r="OUC56" i="7"/>
  <c r="OUE56" i="7"/>
  <c r="OUG56" i="7"/>
  <c r="OUI56" i="7"/>
  <c r="OUK56" i="7"/>
  <c r="OUM56" i="7"/>
  <c r="OUO56" i="7"/>
  <c r="OUQ56" i="7"/>
  <c r="OUS56" i="7"/>
  <c r="OUU56" i="7"/>
  <c r="OUW56" i="7"/>
  <c r="OUY56" i="7"/>
  <c r="OVA56" i="7"/>
  <c r="OVC56" i="7"/>
  <c r="OVE56" i="7"/>
  <c r="OVG56" i="7"/>
  <c r="OVI56" i="7"/>
  <c r="OVK56" i="7"/>
  <c r="OVM56" i="7"/>
  <c r="OVO56" i="7"/>
  <c r="OVQ56" i="7"/>
  <c r="OVS56" i="7"/>
  <c r="OVU56" i="7"/>
  <c r="OVW56" i="7"/>
  <c r="OVY56" i="7"/>
  <c r="OWA56" i="7"/>
  <c r="OWC56" i="7"/>
  <c r="OWE56" i="7"/>
  <c r="OWG56" i="7"/>
  <c r="OWI56" i="7"/>
  <c r="OWK56" i="7"/>
  <c r="OWM56" i="7"/>
  <c r="OWO56" i="7"/>
  <c r="OWQ56" i="7"/>
  <c r="OWS56" i="7"/>
  <c r="OWU56" i="7"/>
  <c r="OWW56" i="7"/>
  <c r="OWY56" i="7"/>
  <c r="OXA56" i="7"/>
  <c r="OXC56" i="7"/>
  <c r="OXE56" i="7"/>
  <c r="OXG56" i="7"/>
  <c r="OXI56" i="7"/>
  <c r="OXK56" i="7"/>
  <c r="OXM56" i="7"/>
  <c r="OXO56" i="7"/>
  <c r="OXQ56" i="7"/>
  <c r="OXS56" i="7"/>
  <c r="OXU56" i="7"/>
  <c r="OXW56" i="7"/>
  <c r="OXY56" i="7"/>
  <c r="OYA56" i="7"/>
  <c r="OYC56" i="7"/>
  <c r="OYE56" i="7"/>
  <c r="OYG56" i="7"/>
  <c r="OYI56" i="7"/>
  <c r="OYK56" i="7"/>
  <c r="OYM56" i="7"/>
  <c r="OYO56" i="7"/>
  <c r="OYQ56" i="7"/>
  <c r="OYS56" i="7"/>
  <c r="OYU56" i="7"/>
  <c r="OYW56" i="7"/>
  <c r="OYY56" i="7"/>
  <c r="OZA56" i="7"/>
  <c r="OZC56" i="7"/>
  <c r="OZE56" i="7"/>
  <c r="OZG56" i="7"/>
  <c r="OZI56" i="7"/>
  <c r="OZK56" i="7"/>
  <c r="OZM56" i="7"/>
  <c r="OZO56" i="7"/>
  <c r="OZQ56" i="7"/>
  <c r="OZS56" i="7"/>
  <c r="OZU56" i="7"/>
  <c r="OZW56" i="7"/>
  <c r="OZY56" i="7"/>
  <c r="PAA56" i="7"/>
  <c r="PAC56" i="7"/>
  <c r="PAE56" i="7"/>
  <c r="PAG56" i="7"/>
  <c r="PAI56" i="7"/>
  <c r="PAK56" i="7"/>
  <c r="PAM56" i="7"/>
  <c r="PAO56" i="7"/>
  <c r="PAQ56" i="7"/>
  <c r="PAS56" i="7"/>
  <c r="PAU56" i="7"/>
  <c r="PAW56" i="7"/>
  <c r="PAY56" i="7"/>
  <c r="PBA56" i="7"/>
  <c r="PBC56" i="7"/>
  <c r="PBE56" i="7"/>
  <c r="PBG56" i="7"/>
  <c r="PBI56" i="7"/>
  <c r="PBK56" i="7"/>
  <c r="PBM56" i="7"/>
  <c r="PBO56" i="7"/>
  <c r="PBQ56" i="7"/>
  <c r="PBS56" i="7"/>
  <c r="PBU56" i="7"/>
  <c r="PBW56" i="7"/>
  <c r="PBY56" i="7"/>
  <c r="PCA56" i="7"/>
  <c r="PCC56" i="7"/>
  <c r="PCE56" i="7"/>
  <c r="PCG56" i="7"/>
  <c r="PCI56" i="7"/>
  <c r="PCK56" i="7"/>
  <c r="PCM56" i="7"/>
  <c r="PCO56" i="7"/>
  <c r="PCQ56" i="7"/>
  <c r="PCS56" i="7"/>
  <c r="PCU56" i="7"/>
  <c r="PCW56" i="7"/>
  <c r="PCY56" i="7"/>
  <c r="PDA56" i="7"/>
  <c r="PDC56" i="7"/>
  <c r="PDE56" i="7"/>
  <c r="PDG56" i="7"/>
  <c r="PDI56" i="7"/>
  <c r="PDK56" i="7"/>
  <c r="PDM56" i="7"/>
  <c r="PDO56" i="7"/>
  <c r="PDQ56" i="7"/>
  <c r="PDS56" i="7"/>
  <c r="PDU56" i="7"/>
  <c r="PDW56" i="7"/>
  <c r="PDY56" i="7"/>
  <c r="PEA56" i="7"/>
  <c r="PEC56" i="7"/>
  <c r="PEE56" i="7"/>
  <c r="PEG56" i="7"/>
  <c r="PEI56" i="7"/>
  <c r="PEK56" i="7"/>
  <c r="PEM56" i="7"/>
  <c r="PEO56" i="7"/>
  <c r="PEQ56" i="7"/>
  <c r="PES56" i="7"/>
  <c r="PEU56" i="7"/>
  <c r="PEW56" i="7"/>
  <c r="PEY56" i="7"/>
  <c r="PFA56" i="7"/>
  <c r="PFC56" i="7"/>
  <c r="PFE56" i="7"/>
  <c r="PFG56" i="7"/>
  <c r="PFI56" i="7"/>
  <c r="PFK56" i="7"/>
  <c r="PFM56" i="7"/>
  <c r="PFO56" i="7"/>
  <c r="PFQ56" i="7"/>
  <c r="PFS56" i="7"/>
  <c r="PFU56" i="7"/>
  <c r="PFW56" i="7"/>
  <c r="PFY56" i="7"/>
  <c r="PGA56" i="7"/>
  <c r="PGC56" i="7"/>
  <c r="PGE56" i="7"/>
  <c r="PGG56" i="7"/>
  <c r="PGI56" i="7"/>
  <c r="PGK56" i="7"/>
  <c r="PGM56" i="7"/>
  <c r="PGO56" i="7"/>
  <c r="PGQ56" i="7"/>
  <c r="PGS56" i="7"/>
  <c r="PGU56" i="7"/>
  <c r="PGW56" i="7"/>
  <c r="PGY56" i="7"/>
  <c r="PHA56" i="7"/>
  <c r="PHC56" i="7"/>
  <c r="PHE56" i="7"/>
  <c r="PHG56" i="7"/>
  <c r="PHI56" i="7"/>
  <c r="PHK56" i="7"/>
  <c r="PHM56" i="7"/>
  <c r="PHO56" i="7"/>
  <c r="PHQ56" i="7"/>
  <c r="PHS56" i="7"/>
  <c r="PHU56" i="7"/>
  <c r="PHW56" i="7"/>
  <c r="PHY56" i="7"/>
  <c r="PIA56" i="7"/>
  <c r="PIC56" i="7"/>
  <c r="PIE56" i="7"/>
  <c r="PIG56" i="7"/>
  <c r="PII56" i="7"/>
  <c r="PIK56" i="7"/>
  <c r="PIM56" i="7"/>
  <c r="PIO56" i="7"/>
  <c r="PIQ56" i="7"/>
  <c r="PIS56" i="7"/>
  <c r="PIU56" i="7"/>
  <c r="PIW56" i="7"/>
  <c r="PIY56" i="7"/>
  <c r="PJA56" i="7"/>
  <c r="PJC56" i="7"/>
  <c r="PJE56" i="7"/>
  <c r="PJG56" i="7"/>
  <c r="PJI56" i="7"/>
  <c r="PJK56" i="7"/>
  <c r="PJM56" i="7"/>
  <c r="PJO56" i="7"/>
  <c r="PJQ56" i="7"/>
  <c r="PJS56" i="7"/>
  <c r="PJU56" i="7"/>
  <c r="PJW56" i="7"/>
  <c r="PJY56" i="7"/>
  <c r="PKA56" i="7"/>
  <c r="PKC56" i="7"/>
  <c r="PKE56" i="7"/>
  <c r="PKG56" i="7"/>
  <c r="PKI56" i="7"/>
  <c r="PKK56" i="7"/>
  <c r="PKM56" i="7"/>
  <c r="PKO56" i="7"/>
  <c r="PKQ56" i="7"/>
  <c r="PKS56" i="7"/>
  <c r="PKU56" i="7"/>
  <c r="PKW56" i="7"/>
  <c r="PKY56" i="7"/>
  <c r="PLA56" i="7"/>
  <c r="PLC56" i="7"/>
  <c r="PLE56" i="7"/>
  <c r="PLG56" i="7"/>
  <c r="PLI56" i="7"/>
  <c r="PLK56" i="7"/>
  <c r="PLM56" i="7"/>
  <c r="PLO56" i="7"/>
  <c r="PLQ56" i="7"/>
  <c r="PLS56" i="7"/>
  <c r="PLU56" i="7"/>
  <c r="PLW56" i="7"/>
  <c r="PLY56" i="7"/>
  <c r="PMA56" i="7"/>
  <c r="PMC56" i="7"/>
  <c r="PME56" i="7"/>
  <c r="PMG56" i="7"/>
  <c r="PMI56" i="7"/>
  <c r="PMK56" i="7"/>
  <c r="PMM56" i="7"/>
  <c r="PMO56" i="7"/>
  <c r="PMQ56" i="7"/>
  <c r="PMS56" i="7"/>
  <c r="PMU56" i="7"/>
  <c r="PMW56" i="7"/>
  <c r="PMY56" i="7"/>
  <c r="PNA56" i="7"/>
  <c r="PNC56" i="7"/>
  <c r="PNE56" i="7"/>
  <c r="PNG56" i="7"/>
  <c r="PNI56" i="7"/>
  <c r="PNK56" i="7"/>
  <c r="PNM56" i="7"/>
  <c r="PNO56" i="7"/>
  <c r="PNQ56" i="7"/>
  <c r="PNS56" i="7"/>
  <c r="PNU56" i="7"/>
  <c r="PNW56" i="7"/>
  <c r="PNY56" i="7"/>
  <c r="POA56" i="7"/>
  <c r="POC56" i="7"/>
  <c r="POE56" i="7"/>
  <c r="POG56" i="7"/>
  <c r="POI56" i="7"/>
  <c r="POK56" i="7"/>
  <c r="POM56" i="7"/>
  <c r="POO56" i="7"/>
  <c r="POQ56" i="7"/>
  <c r="POS56" i="7"/>
  <c r="POU56" i="7"/>
  <c r="POW56" i="7"/>
  <c r="POY56" i="7"/>
  <c r="PPA56" i="7"/>
  <c r="PPC56" i="7"/>
  <c r="PPE56" i="7"/>
  <c r="PPG56" i="7"/>
  <c r="PPI56" i="7"/>
  <c r="PPK56" i="7"/>
  <c r="PPM56" i="7"/>
  <c r="PPO56" i="7"/>
  <c r="PPQ56" i="7"/>
  <c r="PPS56" i="7"/>
  <c r="PPU56" i="7"/>
  <c r="PPW56" i="7"/>
  <c r="PPY56" i="7"/>
  <c r="PQA56" i="7"/>
  <c r="PQC56" i="7"/>
  <c r="PQE56" i="7"/>
  <c r="PQG56" i="7"/>
  <c r="PQI56" i="7"/>
  <c r="PQK56" i="7"/>
  <c r="PQM56" i="7"/>
  <c r="PQO56" i="7"/>
  <c r="PQQ56" i="7"/>
  <c r="PQS56" i="7"/>
  <c r="PQU56" i="7"/>
  <c r="PQW56" i="7"/>
  <c r="PQY56" i="7"/>
  <c r="PRA56" i="7"/>
  <c r="PRC56" i="7"/>
  <c r="PRE56" i="7"/>
  <c r="PRG56" i="7"/>
  <c r="PRI56" i="7"/>
  <c r="PRK56" i="7"/>
  <c r="PRM56" i="7"/>
  <c r="PRO56" i="7"/>
  <c r="PRQ56" i="7"/>
  <c r="PRS56" i="7"/>
  <c r="PRU56" i="7"/>
  <c r="PRW56" i="7"/>
  <c r="PRY56" i="7"/>
  <c r="PSA56" i="7"/>
  <c r="PSC56" i="7"/>
  <c r="PSE56" i="7"/>
  <c r="PSG56" i="7"/>
  <c r="PSI56" i="7"/>
  <c r="PSK56" i="7"/>
  <c r="PSM56" i="7"/>
  <c r="PSO56" i="7"/>
  <c r="PSQ56" i="7"/>
  <c r="PSS56" i="7"/>
  <c r="PSU56" i="7"/>
  <c r="PSW56" i="7"/>
  <c r="PSY56" i="7"/>
  <c r="PTA56" i="7"/>
  <c r="PTC56" i="7"/>
  <c r="PTE56" i="7"/>
  <c r="PTG56" i="7"/>
  <c r="PTI56" i="7"/>
  <c r="PTK56" i="7"/>
  <c r="PTM56" i="7"/>
  <c r="PTO56" i="7"/>
  <c r="PTQ56" i="7"/>
  <c r="PTS56" i="7"/>
  <c r="PTU56" i="7"/>
  <c r="PTW56" i="7"/>
  <c r="PTY56" i="7"/>
  <c r="PUA56" i="7"/>
  <c r="PUC56" i="7"/>
  <c r="PUE56" i="7"/>
  <c r="PUG56" i="7"/>
  <c r="PUI56" i="7"/>
  <c r="PUK56" i="7"/>
  <c r="PUM56" i="7"/>
  <c r="PUO56" i="7"/>
  <c r="PUQ56" i="7"/>
  <c r="PUS56" i="7"/>
  <c r="PUU56" i="7"/>
  <c r="PUW56" i="7"/>
  <c r="PUY56" i="7"/>
  <c r="PVA56" i="7"/>
  <c r="PVC56" i="7"/>
  <c r="PVE56" i="7"/>
  <c r="PVG56" i="7"/>
  <c r="PVI56" i="7"/>
  <c r="PVK56" i="7"/>
  <c r="PVM56" i="7"/>
  <c r="PVO56" i="7"/>
  <c r="PVQ56" i="7"/>
  <c r="PVS56" i="7"/>
  <c r="PVU56" i="7"/>
  <c r="PVW56" i="7"/>
  <c r="PVY56" i="7"/>
  <c r="PWA56" i="7"/>
  <c r="PWC56" i="7"/>
  <c r="PWE56" i="7"/>
  <c r="PWG56" i="7"/>
  <c r="PWI56" i="7"/>
  <c r="PWK56" i="7"/>
  <c r="PWM56" i="7"/>
  <c r="PWO56" i="7"/>
  <c r="PWQ56" i="7"/>
  <c r="PWS56" i="7"/>
  <c r="PWU56" i="7"/>
  <c r="PWW56" i="7"/>
  <c r="PWY56" i="7"/>
  <c r="PXA56" i="7"/>
  <c r="PXC56" i="7"/>
  <c r="PXE56" i="7"/>
  <c r="PXG56" i="7"/>
  <c r="PXI56" i="7"/>
  <c r="PXK56" i="7"/>
  <c r="PXM56" i="7"/>
  <c r="PXO56" i="7"/>
  <c r="PXQ56" i="7"/>
  <c r="PXS56" i="7"/>
  <c r="PXU56" i="7"/>
  <c r="PXW56" i="7"/>
  <c r="PXY56" i="7"/>
  <c r="PYA56" i="7"/>
  <c r="PYC56" i="7"/>
  <c r="PYE56" i="7"/>
  <c r="PYG56" i="7"/>
  <c r="PYI56" i="7"/>
  <c r="PYK56" i="7"/>
  <c r="PYM56" i="7"/>
  <c r="PYO56" i="7"/>
  <c r="PYQ56" i="7"/>
  <c r="PYS56" i="7"/>
  <c r="PYU56" i="7"/>
  <c r="PYW56" i="7"/>
  <c r="PYY56" i="7"/>
  <c r="PZA56" i="7"/>
  <c r="PZC56" i="7"/>
  <c r="PZE56" i="7"/>
  <c r="PZG56" i="7"/>
  <c r="PZI56" i="7"/>
  <c r="PZK56" i="7"/>
  <c r="PZM56" i="7"/>
  <c r="PZO56" i="7"/>
  <c r="PZQ56" i="7"/>
  <c r="PZS56" i="7"/>
  <c r="PZU56" i="7"/>
  <c r="PZW56" i="7"/>
  <c r="PZY56" i="7"/>
  <c r="QAA56" i="7"/>
  <c r="QAC56" i="7"/>
  <c r="QAE56" i="7"/>
  <c r="QAG56" i="7"/>
  <c r="QAI56" i="7"/>
  <c r="QAK56" i="7"/>
  <c r="QAM56" i="7"/>
  <c r="QAO56" i="7"/>
  <c r="QAQ56" i="7"/>
  <c r="QAS56" i="7"/>
  <c r="QAU56" i="7"/>
  <c r="QAW56" i="7"/>
  <c r="QAY56" i="7"/>
  <c r="QBA56" i="7"/>
  <c r="QBC56" i="7"/>
  <c r="QBE56" i="7"/>
  <c r="QBG56" i="7"/>
  <c r="QBI56" i="7"/>
  <c r="QBK56" i="7"/>
  <c r="QBM56" i="7"/>
  <c r="QBO56" i="7"/>
  <c r="QBQ56" i="7"/>
  <c r="QBS56" i="7"/>
  <c r="QBU56" i="7"/>
  <c r="QBW56" i="7"/>
  <c r="QBY56" i="7"/>
  <c r="QCA56" i="7"/>
  <c r="QCC56" i="7"/>
  <c r="QCE56" i="7"/>
  <c r="QCG56" i="7"/>
  <c r="QCI56" i="7"/>
  <c r="QCK56" i="7"/>
  <c r="QCM56" i="7"/>
  <c r="QCO56" i="7"/>
  <c r="QCQ56" i="7"/>
  <c r="QCS56" i="7"/>
  <c r="QCU56" i="7"/>
  <c r="QCW56" i="7"/>
  <c r="QCY56" i="7"/>
  <c r="QDA56" i="7"/>
  <c r="QDC56" i="7"/>
  <c r="QDE56" i="7"/>
  <c r="QDG56" i="7"/>
  <c r="QDI56" i="7"/>
  <c r="QDK56" i="7"/>
  <c r="QDM56" i="7"/>
  <c r="QDO56" i="7"/>
  <c r="QDQ56" i="7"/>
  <c r="QDS56" i="7"/>
  <c r="QDU56" i="7"/>
  <c r="QDW56" i="7"/>
  <c r="QDY56" i="7"/>
  <c r="QEA56" i="7"/>
  <c r="QEC56" i="7"/>
  <c r="QEE56" i="7"/>
  <c r="QEG56" i="7"/>
  <c r="QEI56" i="7"/>
  <c r="QEK56" i="7"/>
  <c r="QEM56" i="7"/>
  <c r="QEO56" i="7"/>
  <c r="QEQ56" i="7"/>
  <c r="QES56" i="7"/>
  <c r="QEU56" i="7"/>
  <c r="QEW56" i="7"/>
  <c r="QEY56" i="7"/>
  <c r="QFA56" i="7"/>
  <c r="QFC56" i="7"/>
  <c r="QFE56" i="7"/>
  <c r="QFG56" i="7"/>
  <c r="QFI56" i="7"/>
  <c r="QFK56" i="7"/>
  <c r="QFM56" i="7"/>
  <c r="QFO56" i="7"/>
  <c r="QFQ56" i="7"/>
  <c r="QFS56" i="7"/>
  <c r="QFU56" i="7"/>
  <c r="QFW56" i="7"/>
  <c r="QFY56" i="7"/>
  <c r="QGA56" i="7"/>
  <c r="QGC56" i="7"/>
  <c r="QGE56" i="7"/>
  <c r="QGG56" i="7"/>
  <c r="QGI56" i="7"/>
  <c r="QGK56" i="7"/>
  <c r="QGM56" i="7"/>
  <c r="QGO56" i="7"/>
  <c r="QGQ56" i="7"/>
  <c r="QGS56" i="7"/>
  <c r="QGU56" i="7"/>
  <c r="QGW56" i="7"/>
  <c r="QGY56" i="7"/>
  <c r="QHA56" i="7"/>
  <c r="QHC56" i="7"/>
  <c r="QHE56" i="7"/>
  <c r="QHG56" i="7"/>
  <c r="QHI56" i="7"/>
  <c r="QHK56" i="7"/>
  <c r="QHM56" i="7"/>
  <c r="QHO56" i="7"/>
  <c r="QHQ56" i="7"/>
  <c r="QHS56" i="7"/>
  <c r="QHU56" i="7"/>
  <c r="QHW56" i="7"/>
  <c r="QHY56" i="7"/>
  <c r="QIA56" i="7"/>
  <c r="QIC56" i="7"/>
  <c r="QIE56" i="7"/>
  <c r="QIG56" i="7"/>
  <c r="QII56" i="7"/>
  <c r="QIK56" i="7"/>
  <c r="QIM56" i="7"/>
  <c r="QIO56" i="7"/>
  <c r="QIQ56" i="7"/>
  <c r="QIS56" i="7"/>
  <c r="QIU56" i="7"/>
  <c r="QIW56" i="7"/>
  <c r="QIY56" i="7"/>
  <c r="QJA56" i="7"/>
  <c r="QJC56" i="7"/>
  <c r="QJE56" i="7"/>
  <c r="QJG56" i="7"/>
  <c r="QJI56" i="7"/>
  <c r="QJK56" i="7"/>
  <c r="QJM56" i="7"/>
  <c r="QJO56" i="7"/>
  <c r="QJQ56" i="7"/>
  <c r="QJS56" i="7"/>
  <c r="QJU56" i="7"/>
  <c r="QJW56" i="7"/>
  <c r="QJY56" i="7"/>
  <c r="QKA56" i="7"/>
  <c r="QKC56" i="7"/>
  <c r="QKE56" i="7"/>
  <c r="QKG56" i="7"/>
  <c r="QKI56" i="7"/>
  <c r="QKK56" i="7"/>
  <c r="QKM56" i="7"/>
  <c r="QKO56" i="7"/>
  <c r="QKQ56" i="7"/>
  <c r="QKS56" i="7"/>
  <c r="QKU56" i="7"/>
  <c r="QKW56" i="7"/>
  <c r="QKY56" i="7"/>
  <c r="QLA56" i="7"/>
  <c r="QLC56" i="7"/>
  <c r="QLE56" i="7"/>
  <c r="QLG56" i="7"/>
  <c r="QLI56" i="7"/>
  <c r="QLK56" i="7"/>
  <c r="QLM56" i="7"/>
  <c r="QLO56" i="7"/>
  <c r="QLQ56" i="7"/>
  <c r="QLS56" i="7"/>
  <c r="QLU56" i="7"/>
  <c r="QLW56" i="7"/>
  <c r="QLY56" i="7"/>
  <c r="QMA56" i="7"/>
  <c r="QMC56" i="7"/>
  <c r="QME56" i="7"/>
  <c r="QMG56" i="7"/>
  <c r="QMI56" i="7"/>
  <c r="QMK56" i="7"/>
  <c r="QMM56" i="7"/>
  <c r="QMO56" i="7"/>
  <c r="QMQ56" i="7"/>
  <c r="QMS56" i="7"/>
  <c r="QMU56" i="7"/>
  <c r="QMW56" i="7"/>
  <c r="QMY56" i="7"/>
  <c r="QNA56" i="7"/>
  <c r="QNC56" i="7"/>
  <c r="QNE56" i="7"/>
  <c r="QNG56" i="7"/>
  <c r="QNI56" i="7"/>
  <c r="QNK56" i="7"/>
  <c r="QNM56" i="7"/>
  <c r="QNO56" i="7"/>
  <c r="QNQ56" i="7"/>
  <c r="QNS56" i="7"/>
  <c r="QNU56" i="7"/>
  <c r="QNW56" i="7"/>
  <c r="QNY56" i="7"/>
  <c r="QOA56" i="7"/>
  <c r="QOC56" i="7"/>
  <c r="QOE56" i="7"/>
  <c r="QOG56" i="7"/>
  <c r="QOI56" i="7"/>
  <c r="QOK56" i="7"/>
  <c r="QOM56" i="7"/>
  <c r="QOO56" i="7"/>
  <c r="QOQ56" i="7"/>
  <c r="QOS56" i="7"/>
  <c r="QOU56" i="7"/>
  <c r="QOW56" i="7"/>
  <c r="QOY56" i="7"/>
  <c r="QPA56" i="7"/>
  <c r="QPC56" i="7"/>
  <c r="QPE56" i="7"/>
  <c r="QPG56" i="7"/>
  <c r="QPI56" i="7"/>
  <c r="QPK56" i="7"/>
  <c r="QPM56" i="7"/>
  <c r="QPO56" i="7"/>
  <c r="QPQ56" i="7"/>
  <c r="QPS56" i="7"/>
  <c r="QPU56" i="7"/>
  <c r="QPW56" i="7"/>
  <c r="QPY56" i="7"/>
  <c r="QQA56" i="7"/>
  <c r="QQC56" i="7"/>
  <c r="QQE56" i="7"/>
  <c r="QQG56" i="7"/>
  <c r="QQI56" i="7"/>
  <c r="QQK56" i="7"/>
  <c r="QQM56" i="7"/>
  <c r="QQO56" i="7"/>
  <c r="QQQ56" i="7"/>
  <c r="QQS56" i="7"/>
  <c r="QQU56" i="7"/>
  <c r="QQW56" i="7"/>
  <c r="QQY56" i="7"/>
  <c r="QRA56" i="7"/>
  <c r="QRC56" i="7"/>
  <c r="QRE56" i="7"/>
  <c r="QRG56" i="7"/>
  <c r="QRI56" i="7"/>
  <c r="QRK56" i="7"/>
  <c r="QRM56" i="7"/>
  <c r="QRO56" i="7"/>
  <c r="QRQ56" i="7"/>
  <c r="QRS56" i="7"/>
  <c r="QRU56" i="7"/>
  <c r="QRW56" i="7"/>
  <c r="QRY56" i="7"/>
  <c r="QSA56" i="7"/>
  <c r="QSC56" i="7"/>
  <c r="QSE56" i="7"/>
  <c r="QSG56" i="7"/>
  <c r="QSI56" i="7"/>
  <c r="QSK56" i="7"/>
  <c r="QSM56" i="7"/>
  <c r="QSO56" i="7"/>
  <c r="QSQ56" i="7"/>
  <c r="QSS56" i="7"/>
  <c r="QSU56" i="7"/>
  <c r="QSW56" i="7"/>
  <c r="QSY56" i="7"/>
  <c r="QTA56" i="7"/>
  <c r="QTC56" i="7"/>
  <c r="QTE56" i="7"/>
  <c r="QTG56" i="7"/>
  <c r="QTI56" i="7"/>
  <c r="QTK56" i="7"/>
  <c r="QTM56" i="7"/>
  <c r="QTO56" i="7"/>
  <c r="QTQ56" i="7"/>
  <c r="QTS56" i="7"/>
  <c r="QTU56" i="7"/>
  <c r="QTW56" i="7"/>
  <c r="QTY56" i="7"/>
  <c r="QUA56" i="7"/>
  <c r="QUC56" i="7"/>
  <c r="QUE56" i="7"/>
  <c r="QUG56" i="7"/>
  <c r="QUI56" i="7"/>
  <c r="QUK56" i="7"/>
  <c r="QUM56" i="7"/>
  <c r="QUO56" i="7"/>
  <c r="QUQ56" i="7"/>
  <c r="QUS56" i="7"/>
  <c r="QUU56" i="7"/>
  <c r="QUW56" i="7"/>
  <c r="QUY56" i="7"/>
  <c r="QVA56" i="7"/>
  <c r="QVC56" i="7"/>
  <c r="QVE56" i="7"/>
  <c r="QVG56" i="7"/>
  <c r="QVI56" i="7"/>
  <c r="QVK56" i="7"/>
  <c r="QVM56" i="7"/>
  <c r="QVO56" i="7"/>
  <c r="QVQ56" i="7"/>
  <c r="QVS56" i="7"/>
  <c r="QVU56" i="7"/>
  <c r="QVW56" i="7"/>
  <c r="QVY56" i="7"/>
  <c r="QWA56" i="7"/>
  <c r="QWC56" i="7"/>
  <c r="QWE56" i="7"/>
  <c r="QWG56" i="7"/>
  <c r="QWI56" i="7"/>
  <c r="QWK56" i="7"/>
  <c r="QWM56" i="7"/>
  <c r="QWO56" i="7"/>
  <c r="QWQ56" i="7"/>
  <c r="QWS56" i="7"/>
  <c r="QWU56" i="7"/>
  <c r="QWW56" i="7"/>
  <c r="QWY56" i="7"/>
  <c r="QXA56" i="7"/>
  <c r="QXC56" i="7"/>
  <c r="QXE56" i="7"/>
  <c r="QXG56" i="7"/>
  <c r="QXI56" i="7"/>
  <c r="QXK56" i="7"/>
  <c r="QXM56" i="7"/>
  <c r="QXO56" i="7"/>
  <c r="QXQ56" i="7"/>
  <c r="QXS56" i="7"/>
  <c r="QXU56" i="7"/>
  <c r="QXW56" i="7"/>
  <c r="QXY56" i="7"/>
  <c r="QYA56" i="7"/>
  <c r="QYC56" i="7"/>
  <c r="QYE56" i="7"/>
  <c r="QYG56" i="7"/>
  <c r="QYI56" i="7"/>
  <c r="QYK56" i="7"/>
  <c r="QYM56" i="7"/>
  <c r="QYO56" i="7"/>
  <c r="QYQ56" i="7"/>
  <c r="QYS56" i="7"/>
  <c r="QYU56" i="7"/>
  <c r="QYW56" i="7"/>
  <c r="QYY56" i="7"/>
  <c r="QZA56" i="7"/>
  <c r="QZC56" i="7"/>
  <c r="QZE56" i="7"/>
  <c r="QZG56" i="7"/>
  <c r="QZI56" i="7"/>
  <c r="QZK56" i="7"/>
  <c r="QZM56" i="7"/>
  <c r="QZO56" i="7"/>
  <c r="QZQ56" i="7"/>
  <c r="QZS56" i="7"/>
  <c r="QZU56" i="7"/>
  <c r="QZW56" i="7"/>
  <c r="QZY56" i="7"/>
  <c r="RAA56" i="7"/>
  <c r="RAC56" i="7"/>
  <c r="RAE56" i="7"/>
  <c r="RAG56" i="7"/>
  <c r="RAI56" i="7"/>
  <c r="RAK56" i="7"/>
  <c r="RAM56" i="7"/>
  <c r="RAO56" i="7"/>
  <c r="RAQ56" i="7"/>
  <c r="RAS56" i="7"/>
  <c r="RAU56" i="7"/>
  <c r="RAW56" i="7"/>
  <c r="RAY56" i="7"/>
  <c r="RBA56" i="7"/>
  <c r="RBC56" i="7"/>
  <c r="RBE56" i="7"/>
  <c r="RBG56" i="7"/>
  <c r="RBI56" i="7"/>
  <c r="RBK56" i="7"/>
  <c r="RBM56" i="7"/>
  <c r="RBO56" i="7"/>
  <c r="RBQ56" i="7"/>
  <c r="RBS56" i="7"/>
  <c r="RBU56" i="7"/>
  <c r="RBW56" i="7"/>
  <c r="RBY56" i="7"/>
  <c r="RCA56" i="7"/>
  <c r="RCC56" i="7"/>
  <c r="RCE56" i="7"/>
  <c r="RCG56" i="7"/>
  <c r="RCI56" i="7"/>
  <c r="RCK56" i="7"/>
  <c r="RCM56" i="7"/>
  <c r="RCO56" i="7"/>
  <c r="RCQ56" i="7"/>
  <c r="RCS56" i="7"/>
  <c r="RCU56" i="7"/>
  <c r="RCW56" i="7"/>
  <c r="RCY56" i="7"/>
  <c r="RDA56" i="7"/>
  <c r="RDC56" i="7"/>
  <c r="RDE56" i="7"/>
  <c r="RDG56" i="7"/>
  <c r="RDI56" i="7"/>
  <c r="RDK56" i="7"/>
  <c r="RDM56" i="7"/>
  <c r="RDO56" i="7"/>
  <c r="RDQ56" i="7"/>
  <c r="RDS56" i="7"/>
  <c r="RDU56" i="7"/>
  <c r="RDW56" i="7"/>
  <c r="RDY56" i="7"/>
  <c r="REA56" i="7"/>
  <c r="REC56" i="7"/>
  <c r="REE56" i="7"/>
  <c r="REG56" i="7"/>
  <c r="REI56" i="7"/>
  <c r="REK56" i="7"/>
  <c r="REM56" i="7"/>
  <c r="REO56" i="7"/>
  <c r="REQ56" i="7"/>
  <c r="RES56" i="7"/>
  <c r="REU56" i="7"/>
  <c r="REW56" i="7"/>
  <c r="REY56" i="7"/>
  <c r="RFA56" i="7"/>
  <c r="RFC56" i="7"/>
  <c r="RFE56" i="7"/>
  <c r="RFG56" i="7"/>
  <c r="RFI56" i="7"/>
  <c r="RFK56" i="7"/>
  <c r="RFM56" i="7"/>
  <c r="RFO56" i="7"/>
  <c r="RFQ56" i="7"/>
  <c r="RFS56" i="7"/>
  <c r="RFU56" i="7"/>
  <c r="RFW56" i="7"/>
  <c r="RFY56" i="7"/>
  <c r="RGA56" i="7"/>
  <c r="RGC56" i="7"/>
  <c r="RGE56" i="7"/>
  <c r="RGG56" i="7"/>
  <c r="RGI56" i="7"/>
  <c r="RGK56" i="7"/>
  <c r="RGM56" i="7"/>
  <c r="RGO56" i="7"/>
  <c r="RGQ56" i="7"/>
  <c r="RGS56" i="7"/>
  <c r="RGU56" i="7"/>
  <c r="RGW56" i="7"/>
  <c r="RGY56" i="7"/>
  <c r="RHA56" i="7"/>
  <c r="RHC56" i="7"/>
  <c r="RHE56" i="7"/>
  <c r="RHG56" i="7"/>
  <c r="RHI56" i="7"/>
  <c r="RHK56" i="7"/>
  <c r="RHM56" i="7"/>
  <c r="RHO56" i="7"/>
  <c r="RHQ56" i="7"/>
  <c r="RHS56" i="7"/>
  <c r="RHU56" i="7"/>
  <c r="RHW56" i="7"/>
  <c r="RHY56" i="7"/>
  <c r="RIA56" i="7"/>
  <c r="RIC56" i="7"/>
  <c r="RIE56" i="7"/>
  <c r="RIG56" i="7"/>
  <c r="RII56" i="7"/>
  <c r="RIK56" i="7"/>
  <c r="RIM56" i="7"/>
  <c r="RIO56" i="7"/>
  <c r="RIQ56" i="7"/>
  <c r="RIS56" i="7"/>
  <c r="RIU56" i="7"/>
  <c r="RIW56" i="7"/>
  <c r="RIY56" i="7"/>
  <c r="RJA56" i="7"/>
  <c r="RJC56" i="7"/>
  <c r="RJE56" i="7"/>
  <c r="RJG56" i="7"/>
  <c r="RJI56" i="7"/>
  <c r="RJK56" i="7"/>
  <c r="RJM56" i="7"/>
  <c r="RJO56" i="7"/>
  <c r="RJQ56" i="7"/>
  <c r="RJS56" i="7"/>
  <c r="RJU56" i="7"/>
  <c r="RJW56" i="7"/>
  <c r="RJY56" i="7"/>
  <c r="RKA56" i="7"/>
  <c r="RKC56" i="7"/>
  <c r="RKE56" i="7"/>
  <c r="RKG56" i="7"/>
  <c r="RKI56" i="7"/>
  <c r="RKK56" i="7"/>
  <c r="RKM56" i="7"/>
  <c r="RKO56" i="7"/>
  <c r="RKQ56" i="7"/>
  <c r="RKS56" i="7"/>
  <c r="RKU56" i="7"/>
  <c r="RKW56" i="7"/>
  <c r="RKY56" i="7"/>
  <c r="RLA56" i="7"/>
  <c r="RLC56" i="7"/>
  <c r="RLE56" i="7"/>
  <c r="RLG56" i="7"/>
  <c r="RLI56" i="7"/>
  <c r="RLK56" i="7"/>
  <c r="RLM56" i="7"/>
  <c r="RLO56" i="7"/>
  <c r="RLQ56" i="7"/>
  <c r="RLS56" i="7"/>
  <c r="RLU56" i="7"/>
  <c r="RLW56" i="7"/>
  <c r="RLY56" i="7"/>
  <c r="RMA56" i="7"/>
  <c r="RMC56" i="7"/>
  <c r="RME56" i="7"/>
  <c r="RMG56" i="7"/>
  <c r="RMI56" i="7"/>
  <c r="RMK56" i="7"/>
  <c r="RMM56" i="7"/>
  <c r="RMO56" i="7"/>
  <c r="RMQ56" i="7"/>
  <c r="RMS56" i="7"/>
  <c r="RMU56" i="7"/>
  <c r="RMW56" i="7"/>
  <c r="RMY56" i="7"/>
  <c r="RNA56" i="7"/>
  <c r="RNC56" i="7"/>
  <c r="RNE56" i="7"/>
  <c r="RNG56" i="7"/>
  <c r="RNI56" i="7"/>
  <c r="RNK56" i="7"/>
  <c r="RNM56" i="7"/>
  <c r="RNO56" i="7"/>
  <c r="RNQ56" i="7"/>
  <c r="RNS56" i="7"/>
  <c r="RNU56" i="7"/>
  <c r="RNW56" i="7"/>
  <c r="RNY56" i="7"/>
  <c r="ROA56" i="7"/>
  <c r="ROC56" i="7"/>
  <c r="ROE56" i="7"/>
  <c r="ROG56" i="7"/>
  <c r="ROI56" i="7"/>
  <c r="ROK56" i="7"/>
  <c r="ROM56" i="7"/>
  <c r="ROO56" i="7"/>
  <c r="ROQ56" i="7"/>
  <c r="ROS56" i="7"/>
  <c r="ROU56" i="7"/>
  <c r="ROW56" i="7"/>
  <c r="ROY56" i="7"/>
  <c r="RPA56" i="7"/>
  <c r="RPC56" i="7"/>
  <c r="RPE56" i="7"/>
  <c r="RPG56" i="7"/>
  <c r="RPI56" i="7"/>
  <c r="RPK56" i="7"/>
  <c r="RPM56" i="7"/>
  <c r="RPO56" i="7"/>
  <c r="RPQ56" i="7"/>
  <c r="RPS56" i="7"/>
  <c r="RPU56" i="7"/>
  <c r="RPW56" i="7"/>
  <c r="RPY56" i="7"/>
  <c r="RQA56" i="7"/>
  <c r="RQC56" i="7"/>
  <c r="RQE56" i="7"/>
  <c r="RQG56" i="7"/>
  <c r="RQI56" i="7"/>
  <c r="RQK56" i="7"/>
  <c r="RQM56" i="7"/>
  <c r="RQO56" i="7"/>
  <c r="RQQ56" i="7"/>
  <c r="RQS56" i="7"/>
  <c r="RQU56" i="7"/>
  <c r="RQW56" i="7"/>
  <c r="RQY56" i="7"/>
  <c r="RRA56" i="7"/>
  <c r="RRC56" i="7"/>
  <c r="RRE56" i="7"/>
  <c r="RRG56" i="7"/>
  <c r="RRI56" i="7"/>
  <c r="RRK56" i="7"/>
  <c r="RRM56" i="7"/>
  <c r="RRO56" i="7"/>
  <c r="RRQ56" i="7"/>
  <c r="RRS56" i="7"/>
  <c r="RRU56" i="7"/>
  <c r="RRW56" i="7"/>
  <c r="RRY56" i="7"/>
  <c r="RSA56" i="7"/>
  <c r="RSC56" i="7"/>
  <c r="RSE56" i="7"/>
  <c r="RSG56" i="7"/>
  <c r="RSI56" i="7"/>
  <c r="RSK56" i="7"/>
  <c r="RSM56" i="7"/>
  <c r="RSO56" i="7"/>
  <c r="RSQ56" i="7"/>
  <c r="RSS56" i="7"/>
  <c r="RSU56" i="7"/>
  <c r="RSW56" i="7"/>
  <c r="RSY56" i="7"/>
  <c r="RTA56" i="7"/>
  <c r="RTC56" i="7"/>
  <c r="RTE56" i="7"/>
  <c r="RTG56" i="7"/>
  <c r="RTI56" i="7"/>
  <c r="RTK56" i="7"/>
  <c r="RTM56" i="7"/>
  <c r="RTO56" i="7"/>
  <c r="RTQ56" i="7"/>
  <c r="RTS56" i="7"/>
  <c r="RTU56" i="7"/>
  <c r="RTW56" i="7"/>
  <c r="RTY56" i="7"/>
  <c r="RUA56" i="7"/>
  <c r="RUC56" i="7"/>
  <c r="RUE56" i="7"/>
  <c r="RUG56" i="7"/>
  <c r="RUI56" i="7"/>
  <c r="RUK56" i="7"/>
  <c r="RUM56" i="7"/>
  <c r="RUO56" i="7"/>
  <c r="RUQ56" i="7"/>
  <c r="RUS56" i="7"/>
  <c r="RUU56" i="7"/>
  <c r="RUW56" i="7"/>
  <c r="RUY56" i="7"/>
  <c r="RVA56" i="7"/>
  <c r="RVC56" i="7"/>
  <c r="RVE56" i="7"/>
  <c r="RVG56" i="7"/>
  <c r="RVI56" i="7"/>
  <c r="RVK56" i="7"/>
  <c r="RVM56" i="7"/>
  <c r="RVO56" i="7"/>
  <c r="RVQ56" i="7"/>
  <c r="RVS56" i="7"/>
  <c r="RVU56" i="7"/>
  <c r="RVW56" i="7"/>
  <c r="RVY56" i="7"/>
  <c r="RWA56" i="7"/>
  <c r="RWC56" i="7"/>
  <c r="RWE56" i="7"/>
  <c r="RWG56" i="7"/>
  <c r="RWI56" i="7"/>
  <c r="RWK56" i="7"/>
  <c r="RWM56" i="7"/>
  <c r="RWO56" i="7"/>
  <c r="RWQ56" i="7"/>
  <c r="RWS56" i="7"/>
  <c r="RWU56" i="7"/>
  <c r="RWW56" i="7"/>
  <c r="RWY56" i="7"/>
  <c r="RXA56" i="7"/>
  <c r="RXC56" i="7"/>
  <c r="RXE56" i="7"/>
  <c r="RXG56" i="7"/>
  <c r="RXI56" i="7"/>
  <c r="RXK56" i="7"/>
  <c r="RXM56" i="7"/>
  <c r="RXO56" i="7"/>
  <c r="RXQ56" i="7"/>
  <c r="RXS56" i="7"/>
  <c r="RXU56" i="7"/>
  <c r="RXW56" i="7"/>
  <c r="RXY56" i="7"/>
  <c r="RYA56" i="7"/>
  <c r="RYC56" i="7"/>
  <c r="RYE56" i="7"/>
  <c r="RYG56" i="7"/>
  <c r="RYI56" i="7"/>
  <c r="RYK56" i="7"/>
  <c r="RYM56" i="7"/>
  <c r="RYO56" i="7"/>
  <c r="RYQ56" i="7"/>
  <c r="RYS56" i="7"/>
  <c r="RYU56" i="7"/>
  <c r="RYW56" i="7"/>
  <c r="RYY56" i="7"/>
  <c r="RZA56" i="7"/>
  <c r="RZC56" i="7"/>
  <c r="RZE56" i="7"/>
  <c r="RZG56" i="7"/>
  <c r="RZI56" i="7"/>
  <c r="RZK56" i="7"/>
  <c r="RZM56" i="7"/>
  <c r="RZO56" i="7"/>
  <c r="RZQ56" i="7"/>
  <c r="RZS56" i="7"/>
  <c r="RZU56" i="7"/>
  <c r="RZW56" i="7"/>
  <c r="RZY56" i="7"/>
  <c r="SAA56" i="7"/>
  <c r="SAC56" i="7"/>
  <c r="SAE56" i="7"/>
  <c r="SAG56" i="7"/>
  <c r="SAI56" i="7"/>
  <c r="SAK56" i="7"/>
  <c r="SAM56" i="7"/>
  <c r="SAO56" i="7"/>
  <c r="SAQ56" i="7"/>
  <c r="SAS56" i="7"/>
  <c r="SAU56" i="7"/>
  <c r="SAW56" i="7"/>
  <c r="SAY56" i="7"/>
  <c r="SBA56" i="7"/>
  <c r="SBC56" i="7"/>
  <c r="SBE56" i="7"/>
  <c r="SBG56" i="7"/>
  <c r="SBI56" i="7"/>
  <c r="SBK56" i="7"/>
  <c r="SBM56" i="7"/>
  <c r="SBO56" i="7"/>
  <c r="SBQ56" i="7"/>
  <c r="SBS56" i="7"/>
  <c r="SBU56" i="7"/>
  <c r="SBW56" i="7"/>
  <c r="SBY56" i="7"/>
  <c r="SCA56" i="7"/>
  <c r="SCC56" i="7"/>
  <c r="SCE56" i="7"/>
  <c r="SCG56" i="7"/>
  <c r="SCI56" i="7"/>
  <c r="SCK56" i="7"/>
  <c r="SCM56" i="7"/>
  <c r="SCO56" i="7"/>
  <c r="SCQ56" i="7"/>
  <c r="SCS56" i="7"/>
  <c r="SCU56" i="7"/>
  <c r="SCW56" i="7"/>
  <c r="SCY56" i="7"/>
  <c r="SDA56" i="7"/>
  <c r="SDC56" i="7"/>
  <c r="SDE56" i="7"/>
  <c r="SDG56" i="7"/>
  <c r="SDI56" i="7"/>
  <c r="SDK56" i="7"/>
  <c r="SDM56" i="7"/>
  <c r="SDO56" i="7"/>
  <c r="SDQ56" i="7"/>
  <c r="SDS56" i="7"/>
  <c r="SDU56" i="7"/>
  <c r="SDW56" i="7"/>
  <c r="SDY56" i="7"/>
  <c r="SEA56" i="7"/>
  <c r="SEC56" i="7"/>
  <c r="SEE56" i="7"/>
  <c r="SEG56" i="7"/>
  <c r="SEI56" i="7"/>
  <c r="SEK56" i="7"/>
  <c r="SEM56" i="7"/>
  <c r="SEO56" i="7"/>
  <c r="SEQ56" i="7"/>
  <c r="SES56" i="7"/>
  <c r="SEU56" i="7"/>
  <c r="SEW56" i="7"/>
  <c r="SEY56" i="7"/>
  <c r="SFA56" i="7"/>
  <c r="SFC56" i="7"/>
  <c r="SFE56" i="7"/>
  <c r="SFG56" i="7"/>
  <c r="SFI56" i="7"/>
  <c r="SFK56" i="7"/>
  <c r="SFM56" i="7"/>
  <c r="SFO56" i="7"/>
  <c r="SFQ56" i="7"/>
  <c r="SFS56" i="7"/>
  <c r="SFU56" i="7"/>
  <c r="SFW56" i="7"/>
  <c r="SFY56" i="7"/>
  <c r="SGA56" i="7"/>
  <c r="SGC56" i="7"/>
  <c r="SGE56" i="7"/>
  <c r="SGG56" i="7"/>
  <c r="SGI56" i="7"/>
  <c r="SGK56" i="7"/>
  <c r="SGM56" i="7"/>
  <c r="SGO56" i="7"/>
  <c r="SGQ56" i="7"/>
  <c r="SGS56" i="7"/>
  <c r="SGU56" i="7"/>
  <c r="SGW56" i="7"/>
  <c r="SGY56" i="7"/>
  <c r="SHA56" i="7"/>
  <c r="SHC56" i="7"/>
  <c r="SHE56" i="7"/>
  <c r="SHG56" i="7"/>
  <c r="SHI56" i="7"/>
  <c r="SHK56" i="7"/>
  <c r="SHM56" i="7"/>
  <c r="SHO56" i="7"/>
  <c r="SHQ56" i="7"/>
  <c r="SHS56" i="7"/>
  <c r="SHU56" i="7"/>
  <c r="SHW56" i="7"/>
  <c r="SHY56" i="7"/>
  <c r="SIA56" i="7"/>
  <c r="SIC56" i="7"/>
  <c r="SIE56" i="7"/>
  <c r="SIG56" i="7"/>
  <c r="SII56" i="7"/>
  <c r="SIK56" i="7"/>
  <c r="SIM56" i="7"/>
  <c r="SIO56" i="7"/>
  <c r="SIQ56" i="7"/>
  <c r="SIS56" i="7"/>
  <c r="SIU56" i="7"/>
  <c r="SIW56" i="7"/>
  <c r="SIY56" i="7"/>
  <c r="SJA56" i="7"/>
  <c r="SJC56" i="7"/>
  <c r="SJE56" i="7"/>
  <c r="SJG56" i="7"/>
  <c r="SJI56" i="7"/>
  <c r="SJK56" i="7"/>
  <c r="SJM56" i="7"/>
  <c r="SJO56" i="7"/>
  <c r="SJQ56" i="7"/>
  <c r="SJS56" i="7"/>
  <c r="SJU56" i="7"/>
  <c r="SJW56" i="7"/>
  <c r="SJY56" i="7"/>
  <c r="SKA56" i="7"/>
  <c r="SKC56" i="7"/>
  <c r="SKE56" i="7"/>
  <c r="SKG56" i="7"/>
  <c r="SKI56" i="7"/>
  <c r="SKK56" i="7"/>
  <c r="SKM56" i="7"/>
  <c r="SKO56" i="7"/>
  <c r="SKQ56" i="7"/>
  <c r="SKS56" i="7"/>
  <c r="SKU56" i="7"/>
  <c r="SKW56" i="7"/>
  <c r="SKY56" i="7"/>
  <c r="SLA56" i="7"/>
  <c r="SLC56" i="7"/>
  <c r="SLE56" i="7"/>
  <c r="SLG56" i="7"/>
  <c r="SLI56" i="7"/>
  <c r="SLK56" i="7"/>
  <c r="SLM56" i="7"/>
  <c r="SLO56" i="7"/>
  <c r="SLQ56" i="7"/>
  <c r="SLS56" i="7"/>
  <c r="SLU56" i="7"/>
  <c r="SLW56" i="7"/>
  <c r="SLY56" i="7"/>
  <c r="SMA56" i="7"/>
  <c r="SMC56" i="7"/>
  <c r="SME56" i="7"/>
  <c r="SMG56" i="7"/>
  <c r="SMI56" i="7"/>
  <c r="SMK56" i="7"/>
  <c r="SMM56" i="7"/>
  <c r="SMO56" i="7"/>
  <c r="SMQ56" i="7"/>
  <c r="SMS56" i="7"/>
  <c r="SMU56" i="7"/>
  <c r="SMW56" i="7"/>
  <c r="SMY56" i="7"/>
  <c r="SNA56" i="7"/>
  <c r="SNC56" i="7"/>
  <c r="SNE56" i="7"/>
  <c r="SNG56" i="7"/>
  <c r="SNI56" i="7"/>
  <c r="SNK56" i="7"/>
  <c r="SNM56" i="7"/>
  <c r="SNO56" i="7"/>
  <c r="SNQ56" i="7"/>
  <c r="SNS56" i="7"/>
  <c r="SNU56" i="7"/>
  <c r="SNW56" i="7"/>
  <c r="SNY56" i="7"/>
  <c r="SOA56" i="7"/>
  <c r="SOC56" i="7"/>
  <c r="SOE56" i="7"/>
  <c r="SOG56" i="7"/>
  <c r="SOI56" i="7"/>
  <c r="SOK56" i="7"/>
  <c r="SOM56" i="7"/>
  <c r="SOO56" i="7"/>
  <c r="SOQ56" i="7"/>
  <c r="SOS56" i="7"/>
  <c r="SOU56" i="7"/>
  <c r="SOW56" i="7"/>
  <c r="SOY56" i="7"/>
  <c r="SPA56" i="7"/>
  <c r="SPC56" i="7"/>
  <c r="SPE56" i="7"/>
  <c r="SPG56" i="7"/>
  <c r="SPI56" i="7"/>
  <c r="SPK56" i="7"/>
  <c r="SPM56" i="7"/>
  <c r="SPO56" i="7"/>
  <c r="SPQ56" i="7"/>
  <c r="SPS56" i="7"/>
  <c r="SPU56" i="7"/>
  <c r="SPW56" i="7"/>
  <c r="SPY56" i="7"/>
  <c r="SQA56" i="7"/>
  <c r="SQC56" i="7"/>
  <c r="SQE56" i="7"/>
  <c r="SQG56" i="7"/>
  <c r="SQI56" i="7"/>
  <c r="SQK56" i="7"/>
  <c r="SQM56" i="7"/>
  <c r="SQO56" i="7"/>
  <c r="SQQ56" i="7"/>
  <c r="SQS56" i="7"/>
  <c r="SQU56" i="7"/>
  <c r="SQW56" i="7"/>
  <c r="SQY56" i="7"/>
  <c r="SRA56" i="7"/>
  <c r="SRC56" i="7"/>
  <c r="SRE56" i="7"/>
  <c r="SRG56" i="7"/>
  <c r="SRI56" i="7"/>
  <c r="SRK56" i="7"/>
  <c r="SRM56" i="7"/>
  <c r="SRO56" i="7"/>
  <c r="SRQ56" i="7"/>
  <c r="SRS56" i="7"/>
  <c r="SRU56" i="7"/>
  <c r="SRW56" i="7"/>
  <c r="SRY56" i="7"/>
  <c r="SSA56" i="7"/>
  <c r="SSC56" i="7"/>
  <c r="SSE56" i="7"/>
  <c r="SSG56" i="7"/>
  <c r="SSI56" i="7"/>
  <c r="SSK56" i="7"/>
  <c r="SSM56" i="7"/>
  <c r="SSO56" i="7"/>
  <c r="SSQ56" i="7"/>
  <c r="SSS56" i="7"/>
  <c r="SSU56" i="7"/>
  <c r="SSW56" i="7"/>
  <c r="SSY56" i="7"/>
  <c r="STA56" i="7"/>
  <c r="STC56" i="7"/>
  <c r="STE56" i="7"/>
  <c r="STG56" i="7"/>
  <c r="STI56" i="7"/>
  <c r="STK56" i="7"/>
  <c r="STM56" i="7"/>
  <c r="STO56" i="7"/>
  <c r="STQ56" i="7"/>
  <c r="STS56" i="7"/>
  <c r="STU56" i="7"/>
  <c r="STW56" i="7"/>
  <c r="STY56" i="7"/>
  <c r="SUA56" i="7"/>
  <c r="SUC56" i="7"/>
  <c r="SUE56" i="7"/>
  <c r="SUG56" i="7"/>
  <c r="SUI56" i="7"/>
  <c r="SUK56" i="7"/>
  <c r="SUM56" i="7"/>
  <c r="SUO56" i="7"/>
  <c r="SUQ56" i="7"/>
  <c r="SUS56" i="7"/>
  <c r="SUU56" i="7"/>
  <c r="SUW56" i="7"/>
  <c r="SUY56" i="7"/>
  <c r="SVA56" i="7"/>
  <c r="SVC56" i="7"/>
  <c r="SVE56" i="7"/>
  <c r="SVG56" i="7"/>
  <c r="SVI56" i="7"/>
  <c r="SVK56" i="7"/>
  <c r="SVM56" i="7"/>
  <c r="SVO56" i="7"/>
  <c r="SVQ56" i="7"/>
  <c r="SVS56" i="7"/>
  <c r="SVU56" i="7"/>
  <c r="SVW56" i="7"/>
  <c r="SVY56" i="7"/>
  <c r="SWA56" i="7"/>
  <c r="SWC56" i="7"/>
  <c r="SWE56" i="7"/>
  <c r="SWG56" i="7"/>
  <c r="SWI56" i="7"/>
  <c r="SWK56" i="7"/>
  <c r="SWM56" i="7"/>
  <c r="SWO56" i="7"/>
  <c r="SWQ56" i="7"/>
  <c r="SWS56" i="7"/>
  <c r="SWU56" i="7"/>
  <c r="SWW56" i="7"/>
  <c r="SWY56" i="7"/>
  <c r="SXA56" i="7"/>
  <c r="SXC56" i="7"/>
  <c r="SXE56" i="7"/>
  <c r="SXG56" i="7"/>
  <c r="SXI56" i="7"/>
  <c r="SXK56" i="7"/>
  <c r="SXM56" i="7"/>
  <c r="SXO56" i="7"/>
  <c r="SXQ56" i="7"/>
  <c r="SXS56" i="7"/>
  <c r="SXU56" i="7"/>
  <c r="SXW56" i="7"/>
  <c r="SXY56" i="7"/>
  <c r="SYA56" i="7"/>
  <c r="SYC56" i="7"/>
  <c r="SYE56" i="7"/>
  <c r="SYG56" i="7"/>
  <c r="SYI56" i="7"/>
  <c r="SYK56" i="7"/>
  <c r="SYM56" i="7"/>
  <c r="SYO56" i="7"/>
  <c r="SYQ56" i="7"/>
  <c r="SYS56" i="7"/>
  <c r="SYU56" i="7"/>
  <c r="SYW56" i="7"/>
  <c r="SYY56" i="7"/>
  <c r="SZA56" i="7"/>
  <c r="SZC56" i="7"/>
  <c r="SZE56" i="7"/>
  <c r="SZG56" i="7"/>
  <c r="SZI56" i="7"/>
  <c r="SZK56" i="7"/>
  <c r="SZM56" i="7"/>
  <c r="SZO56" i="7"/>
  <c r="SZQ56" i="7"/>
  <c r="SZS56" i="7"/>
  <c r="SZU56" i="7"/>
  <c r="SZW56" i="7"/>
  <c r="SZY56" i="7"/>
  <c r="TAA56" i="7"/>
  <c r="TAC56" i="7"/>
  <c r="TAE56" i="7"/>
  <c r="TAG56" i="7"/>
  <c r="TAI56" i="7"/>
  <c r="TAK56" i="7"/>
  <c r="TAM56" i="7"/>
  <c r="TAO56" i="7"/>
  <c r="TAQ56" i="7"/>
  <c r="TAS56" i="7"/>
  <c r="TAU56" i="7"/>
  <c r="TAW56" i="7"/>
  <c r="TAY56" i="7"/>
  <c r="TBA56" i="7"/>
  <c r="TBC56" i="7"/>
  <c r="TBE56" i="7"/>
  <c r="TBG56" i="7"/>
  <c r="TBI56" i="7"/>
  <c r="TBK56" i="7"/>
  <c r="TBM56" i="7"/>
  <c r="TBO56" i="7"/>
  <c r="TBQ56" i="7"/>
  <c r="TBS56" i="7"/>
  <c r="TBU56" i="7"/>
  <c r="TBW56" i="7"/>
  <c r="TBY56" i="7"/>
  <c r="TCA56" i="7"/>
  <c r="TCC56" i="7"/>
  <c r="TCE56" i="7"/>
  <c r="TCG56" i="7"/>
  <c r="TCI56" i="7"/>
  <c r="TCK56" i="7"/>
  <c r="TCM56" i="7"/>
  <c r="TCO56" i="7"/>
  <c r="TCQ56" i="7"/>
  <c r="TCS56" i="7"/>
  <c r="TCU56" i="7"/>
  <c r="TCW56" i="7"/>
  <c r="TCY56" i="7"/>
  <c r="TDA56" i="7"/>
  <c r="TDC56" i="7"/>
  <c r="TDE56" i="7"/>
  <c r="TDG56" i="7"/>
  <c r="TDI56" i="7"/>
  <c r="TDK56" i="7"/>
  <c r="TDM56" i="7"/>
  <c r="TDO56" i="7"/>
  <c r="TDQ56" i="7"/>
  <c r="TDS56" i="7"/>
  <c r="TDU56" i="7"/>
  <c r="TDW56" i="7"/>
  <c r="TDY56" i="7"/>
  <c r="TEA56" i="7"/>
  <c r="TEC56" i="7"/>
  <c r="TEE56" i="7"/>
  <c r="TEG56" i="7"/>
  <c r="TEI56" i="7"/>
  <c r="TEK56" i="7"/>
  <c r="TEM56" i="7"/>
  <c r="TEO56" i="7"/>
  <c r="TEQ56" i="7"/>
  <c r="TES56" i="7"/>
  <c r="TEU56" i="7"/>
  <c r="TEW56" i="7"/>
  <c r="TEY56" i="7"/>
  <c r="TFA56" i="7"/>
  <c r="TFC56" i="7"/>
  <c r="TFE56" i="7"/>
  <c r="TFG56" i="7"/>
  <c r="TFI56" i="7"/>
  <c r="TFK56" i="7"/>
  <c r="TFM56" i="7"/>
  <c r="TFO56" i="7"/>
  <c r="TFQ56" i="7"/>
  <c r="TFS56" i="7"/>
  <c r="TFU56" i="7"/>
  <c r="TFW56" i="7"/>
  <c r="TFY56" i="7"/>
  <c r="TGA56" i="7"/>
  <c r="TGC56" i="7"/>
  <c r="TGE56" i="7"/>
  <c r="TGG56" i="7"/>
  <c r="TGI56" i="7"/>
  <c r="TGK56" i="7"/>
  <c r="TGM56" i="7"/>
  <c r="TGO56" i="7"/>
  <c r="TGQ56" i="7"/>
  <c r="TGS56" i="7"/>
  <c r="TGU56" i="7"/>
  <c r="TGW56" i="7"/>
  <c r="TGY56" i="7"/>
  <c r="THA56" i="7"/>
  <c r="THC56" i="7"/>
  <c r="THE56" i="7"/>
  <c r="THG56" i="7"/>
  <c r="THI56" i="7"/>
  <c r="THK56" i="7"/>
  <c r="THM56" i="7"/>
  <c r="THO56" i="7"/>
  <c r="THQ56" i="7"/>
  <c r="THS56" i="7"/>
  <c r="THU56" i="7"/>
  <c r="THW56" i="7"/>
  <c r="THY56" i="7"/>
  <c r="TIA56" i="7"/>
  <c r="TIC56" i="7"/>
  <c r="TIE56" i="7"/>
  <c r="TIG56" i="7"/>
  <c r="TII56" i="7"/>
  <c r="TIK56" i="7"/>
  <c r="TIM56" i="7"/>
  <c r="TIO56" i="7"/>
  <c r="TIQ56" i="7"/>
  <c r="TIS56" i="7"/>
  <c r="TIU56" i="7"/>
  <c r="TIW56" i="7"/>
  <c r="TIY56" i="7"/>
  <c r="TJA56" i="7"/>
  <c r="TJC56" i="7"/>
  <c r="TJE56" i="7"/>
  <c r="TJG56" i="7"/>
  <c r="TJI56" i="7"/>
  <c r="TJK56" i="7"/>
  <c r="TJM56" i="7"/>
  <c r="TJO56" i="7"/>
  <c r="TJQ56" i="7"/>
  <c r="TJS56" i="7"/>
  <c r="TJU56" i="7"/>
  <c r="TJW56" i="7"/>
  <c r="TJY56" i="7"/>
  <c r="TKA56" i="7"/>
  <c r="TKC56" i="7"/>
  <c r="TKE56" i="7"/>
  <c r="TKG56" i="7"/>
  <c r="TKI56" i="7"/>
  <c r="TKK56" i="7"/>
  <c r="TKM56" i="7"/>
  <c r="TKO56" i="7"/>
  <c r="TKQ56" i="7"/>
  <c r="TKS56" i="7"/>
  <c r="TKU56" i="7"/>
  <c r="TKW56" i="7"/>
  <c r="TKY56" i="7"/>
  <c r="TLA56" i="7"/>
  <c r="TLC56" i="7"/>
  <c r="TLE56" i="7"/>
  <c r="TLG56" i="7"/>
  <c r="TLI56" i="7"/>
  <c r="TLK56" i="7"/>
  <c r="TLM56" i="7"/>
  <c r="TLO56" i="7"/>
  <c r="TLQ56" i="7"/>
  <c r="TLS56" i="7"/>
  <c r="TLU56" i="7"/>
  <c r="TLW56" i="7"/>
  <c r="TLY56" i="7"/>
  <c r="TMA56" i="7"/>
  <c r="TMC56" i="7"/>
  <c r="TME56" i="7"/>
  <c r="TMG56" i="7"/>
  <c r="TMI56" i="7"/>
  <c r="TMK56" i="7"/>
  <c r="TMM56" i="7"/>
  <c r="TMO56" i="7"/>
  <c r="TMQ56" i="7"/>
  <c r="TMS56" i="7"/>
  <c r="TMU56" i="7"/>
  <c r="TMW56" i="7"/>
  <c r="TMY56" i="7"/>
  <c r="TNA56" i="7"/>
  <c r="TNC56" i="7"/>
  <c r="TNE56" i="7"/>
  <c r="TNG56" i="7"/>
  <c r="TNI56" i="7"/>
  <c r="TNK56" i="7"/>
  <c r="TNM56" i="7"/>
  <c r="TNO56" i="7"/>
  <c r="TNQ56" i="7"/>
  <c r="TNS56" i="7"/>
  <c r="TNU56" i="7"/>
  <c r="TNW56" i="7"/>
  <c r="TNY56" i="7"/>
  <c r="TOA56" i="7"/>
  <c r="TOC56" i="7"/>
  <c r="TOE56" i="7"/>
  <c r="TOG56" i="7"/>
  <c r="TOI56" i="7"/>
  <c r="TOK56" i="7"/>
  <c r="TOM56" i="7"/>
  <c r="TOO56" i="7"/>
  <c r="TOQ56" i="7"/>
  <c r="TOS56" i="7"/>
  <c r="TOU56" i="7"/>
  <c r="TOW56" i="7"/>
  <c r="TOY56" i="7"/>
  <c r="TPA56" i="7"/>
  <c r="TPC56" i="7"/>
  <c r="TPE56" i="7"/>
  <c r="TPG56" i="7"/>
  <c r="TPI56" i="7"/>
  <c r="TPK56" i="7"/>
  <c r="TPM56" i="7"/>
  <c r="TPO56" i="7"/>
  <c r="TPQ56" i="7"/>
  <c r="TPS56" i="7"/>
  <c r="TPU56" i="7"/>
  <c r="TPW56" i="7"/>
  <c r="TPY56" i="7"/>
  <c r="TQA56" i="7"/>
  <c r="TQC56" i="7"/>
  <c r="TQE56" i="7"/>
  <c r="TQG56" i="7"/>
  <c r="TQI56" i="7"/>
  <c r="TQK56" i="7"/>
  <c r="TQM56" i="7"/>
  <c r="TQO56" i="7"/>
  <c r="TQQ56" i="7"/>
  <c r="TQS56" i="7"/>
  <c r="TQU56" i="7"/>
  <c r="TQW56" i="7"/>
  <c r="TQY56" i="7"/>
  <c r="TRA56" i="7"/>
  <c r="TRC56" i="7"/>
  <c r="TRE56" i="7"/>
  <c r="TRG56" i="7"/>
  <c r="TRI56" i="7"/>
  <c r="TRK56" i="7"/>
  <c r="TRM56" i="7"/>
  <c r="TRO56" i="7"/>
  <c r="TRQ56" i="7"/>
  <c r="TRS56" i="7"/>
  <c r="TRU56" i="7"/>
  <c r="TRW56" i="7"/>
  <c r="TRY56" i="7"/>
  <c r="TSA56" i="7"/>
  <c r="TSC56" i="7"/>
  <c r="TSE56" i="7"/>
  <c r="TSG56" i="7"/>
  <c r="TSI56" i="7"/>
  <c r="TSK56" i="7"/>
  <c r="TSM56" i="7"/>
  <c r="TSO56" i="7"/>
  <c r="TSQ56" i="7"/>
  <c r="TSS56" i="7"/>
  <c r="TSU56" i="7"/>
  <c r="TSW56" i="7"/>
  <c r="TSY56" i="7"/>
  <c r="TTA56" i="7"/>
  <c r="TTC56" i="7"/>
  <c r="TTE56" i="7"/>
  <c r="TTG56" i="7"/>
  <c r="TTI56" i="7"/>
  <c r="TTK56" i="7"/>
  <c r="TTM56" i="7"/>
  <c r="TTO56" i="7"/>
  <c r="TTQ56" i="7"/>
  <c r="TTS56" i="7"/>
  <c r="TTU56" i="7"/>
  <c r="TTW56" i="7"/>
  <c r="TTY56" i="7"/>
  <c r="TUA56" i="7"/>
  <c r="TUC56" i="7"/>
  <c r="TUE56" i="7"/>
  <c r="TUG56" i="7"/>
  <c r="TUI56" i="7"/>
  <c r="TUK56" i="7"/>
  <c r="TUM56" i="7"/>
  <c r="TUO56" i="7"/>
  <c r="TUQ56" i="7"/>
  <c r="TUS56" i="7"/>
  <c r="TUU56" i="7"/>
  <c r="TUW56" i="7"/>
  <c r="TUY56" i="7"/>
  <c r="TVA56" i="7"/>
  <c r="TVC56" i="7"/>
  <c r="TVE56" i="7"/>
  <c r="TVG56" i="7"/>
  <c r="TVI56" i="7"/>
  <c r="TVK56" i="7"/>
  <c r="TVM56" i="7"/>
  <c r="TVO56" i="7"/>
  <c r="TVQ56" i="7"/>
  <c r="TVS56" i="7"/>
  <c r="TVU56" i="7"/>
  <c r="TVW56" i="7"/>
  <c r="TVY56" i="7"/>
  <c r="TWA56" i="7"/>
  <c r="TWC56" i="7"/>
  <c r="TWE56" i="7"/>
  <c r="TWG56" i="7"/>
  <c r="TWI56" i="7"/>
  <c r="TWK56" i="7"/>
  <c r="TWM56" i="7"/>
  <c r="TWO56" i="7"/>
  <c r="TWQ56" i="7"/>
  <c r="TWS56" i="7"/>
  <c r="TWU56" i="7"/>
  <c r="TWW56" i="7"/>
  <c r="TWY56" i="7"/>
  <c r="TXA56" i="7"/>
  <c r="TXC56" i="7"/>
  <c r="TXE56" i="7"/>
  <c r="TXG56" i="7"/>
  <c r="TXI56" i="7"/>
  <c r="TXK56" i="7"/>
  <c r="TXM56" i="7"/>
  <c r="TXO56" i="7"/>
  <c r="TXQ56" i="7"/>
  <c r="TXS56" i="7"/>
  <c r="TXU56" i="7"/>
  <c r="TXW56" i="7"/>
  <c r="TXY56" i="7"/>
  <c r="TYA56" i="7"/>
  <c r="TYC56" i="7"/>
  <c r="TYE56" i="7"/>
  <c r="TYG56" i="7"/>
  <c r="TYI56" i="7"/>
  <c r="TYK56" i="7"/>
  <c r="TYM56" i="7"/>
  <c r="TYO56" i="7"/>
  <c r="TYQ56" i="7"/>
  <c r="TYS56" i="7"/>
  <c r="TYU56" i="7"/>
  <c r="TYW56" i="7"/>
  <c r="TYY56" i="7"/>
  <c r="TZA56" i="7"/>
  <c r="TZC56" i="7"/>
  <c r="TZE56" i="7"/>
  <c r="TZG56" i="7"/>
  <c r="TZI56" i="7"/>
  <c r="TZK56" i="7"/>
  <c r="TZM56" i="7"/>
  <c r="TZO56" i="7"/>
  <c r="TZQ56" i="7"/>
  <c r="TZS56" i="7"/>
  <c r="TZU56" i="7"/>
  <c r="TZW56" i="7"/>
  <c r="TZY56" i="7"/>
  <c r="UAA56" i="7"/>
  <c r="UAC56" i="7"/>
  <c r="UAE56" i="7"/>
  <c r="UAG56" i="7"/>
  <c r="UAI56" i="7"/>
  <c r="UAK56" i="7"/>
  <c r="UAM56" i="7"/>
  <c r="UAO56" i="7"/>
  <c r="UAQ56" i="7"/>
  <c r="UAS56" i="7"/>
  <c r="UAU56" i="7"/>
  <c r="UAW56" i="7"/>
  <c r="UAY56" i="7"/>
  <c r="UBA56" i="7"/>
  <c r="UBC56" i="7"/>
  <c r="UBE56" i="7"/>
  <c r="UBG56" i="7"/>
  <c r="UBI56" i="7"/>
  <c r="UBK56" i="7"/>
  <c r="UBM56" i="7"/>
  <c r="UBO56" i="7"/>
  <c r="UBQ56" i="7"/>
  <c r="UBS56" i="7"/>
  <c r="UBU56" i="7"/>
  <c r="UBW56" i="7"/>
  <c r="UBY56" i="7"/>
  <c r="UCA56" i="7"/>
  <c r="UCC56" i="7"/>
  <c r="UCE56" i="7"/>
  <c r="UCG56" i="7"/>
  <c r="UCI56" i="7"/>
  <c r="UCK56" i="7"/>
  <c r="UCM56" i="7"/>
  <c r="UCO56" i="7"/>
  <c r="UCQ56" i="7"/>
  <c r="UCS56" i="7"/>
  <c r="UCU56" i="7"/>
  <c r="UCW56" i="7"/>
  <c r="UCY56" i="7"/>
  <c r="UDA56" i="7"/>
  <c r="UDC56" i="7"/>
  <c r="UDE56" i="7"/>
  <c r="UDG56" i="7"/>
  <c r="UDI56" i="7"/>
  <c r="UDK56" i="7"/>
  <c r="UDM56" i="7"/>
  <c r="UDO56" i="7"/>
  <c r="UDQ56" i="7"/>
  <c r="UDS56" i="7"/>
  <c r="UDU56" i="7"/>
  <c r="UDW56" i="7"/>
  <c r="UDY56" i="7"/>
  <c r="UEA56" i="7"/>
  <c r="UEC56" i="7"/>
  <c r="UEE56" i="7"/>
  <c r="UEG56" i="7"/>
  <c r="UEI56" i="7"/>
  <c r="UEK56" i="7"/>
  <c r="UEM56" i="7"/>
  <c r="UEO56" i="7"/>
  <c r="UEQ56" i="7"/>
  <c r="UES56" i="7"/>
  <c r="UEU56" i="7"/>
  <c r="UEW56" i="7"/>
  <c r="UEY56" i="7"/>
  <c r="UFA56" i="7"/>
  <c r="UFC56" i="7"/>
  <c r="UFE56" i="7"/>
  <c r="UFG56" i="7"/>
  <c r="UFI56" i="7"/>
  <c r="UFK56" i="7"/>
  <c r="UFM56" i="7"/>
  <c r="UFO56" i="7"/>
  <c r="UFQ56" i="7"/>
  <c r="UFS56" i="7"/>
  <c r="UFU56" i="7"/>
  <c r="UFW56" i="7"/>
  <c r="UFY56" i="7"/>
  <c r="UGA56" i="7"/>
  <c r="UGC56" i="7"/>
  <c r="UGE56" i="7"/>
  <c r="UGG56" i="7"/>
  <c r="UGI56" i="7"/>
  <c r="UGK56" i="7"/>
  <c r="UGM56" i="7"/>
  <c r="UGO56" i="7"/>
  <c r="UGQ56" i="7"/>
  <c r="UGS56" i="7"/>
  <c r="UGU56" i="7"/>
  <c r="UGW56" i="7"/>
  <c r="UGY56" i="7"/>
  <c r="UHA56" i="7"/>
  <c r="UHC56" i="7"/>
  <c r="UHE56" i="7"/>
  <c r="UHG56" i="7"/>
  <c r="UHI56" i="7"/>
  <c r="UHK56" i="7"/>
  <c r="UHM56" i="7"/>
  <c r="UHO56" i="7"/>
  <c r="UHQ56" i="7"/>
  <c r="UHS56" i="7"/>
  <c r="UHU56" i="7"/>
  <c r="UHW56" i="7"/>
  <c r="UHY56" i="7"/>
  <c r="UIA56" i="7"/>
  <c r="UIC56" i="7"/>
  <c r="UIE56" i="7"/>
  <c r="UIG56" i="7"/>
  <c r="UII56" i="7"/>
  <c r="UIK56" i="7"/>
  <c r="UIM56" i="7"/>
  <c r="UIO56" i="7"/>
  <c r="UIQ56" i="7"/>
  <c r="UIS56" i="7"/>
  <c r="UIU56" i="7"/>
  <c r="UIW56" i="7"/>
  <c r="UIY56" i="7"/>
  <c r="UJA56" i="7"/>
  <c r="UJC56" i="7"/>
  <c r="UJE56" i="7"/>
  <c r="UJG56" i="7"/>
  <c r="UJI56" i="7"/>
  <c r="UJK56" i="7"/>
  <c r="UJM56" i="7"/>
  <c r="UJO56" i="7"/>
  <c r="UJQ56" i="7"/>
  <c r="UJS56" i="7"/>
  <c r="UJU56" i="7"/>
  <c r="UJW56" i="7"/>
  <c r="UJY56" i="7"/>
  <c r="UKA56" i="7"/>
  <c r="UKC56" i="7"/>
  <c r="UKE56" i="7"/>
  <c r="UKG56" i="7"/>
  <c r="UKI56" i="7"/>
  <c r="UKK56" i="7"/>
  <c r="UKM56" i="7"/>
  <c r="UKO56" i="7"/>
  <c r="UKQ56" i="7"/>
  <c r="UKS56" i="7"/>
  <c r="UKU56" i="7"/>
  <c r="UKW56" i="7"/>
  <c r="UKY56" i="7"/>
  <c r="ULA56" i="7"/>
  <c r="ULC56" i="7"/>
  <c r="ULE56" i="7"/>
  <c r="ULG56" i="7"/>
  <c r="ULI56" i="7"/>
  <c r="ULK56" i="7"/>
  <c r="ULM56" i="7"/>
  <c r="ULO56" i="7"/>
  <c r="ULQ56" i="7"/>
  <c r="ULS56" i="7"/>
  <c r="ULU56" i="7"/>
  <c r="ULW56" i="7"/>
  <c r="ULY56" i="7"/>
  <c r="UMA56" i="7"/>
  <c r="UMC56" i="7"/>
  <c r="UME56" i="7"/>
  <c r="UMG56" i="7"/>
  <c r="UMI56" i="7"/>
  <c r="UMK56" i="7"/>
  <c r="UMM56" i="7"/>
  <c r="UMO56" i="7"/>
  <c r="UMQ56" i="7"/>
  <c r="UMS56" i="7"/>
  <c r="UMU56" i="7"/>
  <c r="UMW56" i="7"/>
  <c r="UMY56" i="7"/>
  <c r="UNA56" i="7"/>
  <c r="UNC56" i="7"/>
  <c r="UNE56" i="7"/>
  <c r="UNG56" i="7"/>
  <c r="UNI56" i="7"/>
  <c r="UNK56" i="7"/>
  <c r="UNM56" i="7"/>
  <c r="UNO56" i="7"/>
  <c r="UNQ56" i="7"/>
  <c r="UNS56" i="7"/>
  <c r="UNU56" i="7"/>
  <c r="UNW56" i="7"/>
  <c r="UNY56" i="7"/>
  <c r="UOA56" i="7"/>
  <c r="UOC56" i="7"/>
  <c r="UOE56" i="7"/>
  <c r="UOG56" i="7"/>
  <c r="UOI56" i="7"/>
  <c r="UOK56" i="7"/>
  <c r="UOM56" i="7"/>
  <c r="UOO56" i="7"/>
  <c r="UOQ56" i="7"/>
  <c r="UOS56" i="7"/>
  <c r="UOU56" i="7"/>
  <c r="UOW56" i="7"/>
  <c r="UOY56" i="7"/>
  <c r="UPA56" i="7"/>
  <c r="UPC56" i="7"/>
  <c r="UPE56" i="7"/>
  <c r="UPG56" i="7"/>
  <c r="UPI56" i="7"/>
  <c r="UPK56" i="7"/>
  <c r="UPM56" i="7"/>
  <c r="UPO56" i="7"/>
  <c r="UPQ56" i="7"/>
  <c r="UPS56" i="7"/>
  <c r="UPU56" i="7"/>
  <c r="UPW56" i="7"/>
  <c r="UPY56" i="7"/>
  <c r="UQA56" i="7"/>
  <c r="UQC56" i="7"/>
  <c r="UQE56" i="7"/>
  <c r="UQG56" i="7"/>
  <c r="UQI56" i="7"/>
  <c r="UQK56" i="7"/>
  <c r="UQM56" i="7"/>
  <c r="UQO56" i="7"/>
  <c r="UQQ56" i="7"/>
  <c r="UQS56" i="7"/>
  <c r="UQU56" i="7"/>
  <c r="UQW56" i="7"/>
  <c r="UQY56" i="7"/>
  <c r="URA56" i="7"/>
  <c r="URC56" i="7"/>
  <c r="URE56" i="7"/>
  <c r="URG56" i="7"/>
  <c r="URI56" i="7"/>
  <c r="URK56" i="7"/>
  <c r="URM56" i="7"/>
  <c r="URO56" i="7"/>
  <c r="URQ56" i="7"/>
  <c r="URS56" i="7"/>
  <c r="URU56" i="7"/>
  <c r="URW56" i="7"/>
  <c r="URY56" i="7"/>
  <c r="USA56" i="7"/>
  <c r="USC56" i="7"/>
  <c r="USE56" i="7"/>
  <c r="USG56" i="7"/>
  <c r="USI56" i="7"/>
  <c r="USK56" i="7"/>
  <c r="USM56" i="7"/>
  <c r="USO56" i="7"/>
  <c r="USQ56" i="7"/>
  <c r="USS56" i="7"/>
  <c r="USU56" i="7"/>
  <c r="USW56" i="7"/>
  <c r="USY56" i="7"/>
  <c r="UTA56" i="7"/>
  <c r="UTC56" i="7"/>
  <c r="UTE56" i="7"/>
  <c r="UTG56" i="7"/>
  <c r="UTI56" i="7"/>
  <c r="UTK56" i="7"/>
  <c r="UTM56" i="7"/>
  <c r="UTO56" i="7"/>
  <c r="UTQ56" i="7"/>
  <c r="UTS56" i="7"/>
  <c r="UTU56" i="7"/>
  <c r="UTW56" i="7"/>
  <c r="UTY56" i="7"/>
  <c r="UUA56" i="7"/>
  <c r="UUC56" i="7"/>
  <c r="UUE56" i="7"/>
  <c r="UUG56" i="7"/>
  <c r="UUI56" i="7"/>
  <c r="UUK56" i="7"/>
  <c r="UUM56" i="7"/>
  <c r="UUO56" i="7"/>
  <c r="UUQ56" i="7"/>
  <c r="UUS56" i="7"/>
  <c r="UUU56" i="7"/>
  <c r="UUW56" i="7"/>
  <c r="UUY56" i="7"/>
  <c r="UVA56" i="7"/>
  <c r="UVC56" i="7"/>
  <c r="UVE56" i="7"/>
  <c r="UVG56" i="7"/>
  <c r="UVI56" i="7"/>
  <c r="UVK56" i="7"/>
  <c r="UVM56" i="7"/>
  <c r="UVO56" i="7"/>
  <c r="UVQ56" i="7"/>
  <c r="UVS56" i="7"/>
  <c r="UVU56" i="7"/>
  <c r="UVW56" i="7"/>
  <c r="UVY56" i="7"/>
  <c r="UWA56" i="7"/>
  <c r="UWC56" i="7"/>
  <c r="UWE56" i="7"/>
  <c r="UWG56" i="7"/>
  <c r="UWI56" i="7"/>
  <c r="UWK56" i="7"/>
  <c r="UWM56" i="7"/>
  <c r="UWO56" i="7"/>
  <c r="UWQ56" i="7"/>
  <c r="UWS56" i="7"/>
  <c r="UWU56" i="7"/>
  <c r="UWW56" i="7"/>
  <c r="UWY56" i="7"/>
  <c r="UXA56" i="7"/>
  <c r="UXC56" i="7"/>
  <c r="UXE56" i="7"/>
  <c r="UXG56" i="7"/>
  <c r="UXI56" i="7"/>
  <c r="UXK56" i="7"/>
  <c r="UXM56" i="7"/>
  <c r="UXO56" i="7"/>
  <c r="UXQ56" i="7"/>
  <c r="UXS56" i="7"/>
  <c r="UXU56" i="7"/>
  <c r="UXW56" i="7"/>
  <c r="UXY56" i="7"/>
  <c r="UYA56" i="7"/>
  <c r="UYC56" i="7"/>
  <c r="UYE56" i="7"/>
  <c r="UYG56" i="7"/>
  <c r="UYI56" i="7"/>
  <c r="UYK56" i="7"/>
  <c r="UYM56" i="7"/>
  <c r="UYO56" i="7"/>
  <c r="UYQ56" i="7"/>
  <c r="UYS56" i="7"/>
  <c r="UYU56" i="7"/>
  <c r="UYW56" i="7"/>
  <c r="UYY56" i="7"/>
  <c r="UZA56" i="7"/>
  <c r="UZC56" i="7"/>
  <c r="UZE56" i="7"/>
  <c r="UZG56" i="7"/>
  <c r="UZI56" i="7"/>
  <c r="UZK56" i="7"/>
  <c r="UZM56" i="7"/>
  <c r="UZO56" i="7"/>
  <c r="UZQ56" i="7"/>
  <c r="UZS56" i="7"/>
  <c r="UZU56" i="7"/>
  <c r="UZW56" i="7"/>
  <c r="UZY56" i="7"/>
  <c r="VAA56" i="7"/>
  <c r="VAC56" i="7"/>
  <c r="VAE56" i="7"/>
  <c r="VAG56" i="7"/>
  <c r="VAI56" i="7"/>
  <c r="VAK56" i="7"/>
  <c r="VAM56" i="7"/>
  <c r="VAO56" i="7"/>
  <c r="VAQ56" i="7"/>
  <c r="VAS56" i="7"/>
  <c r="VAU56" i="7"/>
  <c r="VAW56" i="7"/>
  <c r="VAY56" i="7"/>
  <c r="VBA56" i="7"/>
  <c r="VBC56" i="7"/>
  <c r="VBE56" i="7"/>
  <c r="VBG56" i="7"/>
  <c r="VBI56" i="7"/>
  <c r="VBK56" i="7"/>
  <c r="VBM56" i="7"/>
  <c r="VBO56" i="7"/>
  <c r="VBQ56" i="7"/>
  <c r="VBS56" i="7"/>
  <c r="VBU56" i="7"/>
  <c r="VBW56" i="7"/>
  <c r="VBY56" i="7"/>
  <c r="VCA56" i="7"/>
  <c r="VCC56" i="7"/>
  <c r="VCE56" i="7"/>
  <c r="VCG56" i="7"/>
  <c r="VCI56" i="7"/>
  <c r="VCK56" i="7"/>
  <c r="VCM56" i="7"/>
  <c r="VCO56" i="7"/>
  <c r="VCQ56" i="7"/>
  <c r="VCS56" i="7"/>
  <c r="VCU56" i="7"/>
  <c r="VCW56" i="7"/>
  <c r="VCY56" i="7"/>
  <c r="VDA56" i="7"/>
  <c r="VDC56" i="7"/>
  <c r="VDE56" i="7"/>
  <c r="VDG56" i="7"/>
  <c r="VDI56" i="7"/>
  <c r="VDK56" i="7"/>
  <c r="VDM56" i="7"/>
  <c r="VDO56" i="7"/>
  <c r="VDQ56" i="7"/>
  <c r="VDS56" i="7"/>
  <c r="VDU56" i="7"/>
  <c r="VDW56" i="7"/>
  <c r="VDY56" i="7"/>
  <c r="VEA56" i="7"/>
  <c r="VEC56" i="7"/>
  <c r="VEE56" i="7"/>
  <c r="VEG56" i="7"/>
  <c r="VEI56" i="7"/>
  <c r="VEK56" i="7"/>
  <c r="VEM56" i="7"/>
  <c r="VEO56" i="7"/>
  <c r="VEQ56" i="7"/>
  <c r="VES56" i="7"/>
  <c r="VEU56" i="7"/>
  <c r="VEW56" i="7"/>
  <c r="VEY56" i="7"/>
  <c r="VFA56" i="7"/>
  <c r="VFC56" i="7"/>
  <c r="VFE56" i="7"/>
  <c r="VFG56" i="7"/>
  <c r="VFI56" i="7"/>
  <c r="VFK56" i="7"/>
  <c r="VFM56" i="7"/>
  <c r="VFO56" i="7"/>
  <c r="VFQ56" i="7"/>
  <c r="VFS56" i="7"/>
  <c r="VFU56" i="7"/>
  <c r="VFW56" i="7"/>
  <c r="VFY56" i="7"/>
  <c r="VGA56" i="7"/>
  <c r="VGC56" i="7"/>
  <c r="VGE56" i="7"/>
  <c r="VGG56" i="7"/>
  <c r="VGI56" i="7"/>
  <c r="VGK56" i="7"/>
  <c r="VGM56" i="7"/>
  <c r="VGO56" i="7"/>
  <c r="VGQ56" i="7"/>
  <c r="VGS56" i="7"/>
  <c r="VGU56" i="7"/>
  <c r="VGW56" i="7"/>
  <c r="VGY56" i="7"/>
  <c r="VHA56" i="7"/>
  <c r="VHC56" i="7"/>
  <c r="VHE56" i="7"/>
  <c r="VHG56" i="7"/>
  <c r="VHI56" i="7"/>
  <c r="VHK56" i="7"/>
  <c r="VHM56" i="7"/>
  <c r="VHO56" i="7"/>
  <c r="VHQ56" i="7"/>
  <c r="VHS56" i="7"/>
  <c r="VHU56" i="7"/>
  <c r="VHW56" i="7"/>
  <c r="VHY56" i="7"/>
  <c r="VIA56" i="7"/>
  <c r="VIC56" i="7"/>
  <c r="VIE56" i="7"/>
  <c r="VIG56" i="7"/>
  <c r="VII56" i="7"/>
  <c r="VIK56" i="7"/>
  <c r="VIM56" i="7"/>
  <c r="VIO56" i="7"/>
  <c r="VIQ56" i="7"/>
  <c r="VIS56" i="7"/>
  <c r="VIU56" i="7"/>
  <c r="VIW56" i="7"/>
  <c r="VIY56" i="7"/>
  <c r="VJA56" i="7"/>
  <c r="VJC56" i="7"/>
  <c r="VJE56" i="7"/>
  <c r="VJG56" i="7"/>
  <c r="VJI56" i="7"/>
  <c r="VJK56" i="7"/>
  <c r="VJM56" i="7"/>
  <c r="VJO56" i="7"/>
  <c r="VJQ56" i="7"/>
  <c r="VJS56" i="7"/>
  <c r="VJU56" i="7"/>
  <c r="VJW56" i="7"/>
  <c r="VJY56" i="7"/>
  <c r="VKA56" i="7"/>
  <c r="VKC56" i="7"/>
  <c r="VKE56" i="7"/>
  <c r="VKG56" i="7"/>
  <c r="VKI56" i="7"/>
  <c r="VKK56" i="7"/>
  <c r="VKM56" i="7"/>
  <c r="VKO56" i="7"/>
  <c r="VKQ56" i="7"/>
  <c r="VKS56" i="7"/>
  <c r="VKU56" i="7"/>
  <c r="VKW56" i="7"/>
  <c r="VKY56" i="7"/>
  <c r="VLA56" i="7"/>
  <c r="VLC56" i="7"/>
  <c r="VLE56" i="7"/>
  <c r="VLG56" i="7"/>
  <c r="VLI56" i="7"/>
  <c r="VLK56" i="7"/>
  <c r="VLM56" i="7"/>
  <c r="VLO56" i="7"/>
  <c r="VLQ56" i="7"/>
  <c r="VLS56" i="7"/>
  <c r="VLU56" i="7"/>
  <c r="VLW56" i="7"/>
  <c r="VLY56" i="7"/>
  <c r="VMA56" i="7"/>
  <c r="VMC56" i="7"/>
  <c r="VME56" i="7"/>
  <c r="VMG56" i="7"/>
  <c r="VMI56" i="7"/>
  <c r="VMK56" i="7"/>
  <c r="VMM56" i="7"/>
  <c r="VMO56" i="7"/>
  <c r="VMQ56" i="7"/>
  <c r="VMS56" i="7"/>
  <c r="VMU56" i="7"/>
  <c r="VMW56" i="7"/>
  <c r="VMY56" i="7"/>
  <c r="VNA56" i="7"/>
  <c r="VNC56" i="7"/>
  <c r="VNE56" i="7"/>
  <c r="VNG56" i="7"/>
  <c r="VNI56" i="7"/>
  <c r="VNK56" i="7"/>
  <c r="VNM56" i="7"/>
  <c r="VNO56" i="7"/>
  <c r="VNQ56" i="7"/>
  <c r="VNS56" i="7"/>
  <c r="VNU56" i="7"/>
  <c r="VNW56" i="7"/>
  <c r="VNY56" i="7"/>
  <c r="VOA56" i="7"/>
  <c r="VOC56" i="7"/>
  <c r="VOE56" i="7"/>
  <c r="VOG56" i="7"/>
  <c r="VOI56" i="7"/>
  <c r="VOK56" i="7"/>
  <c r="VOM56" i="7"/>
  <c r="VOO56" i="7"/>
  <c r="VOQ56" i="7"/>
  <c r="VOS56" i="7"/>
  <c r="VOU56" i="7"/>
  <c r="VOW56" i="7"/>
  <c r="VOY56" i="7"/>
  <c r="VPA56" i="7"/>
  <c r="VPC56" i="7"/>
  <c r="VPE56" i="7"/>
  <c r="VPG56" i="7"/>
  <c r="VPI56" i="7"/>
  <c r="VPK56" i="7"/>
  <c r="VPM56" i="7"/>
  <c r="VPO56" i="7"/>
  <c r="VPQ56" i="7"/>
  <c r="VPS56" i="7"/>
  <c r="VPU56" i="7"/>
  <c r="VPW56" i="7"/>
  <c r="VPY56" i="7"/>
  <c r="VQA56" i="7"/>
  <c r="VQC56" i="7"/>
  <c r="VQE56" i="7"/>
  <c r="VQG56" i="7"/>
  <c r="VQI56" i="7"/>
  <c r="VQK56" i="7"/>
  <c r="VQM56" i="7"/>
  <c r="VQO56" i="7"/>
  <c r="VQQ56" i="7"/>
  <c r="VQS56" i="7"/>
  <c r="VQU56" i="7"/>
  <c r="VQW56" i="7"/>
  <c r="VQY56" i="7"/>
  <c r="VRA56" i="7"/>
  <c r="VRC56" i="7"/>
  <c r="VRE56" i="7"/>
  <c r="VRG56" i="7"/>
  <c r="VRI56" i="7"/>
  <c r="VRK56" i="7"/>
  <c r="VRM56" i="7"/>
  <c r="VRO56" i="7"/>
  <c r="VRQ56" i="7"/>
  <c r="VRS56" i="7"/>
  <c r="VRU56" i="7"/>
  <c r="VRW56" i="7"/>
  <c r="VRY56" i="7"/>
  <c r="VSA56" i="7"/>
  <c r="VSC56" i="7"/>
  <c r="VSE56" i="7"/>
  <c r="VSG56" i="7"/>
  <c r="VSI56" i="7"/>
  <c r="VSK56" i="7"/>
  <c r="VSM56" i="7"/>
  <c r="VSO56" i="7"/>
  <c r="VSQ56" i="7"/>
  <c r="VSS56" i="7"/>
  <c r="VSU56" i="7"/>
  <c r="VSW56" i="7"/>
  <c r="VSY56" i="7"/>
  <c r="VTA56" i="7"/>
  <c r="VTC56" i="7"/>
  <c r="VTE56" i="7"/>
  <c r="VTG56" i="7"/>
  <c r="VTI56" i="7"/>
  <c r="VTK56" i="7"/>
  <c r="VTM56" i="7"/>
  <c r="VTO56" i="7"/>
  <c r="VTQ56" i="7"/>
  <c r="VTS56" i="7"/>
  <c r="VTU56" i="7"/>
  <c r="VTW56" i="7"/>
  <c r="VTY56" i="7"/>
  <c r="VUA56" i="7"/>
  <c r="VUC56" i="7"/>
  <c r="VUE56" i="7"/>
  <c r="VUG56" i="7"/>
  <c r="VUI56" i="7"/>
  <c r="VUK56" i="7"/>
  <c r="VUM56" i="7"/>
  <c r="VUO56" i="7"/>
  <c r="VUQ56" i="7"/>
  <c r="VUS56" i="7"/>
  <c r="VUU56" i="7"/>
  <c r="VUW56" i="7"/>
  <c r="VUY56" i="7"/>
  <c r="VVA56" i="7"/>
  <c r="VVC56" i="7"/>
  <c r="VVE56" i="7"/>
  <c r="VVG56" i="7"/>
  <c r="VVI56" i="7"/>
  <c r="VVK56" i="7"/>
  <c r="VVM56" i="7"/>
  <c r="VVO56" i="7"/>
  <c r="VVQ56" i="7"/>
  <c r="VVS56" i="7"/>
  <c r="VVU56" i="7"/>
  <c r="VVW56" i="7"/>
  <c r="VVY56" i="7"/>
  <c r="VWA56" i="7"/>
  <c r="VWC56" i="7"/>
  <c r="VWE56" i="7"/>
  <c r="VWG56" i="7"/>
  <c r="VWI56" i="7"/>
  <c r="VWK56" i="7"/>
  <c r="VWM56" i="7"/>
  <c r="VWO56" i="7"/>
  <c r="VWQ56" i="7"/>
  <c r="VWS56" i="7"/>
  <c r="VWU56" i="7"/>
  <c r="VWW56" i="7"/>
  <c r="VWY56" i="7"/>
  <c r="VXA56" i="7"/>
  <c r="VXC56" i="7"/>
  <c r="VXE56" i="7"/>
  <c r="VXG56" i="7"/>
  <c r="VXI56" i="7"/>
  <c r="VXK56" i="7"/>
  <c r="VXM56" i="7"/>
  <c r="VXO56" i="7"/>
  <c r="VXQ56" i="7"/>
  <c r="VXS56" i="7"/>
  <c r="VXU56" i="7"/>
  <c r="VXW56" i="7"/>
  <c r="VXY56" i="7"/>
  <c r="VYA56" i="7"/>
  <c r="VYC56" i="7"/>
  <c r="VYE56" i="7"/>
  <c r="VYG56" i="7"/>
  <c r="VYI56" i="7"/>
  <c r="VYK56" i="7"/>
  <c r="VYM56" i="7"/>
  <c r="VYO56" i="7"/>
  <c r="VYQ56" i="7"/>
  <c r="VYS56" i="7"/>
  <c r="VYU56" i="7"/>
  <c r="VYW56" i="7"/>
  <c r="VYY56" i="7"/>
  <c r="VZA56" i="7"/>
  <c r="VZC56" i="7"/>
  <c r="VZE56" i="7"/>
  <c r="VZG56" i="7"/>
  <c r="VZI56" i="7"/>
  <c r="VZK56" i="7"/>
  <c r="VZM56" i="7"/>
  <c r="VZO56" i="7"/>
  <c r="VZQ56" i="7"/>
  <c r="VZS56" i="7"/>
  <c r="VZU56" i="7"/>
  <c r="VZW56" i="7"/>
  <c r="VZY56" i="7"/>
  <c r="WAA56" i="7"/>
  <c r="WAC56" i="7"/>
  <c r="WAE56" i="7"/>
  <c r="WAG56" i="7"/>
  <c r="WAI56" i="7"/>
  <c r="WAK56" i="7"/>
  <c r="WAM56" i="7"/>
  <c r="WAO56" i="7"/>
  <c r="WAQ56" i="7"/>
  <c r="WAS56" i="7"/>
  <c r="WAU56" i="7"/>
  <c r="WAW56" i="7"/>
  <c r="WAY56" i="7"/>
  <c r="WBA56" i="7"/>
  <c r="WBC56" i="7"/>
  <c r="WBE56" i="7"/>
  <c r="WBG56" i="7"/>
  <c r="WBI56" i="7"/>
  <c r="WBK56" i="7"/>
  <c r="WBM56" i="7"/>
  <c r="WBO56" i="7"/>
  <c r="WBQ56" i="7"/>
  <c r="WBS56" i="7"/>
  <c r="WBU56" i="7"/>
  <c r="WBW56" i="7"/>
  <c r="WBY56" i="7"/>
  <c r="WCA56" i="7"/>
  <c r="WCC56" i="7"/>
  <c r="WCE56" i="7"/>
  <c r="WCG56" i="7"/>
  <c r="WCI56" i="7"/>
  <c r="WCK56" i="7"/>
  <c r="WCM56" i="7"/>
  <c r="WCO56" i="7"/>
  <c r="WCQ56" i="7"/>
  <c r="WCS56" i="7"/>
  <c r="WCU56" i="7"/>
  <c r="WCW56" i="7"/>
  <c r="WCY56" i="7"/>
  <c r="WDA56" i="7"/>
  <c r="WDC56" i="7"/>
  <c r="WDE56" i="7"/>
  <c r="WDG56" i="7"/>
  <c r="WDI56" i="7"/>
  <c r="WDK56" i="7"/>
  <c r="WDM56" i="7"/>
  <c r="WDO56" i="7"/>
  <c r="WDQ56" i="7"/>
  <c r="WDS56" i="7"/>
  <c r="WDU56" i="7"/>
  <c r="WDW56" i="7"/>
  <c r="WDY56" i="7"/>
  <c r="WEA56" i="7"/>
  <c r="WEC56" i="7"/>
  <c r="WEE56" i="7"/>
  <c r="WEG56" i="7"/>
  <c r="WEI56" i="7"/>
  <c r="WEK56" i="7"/>
  <c r="WEM56" i="7"/>
  <c r="WEO56" i="7"/>
  <c r="WEQ56" i="7"/>
  <c r="WES56" i="7"/>
  <c r="WEU56" i="7"/>
  <c r="WEW56" i="7"/>
  <c r="WEY56" i="7"/>
  <c r="WFA56" i="7"/>
  <c r="WFC56" i="7"/>
  <c r="WFE56" i="7"/>
  <c r="WFG56" i="7"/>
  <c r="WFI56" i="7"/>
  <c r="WFK56" i="7"/>
  <c r="WFM56" i="7"/>
  <c r="WFO56" i="7"/>
  <c r="WFQ56" i="7"/>
  <c r="WFS56" i="7"/>
  <c r="WFU56" i="7"/>
  <c r="WFW56" i="7"/>
  <c r="WFY56" i="7"/>
  <c r="WGA56" i="7"/>
  <c r="WGC56" i="7"/>
  <c r="WGE56" i="7"/>
  <c r="WGG56" i="7"/>
  <c r="WGI56" i="7"/>
  <c r="WGK56" i="7"/>
  <c r="WGM56" i="7"/>
  <c r="WGO56" i="7"/>
  <c r="WGQ56" i="7"/>
  <c r="WGS56" i="7"/>
  <c r="WGU56" i="7"/>
  <c r="WGW56" i="7"/>
  <c r="WGY56" i="7"/>
  <c r="WHA56" i="7"/>
  <c r="WHC56" i="7"/>
  <c r="WHE56" i="7"/>
  <c r="WHG56" i="7"/>
  <c r="WHI56" i="7"/>
  <c r="WHK56" i="7"/>
  <c r="WHM56" i="7"/>
  <c r="WHO56" i="7"/>
  <c r="WHQ56" i="7"/>
  <c r="WHS56" i="7"/>
  <c r="WHU56" i="7"/>
  <c r="WHW56" i="7"/>
  <c r="WHY56" i="7"/>
  <c r="WIA56" i="7"/>
  <c r="WIC56" i="7"/>
  <c r="WIE56" i="7"/>
  <c r="WIG56" i="7"/>
  <c r="WII56" i="7"/>
  <c r="WIK56" i="7"/>
  <c r="WIM56" i="7"/>
  <c r="WIO56" i="7"/>
  <c r="WIQ56" i="7"/>
  <c r="WIS56" i="7"/>
  <c r="WIU56" i="7"/>
  <c r="WIW56" i="7"/>
  <c r="WIY56" i="7"/>
  <c r="WJA56" i="7"/>
  <c r="WJC56" i="7"/>
  <c r="WJE56" i="7"/>
  <c r="WJG56" i="7"/>
  <c r="WJI56" i="7"/>
  <c r="WJK56" i="7"/>
  <c r="WJM56" i="7"/>
  <c r="WJO56" i="7"/>
  <c r="WJQ56" i="7"/>
  <c r="WJS56" i="7"/>
  <c r="WJU56" i="7"/>
  <c r="WJW56" i="7"/>
  <c r="WJY56" i="7"/>
  <c r="WKA56" i="7"/>
  <c r="WKC56" i="7"/>
  <c r="WKE56" i="7"/>
  <c r="WKG56" i="7"/>
  <c r="WKI56" i="7"/>
  <c r="WKK56" i="7"/>
  <c r="WKM56" i="7"/>
  <c r="WKO56" i="7"/>
  <c r="WKQ56" i="7"/>
  <c r="WKS56" i="7"/>
  <c r="WKU56" i="7"/>
  <c r="WKW56" i="7"/>
  <c r="WKY56" i="7"/>
  <c r="WLA56" i="7"/>
  <c r="WLC56" i="7"/>
  <c r="WLE56" i="7"/>
  <c r="WLG56" i="7"/>
  <c r="WLI56" i="7"/>
  <c r="WLK56" i="7"/>
  <c r="WLM56" i="7"/>
  <c r="WLO56" i="7"/>
  <c r="WLQ56" i="7"/>
  <c r="WLS56" i="7"/>
  <c r="WLU56" i="7"/>
  <c r="WLW56" i="7"/>
  <c r="WLY56" i="7"/>
  <c r="WMA56" i="7"/>
  <c r="WMC56" i="7"/>
  <c r="WME56" i="7"/>
  <c r="WMG56" i="7"/>
  <c r="WMI56" i="7"/>
  <c r="WMK56" i="7"/>
  <c r="WMM56" i="7"/>
  <c r="WMO56" i="7"/>
  <c r="WMQ56" i="7"/>
  <c r="WMS56" i="7"/>
  <c r="WMU56" i="7"/>
  <c r="WMW56" i="7"/>
  <c r="WMY56" i="7"/>
  <c r="WNA56" i="7"/>
  <c r="WNC56" i="7"/>
  <c r="WNE56" i="7"/>
  <c r="WNG56" i="7"/>
  <c r="WNI56" i="7"/>
  <c r="WNK56" i="7"/>
  <c r="WNM56" i="7"/>
  <c r="WNO56" i="7"/>
  <c r="WNQ56" i="7"/>
  <c r="WNS56" i="7"/>
  <c r="WNU56" i="7"/>
  <c r="WNW56" i="7"/>
  <c r="WNY56" i="7"/>
  <c r="WOA56" i="7"/>
  <c r="WOC56" i="7"/>
  <c r="WOE56" i="7"/>
  <c r="WOG56" i="7"/>
  <c r="WOI56" i="7"/>
  <c r="WOK56" i="7"/>
  <c r="WOM56" i="7"/>
  <c r="WOO56" i="7"/>
  <c r="WOQ56" i="7"/>
  <c r="WOS56" i="7"/>
  <c r="WOU56" i="7"/>
  <c r="WOW56" i="7"/>
  <c r="WOY56" i="7"/>
  <c r="WPA56" i="7"/>
  <c r="WPC56" i="7"/>
  <c r="WPE56" i="7"/>
  <c r="WPG56" i="7"/>
  <c r="WPI56" i="7"/>
  <c r="WPK56" i="7"/>
  <c r="WPM56" i="7"/>
  <c r="WPO56" i="7"/>
  <c r="WPQ56" i="7"/>
  <c r="WPS56" i="7"/>
  <c r="WPU56" i="7"/>
  <c r="WPW56" i="7"/>
  <c r="WPY56" i="7"/>
  <c r="WQA56" i="7"/>
  <c r="WQC56" i="7"/>
  <c r="WQE56" i="7"/>
  <c r="WQG56" i="7"/>
  <c r="WQI56" i="7"/>
  <c r="WQK56" i="7"/>
  <c r="WQM56" i="7"/>
  <c r="WQO56" i="7"/>
  <c r="WQQ56" i="7"/>
  <c r="WQS56" i="7"/>
  <c r="WQU56" i="7"/>
  <c r="WQW56" i="7"/>
  <c r="WQY56" i="7"/>
  <c r="WRA56" i="7"/>
  <c r="WRC56" i="7"/>
  <c r="WRE56" i="7"/>
  <c r="WRG56" i="7"/>
  <c r="WRI56" i="7"/>
  <c r="WRK56" i="7"/>
  <c r="WRM56" i="7"/>
  <c r="WRO56" i="7"/>
  <c r="WRQ56" i="7"/>
  <c r="WRS56" i="7"/>
  <c r="WRU56" i="7"/>
  <c r="WRW56" i="7"/>
  <c r="WRY56" i="7"/>
  <c r="WSA56" i="7"/>
  <c r="WSC56" i="7"/>
  <c r="WSE56" i="7"/>
  <c r="WSG56" i="7"/>
  <c r="WSI56" i="7"/>
  <c r="WSK56" i="7"/>
  <c r="WSM56" i="7"/>
  <c r="WSO56" i="7"/>
  <c r="WSQ56" i="7"/>
  <c r="WSS56" i="7"/>
  <c r="WSU56" i="7"/>
  <c r="WSW56" i="7"/>
  <c r="WSY56" i="7"/>
  <c r="WTA56" i="7"/>
  <c r="WTC56" i="7"/>
  <c r="WTE56" i="7"/>
  <c r="WTG56" i="7"/>
  <c r="WTI56" i="7"/>
  <c r="WTK56" i="7"/>
  <c r="WTM56" i="7"/>
  <c r="WTO56" i="7"/>
  <c r="WTQ56" i="7"/>
  <c r="WTS56" i="7"/>
  <c r="WTU56" i="7"/>
  <c r="WTW56" i="7"/>
  <c r="WTY56" i="7"/>
  <c r="WUA56" i="7"/>
  <c r="WUC56" i="7"/>
  <c r="WUE56" i="7"/>
  <c r="WUG56" i="7"/>
  <c r="WUI56" i="7"/>
  <c r="WUK56" i="7"/>
  <c r="WUM56" i="7"/>
  <c r="WUO56" i="7"/>
  <c r="WUQ56" i="7"/>
  <c r="WUS56" i="7"/>
  <c r="WUU56" i="7"/>
  <c r="WUW56" i="7"/>
  <c r="WUY56" i="7"/>
  <c r="WVA56" i="7"/>
  <c r="WVC56" i="7"/>
  <c r="WVE56" i="7"/>
  <c r="WVG56" i="7"/>
  <c r="WVI56" i="7"/>
  <c r="WVK56" i="7"/>
  <c r="WVM56" i="7"/>
  <c r="WVO56" i="7"/>
  <c r="WVQ56" i="7"/>
  <c r="WVS56" i="7"/>
  <c r="WVU56" i="7"/>
  <c r="WVW56" i="7"/>
  <c r="WVY56" i="7"/>
  <c r="WWA56" i="7"/>
  <c r="WWC56" i="7"/>
  <c r="WWE56" i="7"/>
  <c r="WWG56" i="7"/>
  <c r="WWI56" i="7"/>
  <c r="WWK56" i="7"/>
  <c r="WWM56" i="7"/>
  <c r="WWO56" i="7"/>
  <c r="WWQ56" i="7"/>
  <c r="WWS56" i="7"/>
  <c r="WWU56" i="7"/>
  <c r="WWW56" i="7"/>
  <c r="WWY56" i="7"/>
  <c r="WXA56" i="7"/>
  <c r="WXC56" i="7"/>
  <c r="WXE56" i="7"/>
  <c r="WXG56" i="7"/>
  <c r="WXI56" i="7"/>
  <c r="WXK56" i="7"/>
  <c r="WXM56" i="7"/>
  <c r="WXO56" i="7"/>
  <c r="WXQ56" i="7"/>
  <c r="WXS56" i="7"/>
  <c r="WXU56" i="7"/>
  <c r="WXW56" i="7"/>
  <c r="WXY56" i="7"/>
  <c r="WYA56" i="7"/>
  <c r="WYC56" i="7"/>
  <c r="WYE56" i="7"/>
  <c r="WYG56" i="7"/>
  <c r="WYI56" i="7"/>
  <c r="WYK56" i="7"/>
  <c r="WYM56" i="7"/>
  <c r="WYO56" i="7"/>
  <c r="WYQ56" i="7"/>
  <c r="WYS56" i="7"/>
  <c r="WYU56" i="7"/>
  <c r="WYW56" i="7"/>
  <c r="WYY56" i="7"/>
  <c r="WZA56" i="7"/>
  <c r="WZC56" i="7"/>
  <c r="WZE56" i="7"/>
  <c r="WZG56" i="7"/>
  <c r="WZI56" i="7"/>
  <c r="WZK56" i="7"/>
  <c r="WZM56" i="7"/>
  <c r="WZO56" i="7"/>
  <c r="WZQ56" i="7"/>
  <c r="WZS56" i="7"/>
  <c r="WZU56" i="7"/>
  <c r="WZW56" i="7"/>
  <c r="WZY56" i="7"/>
  <c r="XAA56" i="7"/>
  <c r="XAC56" i="7"/>
  <c r="XAE56" i="7"/>
  <c r="XAG56" i="7"/>
  <c r="XAI56" i="7"/>
  <c r="XAK56" i="7"/>
  <c r="XAM56" i="7"/>
  <c r="XAO56" i="7"/>
  <c r="XAQ56" i="7"/>
  <c r="XAS56" i="7"/>
  <c r="XAU56" i="7"/>
  <c r="XAW56" i="7"/>
  <c r="XAY56" i="7"/>
  <c r="XBA56" i="7"/>
  <c r="XBC56" i="7"/>
  <c r="XBE56" i="7"/>
  <c r="XBG56" i="7"/>
  <c r="XBI56" i="7"/>
  <c r="XBK56" i="7"/>
  <c r="XBM56" i="7"/>
  <c r="XBO56" i="7"/>
  <c r="XBQ56" i="7"/>
  <c r="XBS56" i="7"/>
  <c r="XBU56" i="7"/>
  <c r="XBW56" i="7"/>
  <c r="XBY56" i="7"/>
  <c r="XCA56" i="7"/>
  <c r="XCC56" i="7"/>
  <c r="XCE56" i="7"/>
  <c r="XCG56" i="7"/>
  <c r="XCI56" i="7"/>
  <c r="XCK56" i="7"/>
  <c r="XCM56" i="7"/>
  <c r="XCO56" i="7"/>
  <c r="XCQ56" i="7"/>
  <c r="XCS56" i="7"/>
  <c r="XCU56" i="7"/>
  <c r="XCW56" i="7"/>
  <c r="XCY56" i="7"/>
  <c r="XDA56" i="7"/>
  <c r="XDC56" i="7"/>
  <c r="XDE56" i="7"/>
  <c r="XDG56" i="7"/>
  <c r="XDI56" i="7"/>
  <c r="XDK56" i="7"/>
  <c r="XDM56" i="7"/>
  <c r="XDO56" i="7"/>
  <c r="XDQ56" i="7"/>
  <c r="XDS56" i="7"/>
  <c r="XDU56" i="7"/>
  <c r="XDW56" i="7"/>
  <c r="XDY56" i="7"/>
  <c r="XEA56" i="7"/>
  <c r="XEC56" i="7"/>
  <c r="XEE56" i="7"/>
  <c r="XEG56" i="7"/>
  <c r="XEI56" i="7"/>
  <c r="XEK56" i="7"/>
  <c r="XEM56" i="7"/>
  <c r="XEO56" i="7"/>
  <c r="XEQ56" i="7"/>
  <c r="XES56" i="7"/>
  <c r="XEU56" i="7"/>
  <c r="XEW56" i="7"/>
  <c r="XEY56" i="7"/>
  <c r="XFA56" i="7"/>
  <c r="XFC56" i="7"/>
  <c r="E41" i="7"/>
  <c r="A41" i="7"/>
  <c r="Z813" i="3" l="1"/>
  <c r="S99" i="4"/>
  <c r="S91" i="4"/>
  <c r="S92" i="4"/>
  <c r="S93" i="4"/>
  <c r="S94" i="4"/>
  <c r="S95" i="4"/>
  <c r="S89" i="4"/>
  <c r="S85" i="4"/>
  <c r="S86" i="4"/>
  <c r="S87" i="4"/>
  <c r="S84" i="4"/>
  <c r="S80" i="4"/>
  <c r="S79" i="4"/>
  <c r="S69" i="4"/>
  <c r="S48" i="4"/>
  <c r="S50" i="4"/>
  <c r="S51" i="4"/>
  <c r="S52" i="4"/>
  <c r="S47" i="4"/>
  <c r="S43" i="4"/>
  <c r="S41" i="4"/>
  <c r="S40" i="4"/>
  <c r="S30" i="4"/>
  <c r="S31" i="4"/>
  <c r="S32" i="4"/>
  <c r="S33" i="4"/>
  <c r="S34" i="4"/>
  <c r="S35" i="4"/>
  <c r="S36" i="4"/>
  <c r="S37" i="4"/>
  <c r="S29" i="4"/>
  <c r="S13" i="4"/>
  <c r="S10" i="4"/>
  <c r="E61" i="4"/>
  <c r="K99" i="4"/>
  <c r="E99" i="4" s="1"/>
  <c r="E84" i="4"/>
  <c r="E87" i="4"/>
  <c r="E88" i="4"/>
  <c r="E89" i="4"/>
  <c r="E90" i="4"/>
  <c r="E91" i="4"/>
  <c r="E92" i="4"/>
  <c r="E93" i="4"/>
  <c r="E94" i="4"/>
  <c r="E95" i="4"/>
  <c r="E83" i="4"/>
  <c r="E80" i="4"/>
  <c r="E79" i="4"/>
  <c r="E73" i="4"/>
  <c r="E74" i="4"/>
  <c r="E75" i="4"/>
  <c r="E76" i="4"/>
  <c r="E72" i="4"/>
  <c r="E66" i="4"/>
  <c r="E67" i="4"/>
  <c r="E68" i="4"/>
  <c r="E69" i="4"/>
  <c r="E65" i="4"/>
  <c r="E56" i="4"/>
  <c r="E47" i="4"/>
  <c r="E48" i="4"/>
  <c r="E49" i="4"/>
  <c r="E50" i="4"/>
  <c r="E51" i="4"/>
  <c r="E52" i="4"/>
  <c r="E45" i="4"/>
  <c r="J29" i="4"/>
  <c r="G30" i="4"/>
  <c r="G32" i="4"/>
  <c r="E32" i="4" s="1"/>
  <c r="G31" i="4"/>
  <c r="E31" i="4" s="1"/>
  <c r="F29" i="4"/>
  <c r="C45" i="4"/>
  <c r="AA947" i="3" l="1"/>
  <c r="AA946" i="3"/>
  <c r="I946" i="3"/>
  <c r="AA918" i="3"/>
  <c r="AA917" i="3"/>
  <c r="AF630" i="3" l="1"/>
  <c r="AF627" i="3"/>
  <c r="Q631" i="3"/>
  <c r="T631" i="3" s="1"/>
  <c r="Q630" i="3"/>
  <c r="T630" i="3" s="1"/>
  <c r="Q629" i="3"/>
  <c r="T629" i="3" s="1"/>
  <c r="Q628" i="3"/>
  <c r="T628" i="3" s="1"/>
  <c r="T627" i="3"/>
  <c r="Q627" i="3"/>
  <c r="AM560" i="3"/>
  <c r="AO640" i="3"/>
  <c r="AO632" i="3"/>
  <c r="T555" i="3" l="1"/>
  <c r="T556" i="3"/>
  <c r="T557" i="3"/>
  <c r="T554" i="3"/>
  <c r="W859" i="3" l="1"/>
  <c r="W871" i="3" l="1"/>
  <c r="AG442" i="3" l="1"/>
  <c r="P418" i="3"/>
  <c r="W854" i="3" l="1"/>
  <c r="W857" i="3"/>
  <c r="I13" i="21" l="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B36" i="4"/>
  <c r="E36" i="4" s="1"/>
  <c r="R36" i="4" s="1"/>
  <c r="B66" i="4"/>
  <c r="B67" i="4"/>
  <c r="B68" i="4"/>
  <c r="B69" i="4"/>
  <c r="R66" i="4"/>
  <c r="R67" i="4"/>
  <c r="R68" i="4"/>
  <c r="A104" i="11"/>
  <c r="C101" i="11"/>
  <c r="C102" i="11"/>
  <c r="C103" i="11"/>
  <c r="C104" i="11"/>
  <c r="B101" i="11"/>
  <c r="B102" i="11"/>
  <c r="B103" i="11"/>
  <c r="B104" i="11"/>
  <c r="C85" i="11"/>
  <c r="C86" i="11"/>
  <c r="D86" i="11" s="1"/>
  <c r="C87" i="11"/>
  <c r="C88" i="11"/>
  <c r="C89" i="11"/>
  <c r="C90" i="11"/>
  <c r="C91" i="11"/>
  <c r="D91" i="11" s="1"/>
  <c r="C92" i="11"/>
  <c r="C93" i="11"/>
  <c r="D93" i="11" s="1"/>
  <c r="C94" i="11"/>
  <c r="C95" i="11"/>
  <c r="C96" i="11"/>
  <c r="B85" i="11"/>
  <c r="B86" i="11"/>
  <c r="B87" i="11"/>
  <c r="B88" i="11"/>
  <c r="B89" i="11"/>
  <c r="B90" i="11"/>
  <c r="B91" i="11"/>
  <c r="B92" i="11"/>
  <c r="B93" i="11"/>
  <c r="B94" i="11"/>
  <c r="B95" i="11"/>
  <c r="B96" i="11"/>
  <c r="D96" i="11" s="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D38" i="11" s="1"/>
  <c r="C24" i="11"/>
  <c r="C25" i="11"/>
  <c r="C26" i="11"/>
  <c r="B25" i="11"/>
  <c r="B26" i="11"/>
  <c r="D70" i="4"/>
  <c r="B70" i="4" s="1"/>
  <c r="C70" i="4"/>
  <c r="C54" i="11"/>
  <c r="D54" i="11" s="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4" s="1"/>
  <c r="B99" i="4"/>
  <c r="G68" i="7"/>
  <c r="I68" i="7"/>
  <c r="K68" i="7"/>
  <c r="M68" i="7"/>
  <c r="O68" i="7" s="1"/>
  <c r="Q68" i="7" s="1"/>
  <c r="S68" i="7" s="1"/>
  <c r="U68" i="7" s="1"/>
  <c r="W68" i="7" s="1"/>
  <c r="Y68" i="7" s="1"/>
  <c r="AA68" i="7" s="1"/>
  <c r="AC68" i="7" s="1"/>
  <c r="AE68" i="7" s="1"/>
  <c r="AG68" i="7" s="1"/>
  <c r="G69" i="7"/>
  <c r="I69" i="7"/>
  <c r="K69" i="7" s="1"/>
  <c r="M69" i="7" s="1"/>
  <c r="O69" i="7" s="1"/>
  <c r="Q69" i="7" s="1"/>
  <c r="S69" i="7" s="1"/>
  <c r="U69" i="7" s="1"/>
  <c r="W69" i="7" s="1"/>
  <c r="Y69" i="7" s="1"/>
  <c r="AA69" i="7" s="1"/>
  <c r="AC69" i="7" s="1"/>
  <c r="AE69" i="7" s="1"/>
  <c r="AG69" i="7" s="1"/>
  <c r="G54" i="7"/>
  <c r="I54" i="7"/>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7" i="7"/>
  <c r="I57" i="7"/>
  <c r="K57" i="7" s="1"/>
  <c r="M57" i="7" s="1"/>
  <c r="O57" i="7" s="1"/>
  <c r="Q57" i="7" s="1"/>
  <c r="S57" i="7" s="1"/>
  <c r="U57" i="7" s="1"/>
  <c r="W57" i="7" s="1"/>
  <c r="Y57" i="7" s="1"/>
  <c r="AA57" i="7" s="1"/>
  <c r="AC57" i="7" s="1"/>
  <c r="AE57" i="7" s="1"/>
  <c r="AG57" i="7" s="1"/>
  <c r="G53" i="7"/>
  <c r="I53" i="7"/>
  <c r="K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H11" i="13" s="1"/>
  <c r="R91" i="4"/>
  <c r="R84" i="4"/>
  <c r="B59" i="4"/>
  <c r="C80" i="11"/>
  <c r="C81" i="11"/>
  <c r="B80" i="1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c r="T81" i="4"/>
  <c r="H81" i="13"/>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63" i="13" s="1"/>
  <c r="F97" i="13" s="1"/>
  <c r="F105" i="13" s="1"/>
  <c r="F107" i="13" s="1"/>
  <c r="F38" i="13"/>
  <c r="D42" i="13"/>
  <c r="C42" i="13"/>
  <c r="J38" i="13"/>
  <c r="I38" i="13"/>
  <c r="G38" i="13"/>
  <c r="D38" i="13"/>
  <c r="C38" i="13"/>
  <c r="J26" i="13"/>
  <c r="I26" i="13"/>
  <c r="I11" i="13"/>
  <c r="G26" i="13"/>
  <c r="D26" i="13"/>
  <c r="C26" i="13"/>
  <c r="J11" i="13"/>
  <c r="D11" i="13"/>
  <c r="C11" i="13"/>
  <c r="C12" i="13" s="1"/>
  <c r="C8" i="13"/>
  <c r="D8" i="13"/>
  <c r="D63" i="13" s="1"/>
  <c r="D97" i="13" s="1"/>
  <c r="D105" i="13" s="1"/>
  <c r="T104" i="4"/>
  <c r="H104" i="13" s="1"/>
  <c r="R103" i="4"/>
  <c r="R102" i="4"/>
  <c r="R101" i="4"/>
  <c r="R99" i="4"/>
  <c r="R104" i="4" s="1"/>
  <c r="R95" i="4"/>
  <c r="R94" i="4"/>
  <c r="R93" i="4"/>
  <c r="R92" i="4"/>
  <c r="R90" i="4"/>
  <c r="R89" i="4"/>
  <c r="R88" i="4"/>
  <c r="R87" i="4"/>
  <c r="R83" i="4"/>
  <c r="R76" i="4"/>
  <c r="R75" i="4"/>
  <c r="R72" i="4"/>
  <c r="R73" i="4"/>
  <c r="R74" i="4"/>
  <c r="R69" i="4"/>
  <c r="R65" i="4"/>
  <c r="R70" i="4" s="1"/>
  <c r="R61" i="4"/>
  <c r="R60" i="4"/>
  <c r="R59" i="4"/>
  <c r="R58" i="4"/>
  <c r="R57" i="4"/>
  <c r="R56" i="4"/>
  <c r="R52" i="4"/>
  <c r="R51" i="4"/>
  <c r="R50" i="4"/>
  <c r="R49" i="4"/>
  <c r="R48" i="4"/>
  <c r="R47" i="4"/>
  <c r="R46" i="4"/>
  <c r="R45" i="4"/>
  <c r="R43" i="4"/>
  <c r="R41" i="4"/>
  <c r="R31" i="4"/>
  <c r="R27" i="4"/>
  <c r="R25" i="4"/>
  <c r="R23" i="4"/>
  <c r="R22" i="4"/>
  <c r="R21" i="4"/>
  <c r="R20" i="4"/>
  <c r="R19" i="4"/>
  <c r="R18" i="4"/>
  <c r="R17" i="4"/>
  <c r="R15" i="4"/>
  <c r="R14" i="4"/>
  <c r="R9" i="4"/>
  <c r="R7" i="4"/>
  <c r="B5" i="11"/>
  <c r="C5" i="11"/>
  <c r="B6" i="11"/>
  <c r="C6" i="11"/>
  <c r="B7" i="11"/>
  <c r="C7" i="11"/>
  <c r="D7" i="11" s="1"/>
  <c r="C8" i="11"/>
  <c r="B8" i="11"/>
  <c r="B10" i="11"/>
  <c r="B11" i="11"/>
  <c r="B12" i="11" s="1"/>
  <c r="C10" i="11"/>
  <c r="C11" i="11"/>
  <c r="B14" i="11"/>
  <c r="C14" i="11"/>
  <c r="D14" i="11" s="1"/>
  <c r="B15" i="11"/>
  <c r="C15" i="11"/>
  <c r="B16" i="11"/>
  <c r="D16" i="11" s="1"/>
  <c r="C16" i="11"/>
  <c r="B18" i="11"/>
  <c r="C18" i="11"/>
  <c r="B19" i="11"/>
  <c r="D19" i="11" s="1"/>
  <c r="C19" i="11"/>
  <c r="B20" i="11"/>
  <c r="C20" i="11"/>
  <c r="D20" i="11" s="1"/>
  <c r="B21" i="11"/>
  <c r="C21" i="11"/>
  <c r="B22" i="11"/>
  <c r="D22" i="11" s="1"/>
  <c r="C22" i="11"/>
  <c r="B23" i="11"/>
  <c r="C23" i="11"/>
  <c r="B24" i="11"/>
  <c r="B28" i="11"/>
  <c r="C28" i="11"/>
  <c r="D28" i="11" s="1"/>
  <c r="B30" i="11"/>
  <c r="C30" i="11"/>
  <c r="B41" i="11"/>
  <c r="B43" i="11" s="1"/>
  <c r="C41" i="11"/>
  <c r="C42" i="11"/>
  <c r="B42" i="11"/>
  <c r="B44" i="11"/>
  <c r="C44" i="11"/>
  <c r="B46" i="11"/>
  <c r="C46" i="11"/>
  <c r="B47" i="11"/>
  <c r="C47" i="11"/>
  <c r="B48" i="11"/>
  <c r="B49" i="11"/>
  <c r="B50" i="11"/>
  <c r="B51" i="11"/>
  <c r="B52" i="11"/>
  <c r="B53" i="11"/>
  <c r="C48" i="11"/>
  <c r="C49" i="11"/>
  <c r="C50" i="11"/>
  <c r="C51" i="11"/>
  <c r="D51" i="11" s="1"/>
  <c r="C52" i="11"/>
  <c r="C53" i="11"/>
  <c r="B57" i="11"/>
  <c r="C57" i="11"/>
  <c r="B58" i="11"/>
  <c r="D58" i="11" s="1"/>
  <c r="C58" i="11"/>
  <c r="B59" i="11"/>
  <c r="C59" i="11"/>
  <c r="D59" i="11" s="1"/>
  <c r="B60" i="11"/>
  <c r="C60" i="11"/>
  <c r="B61" i="11"/>
  <c r="D61" i="11" s="1"/>
  <c r="C61" i="11"/>
  <c r="B62" i="11"/>
  <c r="C62" i="11"/>
  <c r="B66" i="11"/>
  <c r="C66" i="11"/>
  <c r="B73" i="11"/>
  <c r="B78" i="11" s="1"/>
  <c r="C73" i="11"/>
  <c r="D73" i="11" s="1"/>
  <c r="B74" i="11"/>
  <c r="C74" i="11"/>
  <c r="D74" i="11" s="1"/>
  <c r="B75" i="11"/>
  <c r="C75" i="11"/>
  <c r="B76" i="11"/>
  <c r="C76" i="11"/>
  <c r="B77" i="11"/>
  <c r="C77" i="11"/>
  <c r="B84" i="11"/>
  <c r="C84" i="11"/>
  <c r="B100" i="11"/>
  <c r="B105" i="11" s="1"/>
  <c r="C100" i="11"/>
  <c r="C105" i="11" s="1"/>
  <c r="D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T26" i="4"/>
  <c r="H26" i="13" s="1"/>
  <c r="T38" i="4"/>
  <c r="H38" i="13"/>
  <c r="T42" i="4"/>
  <c r="H42" i="13"/>
  <c r="T54" i="4"/>
  <c r="H54" i="13" s="1"/>
  <c r="T70" i="4"/>
  <c r="H70" i="13"/>
  <c r="T96" i="4"/>
  <c r="H96" i="13" s="1"/>
  <c r="C11" i="4"/>
  <c r="B11" i="13" s="1"/>
  <c r="B26" i="13"/>
  <c r="C38" i="4"/>
  <c r="B38" i="13" s="1"/>
  <c r="C54" i="4"/>
  <c r="B54" i="13" s="1"/>
  <c r="C62" i="4"/>
  <c r="B62" i="13" s="1"/>
  <c r="C77" i="4"/>
  <c r="B77" i="13" s="1"/>
  <c r="C96" i="4"/>
  <c r="B96" i="13" s="1"/>
  <c r="D8" i="4"/>
  <c r="D11" i="4"/>
  <c r="D26" i="4"/>
  <c r="D38" i="4"/>
  <c r="D42" i="4"/>
  <c r="D54" i="4"/>
  <c r="D62" i="4"/>
  <c r="D77" i="4"/>
  <c r="B77" i="4" s="1"/>
  <c r="D96" i="4"/>
  <c r="D104" i="4"/>
  <c r="E26" i="13"/>
  <c r="S38" i="4"/>
  <c r="E38" i="13" s="1"/>
  <c r="S42" i="4"/>
  <c r="E42" i="13"/>
  <c r="S54" i="4"/>
  <c r="E54" i="13"/>
  <c r="S96" i="4"/>
  <c r="E96" i="13" s="1"/>
  <c r="S104" i="4"/>
  <c r="E104" i="13"/>
  <c r="F2" i="4"/>
  <c r="G2" i="4"/>
  <c r="H2" i="4"/>
  <c r="I2" i="4"/>
  <c r="J2" i="4"/>
  <c r="K2" i="4"/>
  <c r="L2" i="4"/>
  <c r="M2" i="4"/>
  <c r="N2" i="4"/>
  <c r="O2" i="4"/>
  <c r="P2" i="4"/>
  <c r="Q2" i="4"/>
  <c r="B4" i="4"/>
  <c r="H4" i="4" s="1"/>
  <c r="E4" i="4" s="1"/>
  <c r="R4" i="4" s="1"/>
  <c r="B5" i="4"/>
  <c r="E5" i="4" s="1"/>
  <c r="R5" i="4" s="1"/>
  <c r="B6" i="4"/>
  <c r="E6" i="4" s="1"/>
  <c r="R6" i="4" s="1"/>
  <c r="B7" i="4"/>
  <c r="F8" i="4"/>
  <c r="G8" i="4"/>
  <c r="G11" i="4"/>
  <c r="H11" i="4"/>
  <c r="I8" i="4"/>
  <c r="I12" i="4" s="1"/>
  <c r="I11" i="4"/>
  <c r="J8" i="4"/>
  <c r="J12" i="4" s="1"/>
  <c r="J11" i="4"/>
  <c r="J26" i="4"/>
  <c r="J42" i="4"/>
  <c r="J54" i="4"/>
  <c r="J62" i="4"/>
  <c r="J70" i="4"/>
  <c r="J77" i="4"/>
  <c r="J96" i="4"/>
  <c r="J104" i="4"/>
  <c r="K8" i="4"/>
  <c r="K11" i="4"/>
  <c r="K63" i="4" s="1"/>
  <c r="K97" i="4" s="1"/>
  <c r="K105" i="4" s="1"/>
  <c r="L8" i="4"/>
  <c r="L11" i="4"/>
  <c r="M8" i="4"/>
  <c r="M12" i="4" s="1"/>
  <c r="M11" i="4"/>
  <c r="N8" i="4"/>
  <c r="O8" i="4"/>
  <c r="O63" i="4" s="1"/>
  <c r="O97" i="4" s="1"/>
  <c r="O105" i="4" s="1"/>
  <c r="Q8" i="4"/>
  <c r="Q12" i="4" s="1"/>
  <c r="Q11" i="4"/>
  <c r="B9" i="4"/>
  <c r="B10" i="4"/>
  <c r="E10" i="4" s="1"/>
  <c r="R10" i="4" s="1"/>
  <c r="R11" i="4" s="1"/>
  <c r="F11" i="4"/>
  <c r="F26" i="4"/>
  <c r="F42" i="4"/>
  <c r="F54" i="4"/>
  <c r="F62" i="4"/>
  <c r="N11" i="4"/>
  <c r="N63" i="4" s="1"/>
  <c r="N97" i="4" s="1"/>
  <c r="N105" i="4" s="1"/>
  <c r="O11" i="4"/>
  <c r="B13" i="4"/>
  <c r="E13" i="4" s="1"/>
  <c r="R13" i="4" s="1"/>
  <c r="B14" i="4"/>
  <c r="B15" i="4"/>
  <c r="B17" i="4"/>
  <c r="B18" i="4"/>
  <c r="B19" i="4"/>
  <c r="B20" i="4"/>
  <c r="B21" i="4"/>
  <c r="B22" i="4"/>
  <c r="B23" i="4"/>
  <c r="B25" i="4"/>
  <c r="E26" i="4"/>
  <c r="G26" i="4"/>
  <c r="H26" i="4"/>
  <c r="I26" i="4"/>
  <c r="I42" i="4"/>
  <c r="I54" i="4"/>
  <c r="I62" i="4"/>
  <c r="K26" i="4"/>
  <c r="L26" i="4"/>
  <c r="M26" i="4"/>
  <c r="M38" i="4"/>
  <c r="M42" i="4"/>
  <c r="M54" i="4"/>
  <c r="M62" i="4"/>
  <c r="M70" i="4"/>
  <c r="M77" i="4"/>
  <c r="M97" i="4" s="1"/>
  <c r="M105" i="4" s="1"/>
  <c r="M96" i="4"/>
  <c r="M104" i="4"/>
  <c r="N26" i="4"/>
  <c r="N38" i="4"/>
  <c r="N42" i="4"/>
  <c r="N54" i="4"/>
  <c r="N62" i="4"/>
  <c r="N70" i="4"/>
  <c r="N77" i="4"/>
  <c r="N96" i="4"/>
  <c r="N104" i="4"/>
  <c r="O26" i="4"/>
  <c r="P26" i="4"/>
  <c r="P63" i="4" s="1"/>
  <c r="P97" i="4" s="1"/>
  <c r="P105" i="4" s="1"/>
  <c r="Q26" i="4"/>
  <c r="B27" i="4"/>
  <c r="B29" i="4"/>
  <c r="B30" i="4"/>
  <c r="B31" i="4"/>
  <c r="B32" i="4"/>
  <c r="R32" i="4" s="1"/>
  <c r="B33" i="4"/>
  <c r="E33" i="4" s="1"/>
  <c r="R33" i="4" s="1"/>
  <c r="B34" i="4"/>
  <c r="E34" i="4" s="1"/>
  <c r="R34" i="4" s="1"/>
  <c r="B35" i="4"/>
  <c r="E35" i="4" s="1"/>
  <c r="R35" i="4" s="1"/>
  <c r="B37" i="4"/>
  <c r="E37" i="4" s="1"/>
  <c r="R37" i="4" s="1"/>
  <c r="H38" i="4"/>
  <c r="K38" i="4"/>
  <c r="L38" i="4"/>
  <c r="O38" i="4"/>
  <c r="P38" i="4"/>
  <c r="P42" i="4"/>
  <c r="P54" i="4"/>
  <c r="P62" i="4"/>
  <c r="P70" i="4"/>
  <c r="P77" i="4"/>
  <c r="P96" i="4"/>
  <c r="P104" i="4"/>
  <c r="Q38" i="4"/>
  <c r="B40" i="4"/>
  <c r="E40" i="4" s="1"/>
  <c r="R40" i="4" s="1"/>
  <c r="B41" i="4"/>
  <c r="G42" i="4"/>
  <c r="H42" i="4"/>
  <c r="K42" i="4"/>
  <c r="L42" i="4"/>
  <c r="O42" i="4"/>
  <c r="Q42" i="4"/>
  <c r="B43" i="4"/>
  <c r="B45" i="4"/>
  <c r="B46" i="4"/>
  <c r="E46" i="4" s="1"/>
  <c r="B47" i="4"/>
  <c r="B48" i="4"/>
  <c r="B49" i="4"/>
  <c r="B50" i="4"/>
  <c r="B51" i="4"/>
  <c r="B52" i="4"/>
  <c r="B53" i="4"/>
  <c r="E53" i="4" s="1"/>
  <c r="R53" i="4" s="1"/>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E86" i="4" s="1"/>
  <c r="R86" i="4" s="1"/>
  <c r="B87" i="4"/>
  <c r="B88" i="4"/>
  <c r="B89" i="4"/>
  <c r="B90" i="4"/>
  <c r="B91" i="4"/>
  <c r="B92" i="4"/>
  <c r="B93" i="4"/>
  <c r="B94" i="4"/>
  <c r="B95" i="4"/>
  <c r="F96" i="4"/>
  <c r="G96" i="4"/>
  <c r="H96" i="4"/>
  <c r="I96" i="4"/>
  <c r="K96" i="4"/>
  <c r="L96" i="4"/>
  <c r="Q96" i="4"/>
  <c r="B101" i="4"/>
  <c r="B102" i="4"/>
  <c r="B103" i="4"/>
  <c r="E104" i="4"/>
  <c r="F104" i="4"/>
  <c r="G104" i="4"/>
  <c r="H104" i="4"/>
  <c r="I104" i="4"/>
  <c r="K104" i="4"/>
  <c r="L104" i="4"/>
  <c r="Q104" i="4"/>
  <c r="E108" i="4"/>
  <c r="F108" i="4"/>
  <c r="F38" i="4" s="1"/>
  <c r="F63" i="4" s="1"/>
  <c r="F97" i="4" s="1"/>
  <c r="F105" i="4" s="1"/>
  <c r="G108" i="4"/>
  <c r="G38" i="4" s="1"/>
  <c r="G63" i="4" s="1"/>
  <c r="G97" i="4" s="1"/>
  <c r="G105" i="4" s="1"/>
  <c r="H108" i="4"/>
  <c r="I108" i="4"/>
  <c r="I30" i="4" s="1"/>
  <c r="I38" i="4" s="1"/>
  <c r="I63" i="4" s="1"/>
  <c r="I97" i="4" s="1"/>
  <c r="I105" i="4" s="1"/>
  <c r="J108" i="4"/>
  <c r="J38" i="4" s="1"/>
  <c r="J63" i="4" s="1"/>
  <c r="J97" i="4" s="1"/>
  <c r="J105" i="4" s="1"/>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AH720" i="3" s="1"/>
  <c r="BA670" i="3"/>
  <c r="G667" i="3"/>
  <c r="Z667" i="3"/>
  <c r="BA671" i="3"/>
  <c r="AH722" i="3" s="1"/>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I63" i="13"/>
  <c r="I97" i="13"/>
  <c r="I105" i="13"/>
  <c r="I107" i="13"/>
  <c r="J63" i="13"/>
  <c r="J97" i="13"/>
  <c r="J105" i="13"/>
  <c r="J107" i="13"/>
  <c r="L12" i="4"/>
  <c r="G12" i="4"/>
  <c r="L63" i="4"/>
  <c r="L97" i="4" s="1"/>
  <c r="L105" i="4" s="1"/>
  <c r="D18" i="11"/>
  <c r="D10" i="11"/>
  <c r="G63" i="13"/>
  <c r="G97" i="13" s="1"/>
  <c r="G105" i="13" s="1"/>
  <c r="G107" i="13" s="1"/>
  <c r="D57" i="11"/>
  <c r="D8" i="11"/>
  <c r="D102" i="11"/>
  <c r="D94" i="11"/>
  <c r="K12" i="4"/>
  <c r="O12" i="4"/>
  <c r="D25" i="11"/>
  <c r="D23" i="11"/>
  <c r="D44" i="11"/>
  <c r="D35" i="11"/>
  <c r="D76" i="11"/>
  <c r="D15" i="11"/>
  <c r="N12" i="4"/>
  <c r="F12" i="4"/>
  <c r="D60" i="11"/>
  <c r="B63" i="11"/>
  <c r="D12" i="13"/>
  <c r="D62" i="11"/>
  <c r="D24" i="11"/>
  <c r="D101" i="11"/>
  <c r="C63" i="13"/>
  <c r="C97" i="13"/>
  <c r="C105" i="13" s="1"/>
  <c r="D92" i="11"/>
  <c r="D75" i="11"/>
  <c r="D103" i="11"/>
  <c r="D88" i="11"/>
  <c r="D42" i="11"/>
  <c r="D21" i="11"/>
  <c r="R26" i="4"/>
  <c r="AD199" i="20"/>
  <c r="D77" i="11"/>
  <c r="D47" i="11"/>
  <c r="M63" i="4"/>
  <c r="D104" i="11"/>
  <c r="T63" i="4"/>
  <c r="H63" i="13" s="1"/>
  <c r="AZ846" i="3"/>
  <c r="AF1026" i="3" l="1"/>
  <c r="AJ1024" i="3" s="1"/>
  <c r="E85" i="4"/>
  <c r="E42" i="4"/>
  <c r="M53" i="7"/>
  <c r="R62" i="4"/>
  <c r="R42" i="4"/>
  <c r="R77" i="4"/>
  <c r="R54" i="4"/>
  <c r="T97" i="4"/>
  <c r="Q63" i="4"/>
  <c r="Q97" i="4" s="1"/>
  <c r="Q105" i="4" s="1"/>
  <c r="E11" i="4"/>
  <c r="D50" i="11"/>
  <c r="S63" i="4"/>
  <c r="AB48" i="15"/>
  <c r="D41" i="11"/>
  <c r="E8" i="4"/>
  <c r="C63" i="11"/>
  <c r="D63" i="11" s="1"/>
  <c r="C27" i="11"/>
  <c r="D90" i="11"/>
  <c r="C78" i="11"/>
  <c r="D78" i="11" s="1"/>
  <c r="E30" i="4"/>
  <c r="R30" i="4" s="1"/>
  <c r="H8" i="4"/>
  <c r="E29" i="4"/>
  <c r="D34" i="11"/>
  <c r="B82" i="11"/>
  <c r="D81" i="11"/>
  <c r="D84" i="11"/>
  <c r="D89" i="11"/>
  <c r="D95" i="11"/>
  <c r="D85" i="11"/>
  <c r="D66" i="11"/>
  <c r="D46" i="11"/>
  <c r="D31" i="11"/>
  <c r="D36" i="11"/>
  <c r="D5" i="11"/>
  <c r="D6" i="11"/>
  <c r="B71" i="11"/>
  <c r="D49" i="11"/>
  <c r="N186" i="27"/>
  <c r="C71" i="11"/>
  <c r="D52" i="11"/>
  <c r="R8" i="4"/>
  <c r="R12" i="4" s="1"/>
  <c r="D11" i="11"/>
  <c r="B11" i="4"/>
  <c r="B9" i="11"/>
  <c r="B13" i="11" s="1"/>
  <c r="D48" i="11"/>
  <c r="D70" i="11"/>
  <c r="D80" i="11"/>
  <c r="C82" i="11"/>
  <c r="B81" i="4"/>
  <c r="B97" i="11"/>
  <c r="C97" i="11"/>
  <c r="D87" i="11"/>
  <c r="B96" i="4"/>
  <c r="B104" i="13"/>
  <c r="D100" i="11"/>
  <c r="B62" i="4"/>
  <c r="B55" i="11"/>
  <c r="D53" i="11"/>
  <c r="B54" i="4"/>
  <c r="C55" i="11"/>
  <c r="E12" i="4"/>
  <c r="B8" i="4"/>
  <c r="N187" i="27" s="1"/>
  <c r="C9" i="11"/>
  <c r="C39" i="11"/>
  <c r="D33" i="11"/>
  <c r="B39" i="11"/>
  <c r="D32" i="11"/>
  <c r="D63" i="4"/>
  <c r="D97" i="4" s="1"/>
  <c r="D105" i="4" s="1"/>
  <c r="D30" i="11"/>
  <c r="B38" i="4"/>
  <c r="B42" i="4"/>
  <c r="C43" i="11"/>
  <c r="D43" i="11" s="1"/>
  <c r="D12" i="4"/>
  <c r="C12" i="4"/>
  <c r="B12" i="13" s="1"/>
  <c r="C12" i="11"/>
  <c r="D12" i="11" s="1"/>
  <c r="AH723" i="3"/>
  <c r="AH721" i="3"/>
  <c r="AH718" i="3"/>
  <c r="AH719" i="3"/>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R85" i="4" l="1"/>
  <c r="R96" i="4" s="1"/>
  <c r="E96" i="4"/>
  <c r="O53" i="7"/>
  <c r="H97" i="13"/>
  <c r="T105" i="4"/>
  <c r="R29" i="4"/>
  <c r="R38" i="4" s="1"/>
  <c r="R63" i="4" s="1"/>
  <c r="R97" i="4" s="1"/>
  <c r="R105" i="4" s="1"/>
  <c r="E38" i="4"/>
  <c r="E63" i="4" s="1"/>
  <c r="E97" i="4" s="1"/>
  <c r="E105" i="4" s="1"/>
  <c r="S97" i="4"/>
  <c r="E63" i="13"/>
  <c r="H63" i="4"/>
  <c r="H97" i="4" s="1"/>
  <c r="H105" i="4" s="1"/>
  <c r="H12" i="4"/>
  <c r="D71" i="11"/>
  <c r="D82" i="11"/>
  <c r="N193" i="27"/>
  <c r="D39" i="11"/>
  <c r="D97" i="11"/>
  <c r="C13" i="11"/>
  <c r="D13" i="11" s="1"/>
  <c r="B12" i="4"/>
  <c r="D9" i="11"/>
  <c r="D55" i="11"/>
  <c r="B64" i="11"/>
  <c r="B98" i="11" s="1"/>
  <c r="B106" i="11" s="1"/>
  <c r="B63" i="4"/>
  <c r="C64" i="11"/>
  <c r="C97" i="4"/>
  <c r="C105" i="4" s="1"/>
  <c r="AC455" i="3" s="1"/>
  <c r="AY1004" i="3"/>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U671" i="3"/>
  <c r="BV671" i="3" s="1"/>
  <c r="BU679" i="3"/>
  <c r="BU687" i="3"/>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4" i="21" s="1"/>
  <c r="P24" i="21" s="1" a="1"/>
  <c r="P24" i="21" s="1"/>
  <c r="R24" i="21" s="1"/>
  <c r="DX649" i="3"/>
  <c r="DX640" i="3"/>
  <c r="DX642" i="3"/>
  <c r="DX641" i="3"/>
  <c r="DX656" i="3"/>
  <c r="DX652" i="3"/>
  <c r="DX647" i="3"/>
  <c r="DX655" i="3"/>
  <c r="DX644" i="3"/>
  <c r="DX654" i="3"/>
  <c r="DX648" i="3"/>
  <c r="CM633" i="3"/>
  <c r="DX651" i="3"/>
  <c r="DX638" i="3"/>
  <c r="DX650" i="3"/>
  <c r="DX643" i="3"/>
  <c r="EH653" i="3"/>
  <c r="BV668"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Q53" i="7" l="1"/>
  <c r="T107" i="4"/>
  <c r="H107" i="13" s="1"/>
  <c r="AD11" i="15" s="1"/>
  <c r="AD23" i="15" s="1"/>
  <c r="AD26" i="15" s="1"/>
  <c r="AD28" i="15" s="1"/>
  <c r="H105" i="13"/>
  <c r="S105" i="4"/>
  <c r="E97" i="13"/>
  <c r="D64" i="11"/>
  <c r="C98" i="11"/>
  <c r="C106" i="11" s="1"/>
  <c r="D106" i="11" s="1"/>
  <c r="B105" i="4"/>
  <c r="AC454" i="3" s="1"/>
  <c r="F457" i="3" s="1"/>
  <c r="B105" i="13"/>
  <c r="AG258" i="20"/>
  <c r="B97" i="4"/>
  <c r="B97" i="13"/>
  <c r="O25" i="21"/>
  <c r="P25" i="21" s="1" a="1"/>
  <c r="P25" i="21" s="1"/>
  <c r="R25" i="21" s="1"/>
  <c r="CS634" i="3"/>
  <c r="BH703" i="3"/>
  <c r="BV703" i="3"/>
  <c r="AH753" i="3" s="1"/>
  <c r="E35" i="7"/>
  <c r="Y23" i="15"/>
  <c r="Y26" i="15" s="1"/>
  <c r="Y28" i="15" s="1"/>
  <c r="Y68" i="15" s="1"/>
  <c r="Y69"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53" i="7" l="1"/>
  <c r="S107" i="4"/>
  <c r="E105" i="13"/>
  <c r="D98" i="11"/>
  <c r="AB47" i="15"/>
  <c r="AB49" i="15" s="1"/>
  <c r="N183" i="27"/>
  <c r="N184" i="27" s="1"/>
  <c r="AB255" i="20"/>
  <c r="AG257" i="20" s="1"/>
  <c r="AG259" i="20" s="1"/>
  <c r="AK262" i="20" s="1"/>
  <c r="T801" i="20" s="1"/>
  <c r="AF801" i="20" s="1"/>
  <c r="G38" i="21"/>
  <c r="G40" i="21" s="1"/>
  <c r="E10" i="21" s="1"/>
  <c r="AP694" i="20"/>
  <c r="AP695" i="20"/>
  <c r="I4" i="7"/>
  <c r="I5" i="7" s="1"/>
  <c r="K9" i="7"/>
  <c r="E11" i="7"/>
  <c r="E37" i="7" s="1"/>
  <c r="E49" i="7" s="1"/>
  <c r="AJ991" i="3"/>
  <c r="AJ1044" i="3" s="1"/>
  <c r="AP541" i="20" s="1"/>
  <c r="E132" i="20"/>
  <c r="E133" i="20" s="1"/>
  <c r="AK137" i="20" s="1"/>
  <c r="T796" i="20" s="1"/>
  <c r="AF796" i="20" s="1"/>
  <c r="AB990" i="3"/>
  <c r="CS660" i="3"/>
  <c r="U362" i="20" s="1"/>
  <c r="P421" i="3"/>
  <c r="I6" i="7"/>
  <c r="G7" i="7"/>
  <c r="G11" i="7" s="1"/>
  <c r="G37" i="7" s="1"/>
  <c r="M22" i="7"/>
  <c r="M35" i="7" s="1"/>
  <c r="O15" i="7"/>
  <c r="M9" i="7"/>
  <c r="O8" i="7"/>
  <c r="G25" i="21"/>
  <c r="F24" i="21"/>
  <c r="U53" i="7" l="1"/>
  <c r="AC456" i="3"/>
  <c r="AF540" i="20"/>
  <c r="E107" i="13"/>
  <c r="T11" i="15" s="1"/>
  <c r="T23" i="15" s="1"/>
  <c r="T26" i="15" s="1"/>
  <c r="T28" i="15" s="1"/>
  <c r="T29" i="15" s="1"/>
  <c r="N194" i="27"/>
  <c r="B1059" i="3"/>
  <c r="AJ1048" i="3"/>
  <c r="AP542" i="20" s="1"/>
  <c r="AP539" i="20"/>
  <c r="K4" i="7"/>
  <c r="M4" i="7" s="1"/>
  <c r="E45" i="7"/>
  <c r="G45" i="7"/>
  <c r="G56" i="7" s="1"/>
  <c r="G58" i="7" s="1"/>
  <c r="G49" i="7"/>
  <c r="K6" i="7"/>
  <c r="I7" i="7"/>
  <c r="I11" i="7" s="1"/>
  <c r="I37" i="7" s="1"/>
  <c r="G24" i="21"/>
  <c r="F27" i="21"/>
  <c r="G27" i="21"/>
  <c r="O22" i="7"/>
  <c r="O35" i="7" s="1"/>
  <c r="Q15" i="7"/>
  <c r="O9" i="7"/>
  <c r="Q8" i="7"/>
  <c r="E48" i="7" l="1"/>
  <c r="E56" i="7"/>
  <c r="E58" i="7" s="1"/>
  <c r="E60" i="7" s="1"/>
  <c r="W53" i="7"/>
  <c r="AJ1052" i="3"/>
  <c r="T24" i="15" s="1"/>
  <c r="Y38" i="15" s="1"/>
  <c r="AP543" i="20"/>
  <c r="K5" i="7"/>
  <c r="E47" i="7"/>
  <c r="O4" i="7"/>
  <c r="M5" i="7"/>
  <c r="I45" i="7"/>
  <c r="I56" i="7" s="1"/>
  <c r="I58" i="7" s="1"/>
  <c r="I49" i="7"/>
  <c r="M6" i="7"/>
  <c r="K7" i="7"/>
  <c r="G60" i="7"/>
  <c r="G47" i="7"/>
  <c r="G48" i="7"/>
  <c r="Q22" i="7"/>
  <c r="Q35" i="7" s="1"/>
  <c r="S15" i="7"/>
  <c r="G95" i="21"/>
  <c r="G96" i="21" s="1"/>
  <c r="G29" i="21"/>
  <c r="G31" i="21" s="1"/>
  <c r="E9" i="21" s="1"/>
  <c r="G104" i="21"/>
  <c r="G106" i="21" s="1"/>
  <c r="G79" i="21"/>
  <c r="G64" i="21"/>
  <c r="Q9" i="7"/>
  <c r="S8" i="7"/>
  <c r="E62" i="7" l="1"/>
  <c r="E66" i="7"/>
  <c r="E67" i="7"/>
  <c r="G66" i="7"/>
  <c r="G67" i="7"/>
  <c r="Y53" i="7"/>
  <c r="AP546" i="20"/>
  <c r="AP545" i="20" s="1"/>
  <c r="AP548" i="20" s="1"/>
  <c r="AF541" i="20" s="1"/>
  <c r="AF542" i="20" s="1"/>
  <c r="AK548" i="20" s="1"/>
  <c r="T807" i="20" s="1"/>
  <c r="AF807" i="20" s="1"/>
  <c r="K11" i="7"/>
  <c r="K37" i="7" s="1"/>
  <c r="K45" i="7" s="1"/>
  <c r="K56" i="7" s="1"/>
  <c r="K58" i="7" s="1"/>
  <c r="O5" i="7"/>
  <c r="Q4" i="7"/>
  <c r="AD38" i="15"/>
  <c r="AD40" i="15" s="1"/>
  <c r="Y40" i="15"/>
  <c r="M7" i="7"/>
  <c r="M11" i="7" s="1"/>
  <c r="M37" i="7" s="1"/>
  <c r="O6" i="7"/>
  <c r="G62" i="7"/>
  <c r="I48" i="7"/>
  <c r="I60" i="7"/>
  <c r="I47" i="7"/>
  <c r="G69" i="21"/>
  <c r="G81" i="21"/>
  <c r="G65" i="21"/>
  <c r="S22" i="7"/>
  <c r="S35" i="7" s="1"/>
  <c r="U15" i="7"/>
  <c r="E14" i="21"/>
  <c r="E15" i="21" s="1"/>
  <c r="U8" i="7"/>
  <c r="S9" i="7"/>
  <c r="I66" i="7" l="1"/>
  <c r="I67" i="7"/>
  <c r="AA53" i="7"/>
  <c r="K49" i="7"/>
  <c r="Y41" i="15"/>
  <c r="E70" i="7"/>
  <c r="E72" i="7" s="1"/>
  <c r="S4" i="7"/>
  <c r="Q5" i="7"/>
  <c r="G70" i="7"/>
  <c r="G72" i="7" s="1"/>
  <c r="O7" i="7"/>
  <c r="O11" i="7" s="1"/>
  <c r="O37" i="7" s="1"/>
  <c r="Q6" i="7"/>
  <c r="M45" i="7"/>
  <c r="M56" i="7" s="1"/>
  <c r="M58" i="7" s="1"/>
  <c r="M49" i="7"/>
  <c r="I62" i="7"/>
  <c r="K47" i="7"/>
  <c r="K60" i="7"/>
  <c r="K48" i="7"/>
  <c r="U22" i="7"/>
  <c r="U35" i="7" s="1"/>
  <c r="W15" i="7"/>
  <c r="G83" i="21"/>
  <c r="E13" i="21" s="1"/>
  <c r="E16" i="21" s="1"/>
  <c r="H3" i="21" s="1"/>
  <c r="U9" i="7"/>
  <c r="W8" i="7"/>
  <c r="K66" i="7" l="1"/>
  <c r="K67" i="7"/>
  <c r="AB50" i="15"/>
  <c r="AB54" i="15" s="1"/>
  <c r="AB55" i="15" s="1"/>
  <c r="AB56" i="15" s="1"/>
  <c r="AC53" i="7"/>
  <c r="U4" i="7"/>
  <c r="S5" i="7"/>
  <c r="M48" i="7"/>
  <c r="M47" i="7"/>
  <c r="M60" i="7"/>
  <c r="O45" i="7"/>
  <c r="O56" i="7" s="1"/>
  <c r="O58" i="7" s="1"/>
  <c r="O49" i="7"/>
  <c r="K62" i="7"/>
  <c r="Q7" i="7"/>
  <c r="Q11" i="7" s="1"/>
  <c r="Q37" i="7" s="1"/>
  <c r="S6" i="7"/>
  <c r="I70" i="7"/>
  <c r="I72" i="7" s="1"/>
  <c r="W22" i="7"/>
  <c r="W35" i="7" s="1"/>
  <c r="Y15" i="7"/>
  <c r="W9" i="7"/>
  <c r="Y8" i="7"/>
  <c r="M66" i="7" l="1"/>
  <c r="M67" i="7"/>
  <c r="M26" i="3"/>
  <c r="P204" i="3" s="1"/>
  <c r="AB57" i="15"/>
  <c r="AB59" i="15" s="1"/>
  <c r="AB77" i="15" s="1"/>
  <c r="AE53" i="7"/>
  <c r="U5" i="7"/>
  <c r="W4" i="7"/>
  <c r="Q49" i="7"/>
  <c r="Q45" i="7"/>
  <c r="Q56" i="7" s="1"/>
  <c r="Q58" i="7" s="1"/>
  <c r="M62" i="7"/>
  <c r="O47" i="7"/>
  <c r="O48" i="7"/>
  <c r="O60" i="7"/>
  <c r="K70" i="7"/>
  <c r="K72" i="7" s="1"/>
  <c r="S7" i="7"/>
  <c r="S11" i="7" s="1"/>
  <c r="S37" i="7" s="1"/>
  <c r="U6" i="7"/>
  <c r="Y22" i="7"/>
  <c r="Y35" i="7" s="1"/>
  <c r="AA15" i="7"/>
  <c r="Y9" i="7"/>
  <c r="AA8" i="7"/>
  <c r="O66" i="7" l="1"/>
  <c r="O67" i="7"/>
  <c r="AG53" i="7"/>
  <c r="AB78" i="15"/>
  <c r="AB79" i="15" s="1"/>
  <c r="AB81" i="15" s="1"/>
  <c r="J82" i="15" s="1"/>
  <c r="M70" i="7"/>
  <c r="M72" i="7" s="1"/>
  <c r="W5" i="7"/>
  <c r="Y4" i="7"/>
  <c r="U7" i="7"/>
  <c r="U11" i="7" s="1"/>
  <c r="U37" i="7" s="1"/>
  <c r="W6" i="7"/>
  <c r="O62" i="7"/>
  <c r="Q60" i="7"/>
  <c r="Q48" i="7"/>
  <c r="Q47" i="7"/>
  <c r="S49" i="7"/>
  <c r="S45" i="7"/>
  <c r="S56" i="7" s="1"/>
  <c r="S58" i="7" s="1"/>
  <c r="AC15" i="7"/>
  <c r="AA22" i="7"/>
  <c r="AA35" i="7" s="1"/>
  <c r="AC8" i="7"/>
  <c r="AA9" i="7"/>
  <c r="Q66" i="7" l="1"/>
  <c r="Q67" i="7"/>
  <c r="I10" i="21"/>
  <c r="I11" i="21" s="1"/>
  <c r="I16" i="21" s="1"/>
  <c r="H4" i="21" s="1"/>
  <c r="H5" i="21" s="1"/>
  <c r="M27" i="3"/>
  <c r="P205" i="3" s="1"/>
  <c r="AA4" i="7"/>
  <c r="Y5" i="7"/>
  <c r="Y6" i="7"/>
  <c r="W7" i="7"/>
  <c r="W11" i="7" s="1"/>
  <c r="W37" i="7" s="1"/>
  <c r="U45" i="7"/>
  <c r="U56" i="7" s="1"/>
  <c r="U58" i="7" s="1"/>
  <c r="U49" i="7"/>
  <c r="Q62" i="7"/>
  <c r="S48" i="7"/>
  <c r="S47" i="7"/>
  <c r="S60" i="7"/>
  <c r="O70" i="7"/>
  <c r="O72" i="7" s="1"/>
  <c r="AE15" i="7"/>
  <c r="AC22" i="7"/>
  <c r="AC35" i="7" s="1"/>
  <c r="AC9" i="7"/>
  <c r="AE8" i="7"/>
  <c r="S66" i="7" l="1"/>
  <c r="S67" i="7"/>
  <c r="AA5" i="7"/>
  <c r="AC4" i="7"/>
  <c r="S62" i="7"/>
  <c r="U48" i="7"/>
  <c r="U60" i="7"/>
  <c r="U47" i="7"/>
  <c r="Q70" i="7"/>
  <c r="Q72" i="7" s="1"/>
  <c r="W49" i="7"/>
  <c r="W45" i="7"/>
  <c r="W56" i="7" s="1"/>
  <c r="W58" i="7" s="1"/>
  <c r="Y7" i="7"/>
  <c r="Y11" i="7" s="1"/>
  <c r="Y37" i="7" s="1"/>
  <c r="AA6" i="7"/>
  <c r="AE22" i="7"/>
  <c r="AE35" i="7" s="1"/>
  <c r="AG15" i="7"/>
  <c r="AG22" i="7" s="1"/>
  <c r="AG35" i="7" s="1"/>
  <c r="AE9" i="7"/>
  <c r="AG8" i="7"/>
  <c r="AG9" i="7" s="1"/>
  <c r="U66" i="7" l="1"/>
  <c r="U67" i="7"/>
  <c r="S70" i="7"/>
  <c r="S72" i="7" s="1"/>
  <c r="AC5" i="7"/>
  <c r="AE4" i="7"/>
  <c r="AC6" i="7"/>
  <c r="AA7" i="7"/>
  <c r="AA11" i="7" s="1"/>
  <c r="AA37" i="7" s="1"/>
  <c r="U62" i="7"/>
  <c r="Y49" i="7"/>
  <c r="Y45" i="7"/>
  <c r="Y56" i="7" s="1"/>
  <c r="Y58" i="7" s="1"/>
  <c r="W60" i="7"/>
  <c r="W47" i="7"/>
  <c r="W48" i="7"/>
  <c r="W67" i="7" l="1"/>
  <c r="W66" i="7"/>
  <c r="AE5" i="7"/>
  <c r="AG4" i="7"/>
  <c r="AG5" i="7" s="1"/>
  <c r="AA45" i="7"/>
  <c r="AA56" i="7" s="1"/>
  <c r="AA58" i="7" s="1"/>
  <c r="AA49" i="7"/>
  <c r="U70" i="7"/>
  <c r="U72" i="7" s="1"/>
  <c r="W62" i="7"/>
  <c r="Y47" i="7"/>
  <c r="Y48" i="7"/>
  <c r="Y60" i="7"/>
  <c r="AE6" i="7"/>
  <c r="AC7" i="7"/>
  <c r="AC11" i="7" s="1"/>
  <c r="AC37" i="7" s="1"/>
  <c r="Y67" i="7" l="1"/>
  <c r="Y66" i="7"/>
  <c r="W70" i="7"/>
  <c r="W72" i="7" s="1"/>
  <c r="AA60" i="7"/>
  <c r="AA47" i="7"/>
  <c r="AA48" i="7"/>
  <c r="AC45" i="7"/>
  <c r="AC56" i="7" s="1"/>
  <c r="AC58" i="7" s="1"/>
  <c r="AC49" i="7"/>
  <c r="AE7" i="7"/>
  <c r="AE11" i="7" s="1"/>
  <c r="AE37" i="7" s="1"/>
  <c r="AG6" i="7"/>
  <c r="Y62" i="7"/>
  <c r="AA67" i="7" l="1"/>
  <c r="AA66" i="7"/>
  <c r="Y70" i="7"/>
  <c r="Y72" i="7" s="1"/>
  <c r="AG7" i="7"/>
  <c r="AG11" i="7" s="1"/>
  <c r="AG37" i="7" s="1"/>
  <c r="AE49" i="7"/>
  <c r="AE45" i="7"/>
  <c r="AE56" i="7" s="1"/>
  <c r="AE58" i="7" s="1"/>
  <c r="AC60" i="7"/>
  <c r="AC48" i="7"/>
  <c r="AC47" i="7"/>
  <c r="AA62" i="7"/>
  <c r="AC66" i="7" l="1"/>
  <c r="AC67" i="7"/>
  <c r="AA70" i="7"/>
  <c r="AA72" i="7" s="1"/>
  <c r="AC62" i="7"/>
  <c r="AE47" i="7"/>
  <c r="AE60" i="7"/>
  <c r="AE48" i="7"/>
  <c r="AG49" i="7"/>
  <c r="AG45" i="7"/>
  <c r="AG56" i="7" s="1"/>
  <c r="AG58" i="7" s="1"/>
  <c r="AE66" i="7" l="1"/>
  <c r="AE67" i="7"/>
  <c r="AG48" i="7"/>
  <c r="AG60" i="7"/>
  <c r="AG47" i="7"/>
  <c r="AE62" i="7"/>
  <c r="AC70" i="7"/>
  <c r="AC72" i="7" s="1"/>
  <c r="AG66" i="7" l="1"/>
  <c r="AG67" i="7"/>
  <c r="AE70" i="7"/>
  <c r="AE72" i="7" s="1"/>
  <c r="AG62"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rgb="FF000000"/>
            <rFont val="Tahoma"/>
            <family val="2"/>
          </rPr>
          <t>Input tax-exempt bond amount.  This cell is linked to the tie breaker.  Do not include any taxable bond amount.</t>
        </r>
      </text>
    </comment>
    <comment ref="Z809" authorId="1"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rgb="FF000000"/>
            <rFont val="Tahoma"/>
            <family val="2"/>
          </rPr>
          <t>For projects subject to a CTCAC Capital Needs Covenant</t>
        </r>
      </text>
    </comment>
    <comment ref="A75" authorId="2" shapeId="0" xr:uid="{00000000-0006-0000-0500-000004000000}">
      <text>
        <r>
          <rPr>
            <sz val="9"/>
            <color rgb="FF000000"/>
            <rFont val="Tahoma"/>
            <family val="2"/>
          </rPr>
          <t>Three months of operating expenses and debt service as shown in the 15 year pro forma.</t>
        </r>
        <r>
          <rPr>
            <b/>
            <sz val="9"/>
            <color rgb="FF000000"/>
            <rFont val="Tahoma"/>
            <family val="2"/>
          </rPr>
          <t xml:space="preserve">
</t>
        </r>
        <r>
          <rPr>
            <b/>
            <sz val="9"/>
            <color rgb="FF000000"/>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rgb="FF000000"/>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<sst xmlns="http://schemas.openxmlformats.org/spreadsheetml/2006/main" count="5260" uniqueCount="2763">
  <si>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</si>
  <si>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</si>
  <si>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</si>
  <si>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</si>
  <si>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</si>
  <si>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</si>
  <si>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</si>
  <si>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</si>
  <si>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</si>
  <si>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</si>
  <si>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</si>
  <si>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</si>
  <si>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</si>
  <si>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</si>
  <si>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</si>
  <si>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</si>
  <si>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</si>
  <si>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</si>
  <si>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</si>
  <si>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</si>
  <si>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</si>
  <si>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</si>
  <si>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</si>
  <si>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</si>
  <si>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</si>
  <si>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</si>
  <si>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</si>
  <si>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</si>
  <si>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</si>
  <si>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</si>
  <si>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</si>
  <si>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</si>
  <si>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</si>
  <si>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</si>
  <si>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</si>
  <si>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</si>
  <si>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</si>
  <si>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</si>
  <si>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</si>
  <si>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</si>
  <si>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</si>
  <si>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</si>
  <si>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</si>
  <si>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</si>
  <si>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</si>
  <si>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</si>
  <si>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</si>
  <si>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</si>
  <si>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</si>
  <si>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</si>
  <si>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</si>
  <si>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</si>
  <si>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</si>
  <si>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</si>
  <si>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</si>
  <si>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</si>
  <si>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</si>
  <si>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</si>
  <si>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</si>
  <si>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</si>
  <si>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</si>
  <si>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</si>
  <si>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</si>
  <si>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</si>
  <si>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</si>
  <si>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</si>
  <si>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</si>
  <si>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</si>
  <si>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</si>
  <si>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</si>
  <si>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</si>
  <si>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</si>
  <si>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</si>
  <si>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</si>
  <si>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</si>
  <si>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</si>
  <si>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</si>
  <si>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</si>
  <si>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</si>
  <si>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</si>
  <si>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</si>
  <si>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</si>
  <si>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</si>
  <si>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</si>
  <si>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</si>
  <si>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</si>
  <si>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</si>
  <si>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</si>
  <si>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</si>
  <si>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</si>
  <si>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</si>
  <si>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</si>
  <si>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</si>
  <si>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</si>
  <si>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</si>
  <si>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</si>
  <si>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</si>
  <si>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</si>
  <si>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</si>
  <si>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</si>
  <si>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</si>
  <si>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</si>
  <si>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</si>
  <si>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</si>
  <si>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</si>
  <si>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</si>
  <si>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</si>
  <si>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</si>
  <si>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</si>
  <si>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</si>
  <si>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</si>
  <si>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</si>
  <si>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</si>
  <si>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</si>
  <si>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</si>
  <si>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</si>
  <si>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</si>
  <si>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</si>
  <si>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</si>
  <si>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</si>
  <si>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</si>
  <si>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</si>
  <si>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</si>
  <si>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</si>
  <si>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</si>
  <si>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</si>
  <si>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</si>
  <si>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</si>
  <si>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</si>
  <si>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</si>
  <si>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</si>
  <si>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</si>
  <si>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</si>
  <si>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</si>
  <si>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</si>
  <si>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</si>
  <si>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</si>
  <si>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</si>
  <si>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</si>
  <si>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</si>
  <si>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</si>
  <si>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</si>
  <si>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</si>
  <si>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</si>
  <si>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</si>
  <si>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</si>
  <si>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</si>
  <si>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</si>
  <si>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</si>
  <si>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</si>
  <si>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</si>
  <si>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</si>
  <si>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</si>
  <si>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</si>
  <si>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</si>
  <si>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</si>
  <si>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</si>
  <si>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</si>
  <si>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</si>
  <si>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</si>
  <si>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</si>
  <si>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</si>
  <si>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</si>
  <si>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</si>
  <si>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</si>
  <si>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</si>
  <si>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</si>
  <si>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</si>
  <si>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</si>
  <si>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</si>
  <si>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</si>
  <si>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</si>
  <si>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</si>
  <si>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</si>
  <si>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</si>
  <si>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</si>
  <si>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</si>
  <si>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</si>
  <si>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</si>
  <si>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</si>
  <si>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</si>
  <si>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</si>
  <si>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</si>
  <si>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</si>
  <si>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</si>
  <si>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</si>
  <si>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</si>
  <si>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</si>
  <si>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</si>
  <si>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</si>
  <si>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</si>
  <si>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</si>
  <si>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</si>
  <si>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</si>
  <si>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</si>
  <si>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</si>
  <si>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</si>
  <si>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</si>
  <si>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</si>
  <si>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</si>
  <si>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</si>
  <si>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</si>
  <si>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</si>
  <si>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</si>
  <si>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</si>
  <si>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</si>
  <si>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</si>
  <si>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</si>
  <si>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</si>
  <si>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</si>
  <si>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</si>
  <si>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</si>
  <si>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</si>
  <si>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</si>
  <si>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</si>
  <si>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</si>
  <si>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</si>
  <si>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</si>
  <si>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</si>
  <si>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</si>
  <si>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</si>
  <si>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</si>
  <si>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</si>
  <si>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</si>
  <si>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</si>
  <si>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</si>
  <si>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</si>
  <si>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</si>
  <si>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</si>
  <si>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</si>
  <si>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</si>
  <si>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</si>
  <si>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</si>
  <si>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</si>
  <si>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</si>
  <si>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</si>
  <si>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</si>
  <si>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</si>
  <si>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</si>
  <si>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</si>
  <si>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</si>
  <si>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</si>
  <si>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</si>
  <si>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</si>
  <si>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</si>
  <si>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</si>
  <si>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</si>
  <si>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</si>
  <si>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</si>
  <si>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</si>
  <si>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</si>
  <si>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</si>
  <si>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</si>
  <si>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</si>
  <si>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</si>
  <si>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</si>
  <si>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</si>
  <si>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</si>
  <si>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</si>
  <si>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</si>
  <si>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</si>
  <si>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</si>
  <si>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</si>
  <si>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</si>
  <si>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</si>
  <si>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</si>
  <si>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</si>
  <si>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</si>
  <si>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</si>
  <si>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</si>
  <si>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</si>
  <si>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</si>
  <si>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</si>
  <si>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</si>
  <si>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</si>
  <si>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</si>
  <si>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</si>
  <si>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</si>
  <si>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</si>
  <si>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</si>
  <si>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</si>
  <si>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</si>
  <si>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</si>
  <si>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</si>
  <si>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</si>
  <si>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</si>
  <si>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</si>
  <si>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</si>
  <si>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</si>
  <si>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</si>
  <si>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</si>
  <si>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</si>
  <si>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</si>
  <si>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</si>
  <si>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</si>
  <si>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</si>
  <si>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</si>
  <si>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</si>
  <si>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</si>
  <si>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</si>
  <si>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</si>
  <si>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</si>
  <si>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</si>
  <si>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</si>
  <si>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</si>
  <si>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</si>
  <si>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</si>
  <si>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</si>
  <si>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</si>
  <si>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</si>
  <si>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</si>
  <si>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</si>
  <si>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</si>
  <si>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</si>
  <si>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</si>
  <si>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</si>
  <si>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</si>
  <si>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</si>
  <si>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</si>
  <si>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</si>
  <si>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</si>
  <si>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</si>
  <si>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</si>
  <si>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</si>
  <si>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</si>
  <si>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</si>
  <si>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</si>
  <si>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</si>
  <si>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</si>
  <si>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</si>
  <si>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</si>
  <si>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</si>
  <si>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</si>
  <si>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</si>
  <si>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</si>
  <si>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</si>
  <si>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</si>
  <si>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</si>
  <si>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</si>
  <si>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</si>
  <si>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</si>
  <si>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</si>
  <si>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</si>
  <si>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</si>
  <si>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</si>
  <si>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</si>
  <si>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</si>
  <si>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</si>
  <si>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</si>
  <si>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</si>
  <si>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</si>
  <si>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</si>
  <si>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</si>
  <si>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</si>
  <si>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</si>
  <si>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</si>
  <si>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</si>
  <si>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</si>
  <si>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</si>
  <si>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</si>
  <si>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</si>
  <si>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</si>
  <si>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</si>
  <si>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</si>
  <si>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</si>
  <si>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</si>
  <si>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</si>
  <si>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</si>
  <si>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</si>
  <si>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</si>
  <si>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</si>
  <si>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</si>
  <si>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</si>
  <si>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</si>
  <si>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</si>
  <si>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</si>
  <si>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</si>
  <si>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</si>
  <si>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</si>
  <si>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</si>
  <si>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</si>
  <si>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</si>
  <si>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</si>
  <si>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</si>
  <si>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</si>
  <si>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</si>
  <si>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</si>
  <si>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</si>
  <si>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</si>
  <si>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</si>
  <si>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</si>
  <si>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</si>
  <si>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</si>
  <si>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</si>
  <si>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</si>
  <si>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</si>
  <si>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</si>
  <si>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</si>
  <si>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</si>
  <si>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</si>
  <si>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</si>
  <si>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</si>
  <si>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</si>
  <si>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</si>
  <si>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</si>
  <si>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</si>
  <si>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</si>
  <si>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</si>
  <si>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</si>
  <si>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</si>
  <si>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</si>
  <si>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</si>
  <si>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</si>
  <si>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</si>
  <si>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</si>
  <si>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</si>
  <si>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</si>
  <si>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</si>
  <si>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</si>
  <si>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</si>
  <si>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</si>
  <si>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</si>
  <si>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</si>
  <si>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</si>
  <si>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</si>
  <si>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</si>
  <si>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</si>
  <si>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</si>
  <si>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</si>
  <si>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</si>
  <si>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</si>
  <si>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</si>
  <si>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</si>
  <si>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</si>
  <si>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</si>
  <si>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</si>
  <si>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</si>
  <si>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</si>
  <si>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</si>
  <si>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</si>
  <si>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</si>
  <si>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</si>
  <si>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</si>
  <si>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</si>
  <si>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</si>
  <si>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</si>
  <si>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</si>
  <si>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</si>
  <si>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</si>
  <si>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</si>
  <si>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</si>
  <si>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</si>
  <si>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</si>
  <si>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</si>
  <si>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</si>
  <si>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</si>
  <si>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</si>
  <si>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</si>
  <si>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</si>
  <si>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</si>
  <si>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</si>
  <si>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</si>
  <si>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</si>
  <si>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</si>
  <si>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</si>
  <si>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</si>
  <si>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</si>
  <si>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</si>
  <si>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</si>
  <si>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</si>
  <si>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</si>
  <si>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</si>
  <si>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</si>
  <si>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</si>
  <si>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</si>
  <si>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</si>
  <si>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</si>
  <si>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</si>
  <si>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</si>
  <si>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</si>
  <si>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</si>
  <si>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</si>
  <si>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</si>
  <si>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</si>
  <si>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</si>
  <si>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</si>
  <si>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</si>
  <si>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</si>
  <si>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</si>
  <si>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</si>
  <si>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</si>
  <si>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</si>
  <si>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</si>
  <si>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</si>
  <si>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</si>
  <si>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</si>
  <si>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</si>
  <si>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</si>
  <si>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</si>
  <si>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</si>
  <si>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</si>
  <si>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</si>
  <si>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</si>
  <si>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</si>
  <si>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</si>
  <si>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</si>
  <si>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</si>
  <si>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</si>
  <si>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</si>
  <si>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</si>
  <si>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</si>
  <si>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</si>
  <si>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</si>
  <si>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</si>
  <si>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</si>
  <si>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</si>
  <si>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</si>
  <si>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</si>
  <si>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</si>
  <si>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</si>
  <si>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</si>
  <si>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</si>
  <si>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</si>
  <si>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</si>
  <si>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</si>
  <si>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</si>
  <si>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</si>
  <si>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</si>
  <si>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</si>
  <si>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</si>
  <si>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</si>
  <si>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</si>
  <si>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</si>
  <si>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</si>
  <si>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</si>
  <si>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</si>
  <si>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</si>
  <si>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</si>
  <si>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</si>
  <si>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</si>
  <si>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</si>
  <si>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</si>
  <si>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</si>
  <si>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</si>
  <si>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</si>
  <si>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</si>
  <si>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</si>
  <si>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</si>
  <si>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</si>
  <si>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</si>
  <si>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</si>
  <si>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</si>
  <si>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</si>
  <si>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</si>
  <si>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</si>
  <si>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</si>
  <si>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</si>
  <si>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</si>
  <si>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</si>
  <si>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</si>
  <si>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</si>
  <si>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</si>
  <si>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</si>
  <si>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</si>
  <si>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</si>
  <si>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</si>
  <si>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</si>
  <si>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</si>
  <si>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</si>
  <si>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</si>
  <si>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</si>
  <si>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</si>
  <si>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</si>
  <si>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</si>
  <si>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</si>
  <si>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</si>
  <si>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</si>
  <si>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</si>
  <si>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</si>
  <si>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</si>
  <si>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</si>
  <si>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</si>
  <si>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</si>
  <si>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</si>
  <si>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</si>
  <si>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</si>
  <si>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</si>
  <si>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</si>
  <si>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</si>
  <si>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</si>
  <si>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</si>
  <si>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</si>
  <si>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</si>
  <si>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</si>
  <si>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</si>
  <si>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</si>
  <si>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</si>
  <si>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</si>
  <si>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</si>
  <si>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</si>
  <si>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</si>
  <si>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</si>
  <si>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</si>
  <si>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</si>
  <si>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</si>
  <si>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</si>
  <si>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</si>
  <si>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</si>
  <si>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</si>
  <si>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</si>
  <si>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</si>
  <si>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</si>
  <si>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</si>
  <si>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</si>
  <si>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</si>
  <si>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</si>
  <si>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</si>
  <si>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</si>
  <si>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</si>
  <si>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</si>
  <si>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</si>
  <si>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</si>
  <si>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</si>
  <si>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</si>
  <si>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</si>
  <si>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</si>
  <si>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</si>
  <si>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</si>
  <si>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</si>
  <si>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</si>
  <si>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</si>
  <si>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</si>
  <si>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</si>
  <si>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</si>
  <si>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</si>
  <si>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</si>
  <si>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</si>
  <si>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</si>
  <si>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</si>
  <si>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</si>
  <si>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</si>
  <si>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</si>
  <si>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</si>
  <si>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</si>
  <si>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</si>
  <si>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</si>
  <si>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</si>
  <si>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</si>
  <si>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</si>
  <si>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</si>
  <si>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</si>
  <si>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</si>
  <si>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</si>
  <si>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</si>
  <si>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</si>
  <si>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</si>
  <si>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</si>
  <si>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</si>
  <si>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</si>
  <si>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</si>
  <si>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</si>
  <si>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</si>
  <si>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</si>
  <si>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</si>
  <si>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</si>
  <si>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</si>
  <si>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</si>
  <si>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</si>
  <si>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</si>
  <si>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</si>
  <si>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</si>
  <si>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</si>
  <si>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</si>
  <si>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</si>
  <si>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</si>
  <si>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</si>
  <si>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</si>
  <si>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</si>
  <si>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</si>
  <si>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</si>
  <si>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</si>
  <si>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</si>
  <si>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</si>
  <si>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</si>
  <si>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</si>
  <si>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</si>
  <si>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</si>
  <si>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</si>
  <si>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</si>
  <si>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</si>
  <si>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</si>
  <si>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</si>
  <si>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</si>
  <si>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</si>
  <si>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</si>
  <si>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</si>
  <si>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</si>
  <si>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</si>
  <si>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</si>
  <si>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</si>
  <si>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</si>
  <si>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</si>
  <si>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</si>
  <si>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</si>
  <si>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</si>
  <si>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</si>
  <si>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</si>
  <si>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</si>
  <si>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</si>
  <si>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</si>
  <si>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</si>
  <si>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</si>
  <si>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</si>
  <si>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</si>
  <si>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</si>
  <si>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</si>
  <si>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</si>
  <si>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</si>
  <si>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</si>
  <si>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</si>
  <si>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</si>
  <si>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</si>
  <si>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</si>
  <si>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</si>
  <si>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</si>
  <si>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</si>
  <si>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</si>
  <si>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</si>
  <si>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</si>
  <si>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</si>
  <si>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</si>
  <si>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</si>
  <si>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</si>
  <si>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</si>
  <si>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</si>
  <si>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</si>
  <si>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</si>
  <si>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</si>
  <si>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</si>
  <si>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</si>
  <si>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</si>
  <si>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</si>
  <si>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</si>
  <si>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</si>
  <si>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</si>
  <si>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</si>
  <si>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</si>
  <si>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</si>
  <si>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</si>
  <si>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</si>
  <si>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</si>
  <si>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</si>
  <si>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</si>
  <si>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</si>
  <si>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</si>
  <si>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</si>
  <si>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</si>
  <si>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</si>
  <si>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</si>
  <si>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</si>
  <si>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</si>
  <si>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</si>
  <si>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</si>
  <si>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</si>
  <si>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</si>
  <si>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</si>
  <si>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</si>
  <si>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</si>
  <si>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</si>
  <si>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</si>
  <si>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</si>
  <si>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</si>
  <si>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</si>
  <si>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</si>
  <si>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</si>
  <si>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</si>
  <si>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</si>
  <si>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</si>
  <si>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</si>
  <si>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</si>
  <si>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</si>
  <si>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</si>
  <si>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</si>
  <si>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</si>
  <si>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</si>
  <si>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</si>
  <si>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</si>
  <si>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</si>
  <si>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</si>
  <si>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</si>
  <si>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</si>
  <si>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</si>
  <si>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</si>
  <si>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</si>
  <si>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</si>
  <si>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</si>
  <si>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</si>
  <si>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</si>
  <si>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</si>
  <si>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</si>
  <si>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</si>
  <si>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</si>
  <si>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</si>
  <si>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</si>
  <si>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</si>
  <si>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</si>
  <si>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</si>
  <si>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</si>
  <si>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</si>
  <si>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</si>
  <si>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</si>
  <si>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</si>
  <si>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</si>
  <si>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</si>
  <si>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</si>
  <si>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</si>
  <si>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</si>
  <si>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</si>
  <si>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</si>
  <si>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</si>
  <si>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</si>
  <si>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</si>
  <si>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</si>
  <si>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</si>
  <si>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</si>
  <si>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</si>
  <si>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</si>
  <si>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</si>
  <si>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</si>
  <si>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</si>
  <si>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</si>
  <si>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</si>
  <si>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</si>
  <si>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</si>
  <si>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</si>
  <si>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</si>
  <si>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</si>
  <si>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</si>
  <si>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</si>
  <si>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</si>
  <si>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</si>
  <si>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</si>
  <si>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</si>
  <si>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</si>
  <si>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</si>
  <si>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</si>
  <si>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</si>
  <si>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</si>
  <si>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</si>
  <si>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</si>
  <si>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</si>
  <si>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</si>
  <si>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</si>
  <si>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</si>
  <si>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</si>
  <si>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</si>
  <si>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</si>
  <si>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</si>
  <si>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</si>
  <si>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</si>
  <si>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</si>
  <si>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</si>
  <si>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</si>
  <si>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</si>
  <si>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</si>
  <si>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</si>
  <si>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</si>
  <si>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</si>
  <si>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</si>
  <si>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</si>
  <si>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</si>
  <si>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</si>
  <si>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</si>
  <si>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</si>
  <si>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</si>
  <si>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</si>
  <si>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</si>
  <si>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</si>
  <si>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</si>
  <si>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</si>
  <si>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</si>
  <si>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</si>
  <si>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</si>
  <si>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</si>
  <si>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</si>
  <si>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</si>
  <si>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</si>
  <si>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</si>
  <si>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</si>
  <si>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</si>
  <si>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</si>
  <si>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</si>
  <si>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</si>
  <si>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</si>
  <si>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</si>
  <si>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</si>
  <si>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</si>
  <si>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</si>
  <si>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</si>
  <si>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</si>
  <si>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</si>
  <si>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</si>
  <si>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</si>
  <si>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</si>
  <si>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</si>
  <si>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</si>
  <si>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</si>
  <si>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</si>
  <si>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</si>
  <si>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</si>
  <si>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</si>
  <si>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</si>
  <si>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</si>
  <si>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</si>
  <si>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</si>
  <si>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</si>
  <si>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</si>
  <si>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</si>
  <si>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</si>
  <si>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</si>
  <si>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</si>
  <si>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</si>
  <si>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</si>
  <si>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</si>
  <si>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</si>
  <si>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</si>
  <si>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</si>
  <si>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</si>
  <si>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</si>
  <si>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</si>
  <si>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</si>
  <si>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</si>
  <si>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</si>
  <si>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</si>
  <si>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</si>
  <si>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</si>
  <si>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</si>
  <si>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</si>
  <si>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</si>
  <si>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</si>
  <si>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</si>
  <si>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</si>
  <si>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</si>
  <si>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</si>
  <si>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</si>
  <si>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</si>
  <si>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</si>
  <si>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</si>
  <si>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</si>
  <si>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</si>
  <si>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</si>
  <si>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</si>
  <si>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</si>
  <si>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</si>
  <si>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</si>
  <si>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</si>
  <si>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</si>
  <si>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</si>
  <si>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</si>
  <si>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</si>
  <si>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</si>
  <si>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</si>
  <si>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</si>
  <si>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</si>
  <si>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</si>
  <si>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</si>
  <si>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</si>
  <si>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</si>
  <si>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</si>
  <si>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</si>
  <si>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</si>
  <si>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</si>
  <si>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</si>
  <si>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</si>
  <si>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</si>
  <si>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</si>
  <si>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</si>
  <si>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</si>
  <si>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</si>
  <si>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</si>
  <si>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</si>
  <si>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</si>
  <si>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</si>
  <si>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</si>
  <si>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</si>
  <si>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</si>
  <si>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</si>
  <si>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</si>
  <si>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</si>
  <si>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</si>
  <si>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</si>
  <si>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</si>
  <si>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</si>
  <si>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</si>
  <si>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</si>
  <si>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</si>
  <si>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</si>
  <si>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</si>
  <si>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</si>
  <si>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</si>
  <si>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</si>
  <si>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</si>
  <si>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</si>
  <si>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</si>
  <si>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</si>
  <si>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</si>
  <si>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</si>
  <si>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</si>
  <si>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</si>
  <si>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</si>
  <si>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</si>
  <si>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</si>
  <si>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</si>
  <si>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</si>
  <si>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</si>
  <si>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</si>
  <si>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</si>
  <si>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</si>
  <si>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</si>
  <si>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</si>
  <si>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</si>
  <si>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</si>
  <si>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</si>
  <si>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</si>
  <si>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</si>
  <si>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</si>
  <si>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</si>
  <si>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</si>
  <si>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</si>
  <si>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</si>
  <si>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</si>
  <si>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</si>
  <si>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</si>
  <si>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</si>
  <si>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</si>
  <si>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</si>
  <si>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</si>
  <si>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</si>
  <si>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</si>
  <si>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</si>
  <si>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</si>
  <si>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</si>
  <si>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</si>
  <si>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</si>
  <si>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</si>
  <si>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</si>
  <si>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</si>
  <si>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</si>
  <si>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</si>
  <si>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</si>
  <si>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</si>
  <si>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</si>
  <si>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</si>
  <si>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</si>
  <si>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</si>
  <si>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</si>
  <si>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</si>
  <si>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</si>
  <si>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</si>
  <si>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</si>
  <si>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</si>
  <si>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</si>
  <si>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</si>
  <si>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</si>
  <si>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</si>
  <si>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</si>
  <si>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</si>
  <si>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</si>
  <si>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</si>
  <si>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</si>
  <si>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</si>
  <si>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</si>
  <si>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</si>
  <si>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</si>
  <si>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</si>
  <si>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</si>
  <si>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</si>
  <si>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</si>
  <si>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</si>
  <si>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</si>
  <si>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</si>
  <si>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</si>
  <si>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</si>
  <si>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</si>
  <si>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</si>
  <si>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</si>
  <si>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</si>
  <si>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</si>
  <si>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</si>
  <si>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</si>
  <si>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</si>
  <si>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</si>
  <si>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</si>
  <si>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</si>
  <si>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</si>
  <si>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</si>
  <si>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</si>
  <si>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</si>
  <si>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</si>
  <si>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</si>
  <si>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</si>
  <si>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</si>
  <si>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</si>
  <si>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</si>
  <si>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</si>
  <si>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</si>
  <si>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</si>
  <si>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</si>
  <si>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</si>
  <si>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</si>
  <si>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</si>
  <si>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</si>
  <si>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</si>
  <si>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</si>
  <si>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</si>
  <si>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</si>
  <si>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</si>
  <si>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</si>
  <si>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</si>
  <si>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</si>
  <si>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</si>
  <si>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</si>
  <si>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</si>
  <si>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</si>
  <si>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</si>
  <si>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</si>
  <si>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</si>
  <si>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</si>
  <si>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</si>
  <si>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</si>
  <si>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</si>
  <si>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</si>
  <si>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</si>
  <si>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</si>
  <si>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</si>
  <si>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</si>
  <si>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</si>
  <si>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</si>
  <si>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</si>
  <si>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</si>
  <si>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</si>
  <si>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</si>
  <si>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</si>
  <si>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</si>
  <si>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</si>
  <si>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</si>
  <si>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</si>
  <si>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</si>
  <si>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</si>
  <si>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</si>
  <si>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</si>
  <si>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</si>
  <si>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</si>
  <si>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</si>
  <si>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</si>
  <si>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</si>
  <si>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</si>
  <si>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</si>
  <si>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</si>
  <si>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</si>
  <si>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</si>
  <si>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</si>
  <si>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</si>
  <si>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</si>
  <si>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</si>
  <si>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</si>
  <si>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</si>
  <si>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</si>
  <si>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</si>
  <si>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</si>
  <si>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</si>
  <si>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</si>
  <si>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</si>
  <si>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</si>
  <si>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</si>
  <si>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</si>
  <si>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</si>
  <si>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</si>
  <si>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</si>
  <si>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</si>
  <si>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</si>
  <si>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</si>
  <si>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</si>
  <si>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</si>
  <si>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</si>
  <si>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</si>
  <si>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</si>
  <si>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</si>
  <si>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</si>
  <si>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</si>
  <si>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</si>
  <si>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</si>
  <si>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</si>
  <si>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</si>
  <si>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</si>
  <si>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</si>
  <si>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</si>
  <si>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</si>
  <si>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</si>
  <si>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</si>
  <si>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</si>
  <si>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</si>
  <si>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</si>
  <si>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</si>
  <si>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</si>
  <si>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</si>
  <si>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</si>
  <si>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</si>
  <si>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</si>
  <si>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</si>
  <si>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</si>
  <si>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</si>
  <si>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</si>
  <si>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</si>
  <si>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</si>
  <si>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</si>
  <si>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</si>
  <si>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</si>
  <si>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</si>
  <si>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</si>
  <si>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</si>
  <si>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</si>
  <si>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</si>
  <si>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</si>
  <si>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</si>
  <si>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</si>
  <si>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</si>
  <si>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</si>
  <si>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</si>
  <si>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</si>
  <si>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</si>
  <si>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</si>
  <si>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</si>
  <si>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</si>
  <si>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</si>
  <si>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</si>
  <si>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</si>
  <si>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</si>
  <si>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</si>
  <si>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</si>
  <si>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</si>
  <si>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</si>
  <si>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</si>
  <si>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</si>
  <si>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</si>
  <si>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</si>
  <si>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</si>
  <si>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</si>
  <si>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</si>
  <si>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</si>
  <si>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</si>
  <si>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</si>
  <si>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</si>
  <si>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</si>
  <si>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</si>
  <si>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</si>
  <si>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</si>
  <si>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</si>
  <si>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</si>
  <si>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</si>
  <si>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</si>
  <si>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</si>
  <si>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</si>
  <si>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</si>
  <si>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</si>
  <si>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</si>
  <si>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</si>
  <si>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</si>
  <si>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</si>
  <si>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</si>
  <si>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</si>
  <si>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</si>
  <si>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</si>
  <si>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</si>
  <si>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</si>
  <si>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</si>
  <si>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</si>
  <si>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</si>
  <si>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</si>
  <si>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</si>
  <si>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</si>
  <si>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</si>
  <si>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</si>
  <si>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</si>
  <si>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</si>
  <si>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</si>
  <si>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</si>
  <si>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</si>
  <si>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</si>
  <si>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</si>
  <si>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</si>
  <si>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</si>
  <si>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</si>
  <si>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</si>
  <si>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</si>
  <si>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</si>
  <si>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</si>
  <si>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</si>
  <si>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</si>
  <si>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</si>
  <si>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</si>
  <si>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</si>
  <si>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</si>
  <si>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</si>
  <si>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</si>
  <si>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</si>
  <si>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</si>
  <si>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</si>
  <si>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</si>
  <si>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</si>
  <si>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</si>
  <si>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</si>
  <si>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</si>
  <si>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</si>
  <si>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</si>
  <si>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</si>
  <si>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</si>
  <si>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</si>
  <si>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</si>
  <si>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</si>
  <si>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</si>
  <si>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</si>
  <si>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</si>
  <si>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</si>
  <si>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</si>
  <si>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</si>
  <si>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</si>
  <si>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</si>
  <si>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</si>
  <si>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</si>
  <si>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</si>
  <si>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</si>
  <si>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</si>
  <si>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</si>
  <si>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</si>
  <si>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</si>
  <si>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</si>
  <si>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</si>
  <si>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</si>
  <si>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</si>
  <si>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</si>
  <si>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</si>
  <si>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</si>
  <si>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</si>
  <si>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</si>
  <si>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</si>
  <si>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</si>
  <si>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</si>
  <si>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</si>
  <si>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</si>
  <si>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</si>
  <si>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</si>
  <si>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</si>
  <si>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</si>
  <si>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</si>
  <si>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</si>
  <si>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</si>
  <si>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</si>
  <si>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</si>
  <si>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</si>
  <si>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</si>
  <si>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</si>
  <si>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</si>
  <si>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</si>
  <si>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</si>
  <si>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</si>
  <si>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</si>
  <si>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</si>
  <si>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</si>
  <si>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</si>
  <si>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</si>
  <si>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</si>
  <si>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</si>
  <si>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</si>
  <si>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</si>
  <si>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</si>
  <si>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</si>
  <si>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</si>
  <si>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</si>
  <si>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</si>
  <si>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</si>
  <si>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</si>
  <si>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</si>
  <si>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</si>
  <si>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</si>
  <si>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</si>
  <si>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</si>
  <si>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</si>
  <si>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</si>
  <si>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</si>
  <si>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</si>
  <si>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</si>
  <si>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</si>
  <si>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</si>
  <si>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</si>
  <si>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</si>
  <si>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</si>
  <si>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</si>
  <si>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</si>
  <si>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</si>
  <si>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</si>
  <si>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</si>
  <si>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</si>
  <si>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</si>
  <si>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</si>
  <si>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</si>
  <si>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</si>
  <si>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</si>
  <si>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</si>
  <si>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</si>
  <si>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</si>
  <si>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</si>
  <si>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</si>
  <si>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</si>
  <si>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</si>
  <si>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</si>
  <si>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</si>
  <si>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</si>
  <si>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</si>
  <si>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</si>
  <si>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</si>
  <si>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</si>
  <si>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</si>
  <si>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</si>
  <si>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</si>
  <si>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</si>
  <si>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</si>
  <si>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</si>
  <si>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</si>
  <si>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</si>
  <si>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</si>
  <si>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</si>
  <si>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</si>
  <si>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</si>
  <si>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</si>
  <si>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</si>
  <si>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</si>
  <si>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</si>
  <si>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</si>
  <si>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</si>
  <si>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</si>
  <si>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</si>
  <si>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</si>
  <si>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</si>
  <si>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</si>
  <si>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</si>
  <si>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</si>
  <si>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</si>
  <si>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</si>
  <si>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</si>
  <si>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</si>
  <si>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</si>
  <si>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</si>
  <si>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</si>
  <si>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</si>
  <si>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</si>
  <si>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</si>
  <si>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</si>
  <si>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</si>
  <si>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</si>
  <si>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</si>
  <si>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</si>
  <si>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</si>
  <si>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</si>
  <si>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</si>
  <si>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</si>
  <si>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</si>
  <si>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</si>
  <si>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</si>
  <si>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</si>
  <si>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</si>
  <si>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</si>
  <si>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</si>
  <si>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</si>
  <si>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</si>
  <si>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</si>
  <si>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</si>
  <si>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</si>
  <si>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</si>
  <si>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</si>
  <si>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</si>
  <si>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</si>
  <si>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</si>
  <si>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</si>
  <si>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</si>
  <si>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</si>
  <si>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</si>
  <si>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</si>
  <si>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</si>
  <si>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</si>
  <si>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</si>
  <si>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</si>
  <si>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</si>
  <si>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</si>
  <si>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</si>
  <si>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</si>
  <si>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</si>
  <si>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</si>
  <si>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</si>
  <si>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</si>
  <si>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</si>
  <si>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</si>
  <si>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</si>
  <si>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</si>
  <si>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</si>
  <si>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</si>
  <si>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</si>
  <si>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</si>
  <si>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</si>
  <si>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</si>
  <si>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</si>
  <si>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</si>
  <si>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</si>
  <si>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</si>
  <si>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</si>
  <si>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</si>
  <si>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</si>
  <si>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</si>
  <si>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</si>
  <si>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</si>
  <si>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</si>
  <si>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</si>
  <si>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</si>
  <si>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</si>
  <si>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</si>
  <si>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</si>
  <si>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</si>
  <si>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</si>
  <si>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</si>
  <si>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</si>
  <si>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</si>
  <si>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</si>
  <si>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</si>
  <si>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</si>
  <si>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</si>
  <si>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</si>
  <si>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</si>
  <si>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</si>
  <si>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</si>
  <si>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</si>
  <si>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</si>
  <si>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</si>
  <si>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</si>
  <si>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</si>
  <si>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</si>
  <si>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</si>
  <si>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</si>
  <si>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</si>
  <si>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</si>
  <si>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</si>
  <si>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</si>
  <si>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</si>
  <si>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</si>
  <si>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</si>
  <si>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</si>
  <si>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</si>
  <si>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</si>
  <si>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</si>
  <si>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</si>
  <si>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</si>
  <si>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</si>
  <si>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</si>
  <si>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</si>
  <si>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</si>
  <si>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</si>
  <si>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</si>
  <si>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</si>
  <si>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</si>
  <si>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</si>
  <si>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</si>
  <si>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</si>
  <si>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</si>
  <si>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</si>
  <si>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</si>
  <si>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</si>
  <si>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</si>
  <si>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</si>
  <si>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</si>
  <si>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</si>
  <si>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</si>
  <si>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</si>
  <si>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</si>
  <si>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</si>
  <si>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</si>
  <si>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</si>
  <si>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</si>
  <si>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</si>
  <si>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</si>
  <si>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</si>
  <si>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</si>
  <si>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</si>
  <si>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</si>
  <si>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</si>
  <si>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</si>
  <si>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</si>
  <si>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</si>
  <si>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</si>
  <si>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</si>
  <si>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</si>
  <si>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</si>
  <si>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</si>
  <si>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</si>
  <si>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</si>
  <si>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</si>
  <si>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</si>
  <si>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</si>
  <si>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</si>
  <si>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</si>
  <si>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</si>
  <si>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</si>
  <si>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</si>
  <si>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</si>
  <si>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</si>
  <si>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</si>
  <si>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</si>
  <si>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</si>
  <si>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</si>
  <si>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</si>
  <si>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</si>
  <si>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</si>
  <si>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</si>
  <si>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</si>
  <si>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</si>
  <si>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</si>
  <si>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</si>
  <si>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</si>
  <si>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</si>
  <si>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</si>
  <si>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</si>
  <si>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</si>
  <si>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</si>
  <si>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</si>
  <si>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</si>
  <si>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</si>
  <si>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</si>
  <si>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</si>
  <si>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</si>
  <si>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</si>
  <si>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</si>
  <si>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</si>
  <si>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</si>
  <si>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</si>
  <si>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</si>
  <si>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</si>
  <si>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</si>
  <si>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</si>
  <si>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</si>
  <si>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</si>
  <si>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</si>
  <si>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</si>
  <si>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</si>
  <si>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</si>
  <si>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</si>
  <si>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</si>
  <si>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</si>
  <si>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</si>
  <si>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</si>
  <si>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</si>
  <si>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</si>
  <si>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</si>
  <si>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</si>
  <si>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</si>
  <si>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</si>
  <si>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</si>
  <si>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</si>
  <si>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</si>
  <si>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</si>
  <si>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</si>
  <si>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</si>
  <si>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</si>
  <si>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</si>
  <si>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</si>
  <si>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</si>
  <si>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</si>
  <si>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</si>
  <si>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</si>
  <si>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</si>
  <si>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</si>
  <si>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</si>
  <si>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</si>
  <si>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</si>
  <si>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</si>
  <si>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</si>
  <si>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</si>
  <si>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</si>
  <si>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</si>
  <si>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</si>
  <si>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</si>
  <si>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</si>
  <si>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</si>
  <si>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</si>
  <si>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</si>
  <si>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</si>
  <si>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</si>
  <si>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</si>
  <si>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</si>
  <si>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</si>
  <si>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</si>
  <si>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</si>
  <si>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</si>
  <si>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</si>
  <si>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</si>
  <si>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</si>
  <si>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</si>
  <si>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</si>
  <si>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</si>
  <si>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</si>
  <si>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</si>
  <si>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</si>
  <si>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</si>
  <si>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</si>
  <si>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</si>
  <si>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</si>
  <si>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</si>
  <si>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</si>
  <si>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</si>
  <si>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</si>
  <si>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</si>
  <si>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</si>
  <si>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</si>
  <si>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</si>
  <si>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</si>
  <si>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</si>
  <si>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</si>
  <si>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</si>
  <si>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</si>
  <si>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</si>
  <si>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</si>
  <si>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</si>
  <si>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</si>
  <si>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</si>
  <si>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</si>
  <si>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</si>
  <si>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</si>
  <si>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</si>
  <si>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</si>
  <si>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</si>
  <si>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</si>
  <si>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</si>
  <si>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</si>
  <si>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</si>
  <si>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</si>
  <si>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</si>
  <si>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</si>
  <si>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</si>
  <si>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</si>
  <si>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</si>
  <si>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</si>
  <si>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</si>
  <si>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</si>
  <si>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</si>
  <si>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</si>
  <si>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</si>
  <si>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</si>
  <si>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</si>
  <si>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</si>
  <si>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</si>
  <si>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</si>
  <si>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</si>
  <si>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</si>
  <si>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</si>
  <si>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</si>
  <si>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</si>
  <si>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</si>
  <si>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</si>
  <si>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</si>
  <si>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</si>
  <si>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</si>
  <si>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</si>
  <si>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</si>
  <si>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</si>
  <si>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</si>
  <si>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</si>
  <si>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</si>
  <si>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</si>
  <si>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</si>
  <si>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</si>
  <si>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</si>
  <si>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</si>
  <si>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</si>
  <si>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</si>
  <si>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</si>
  <si>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</si>
  <si>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</si>
  <si>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</si>
  <si>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</si>
  <si>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</si>
  <si>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</si>
  <si>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</si>
  <si>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</si>
  <si>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</si>
  <si>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</si>
  <si>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</si>
  <si>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</si>
  <si>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</si>
  <si>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</si>
  <si>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</si>
  <si>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</si>
  <si>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</si>
  <si>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</si>
  <si>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</si>
  <si>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</si>
  <si>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</si>
  <si>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</si>
  <si>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</si>
  <si>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</si>
  <si>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</si>
  <si>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</si>
  <si>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</si>
  <si>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</si>
  <si>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</si>
  <si>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</si>
  <si>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</si>
  <si>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</si>
  <si>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</si>
  <si>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</si>
  <si>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</si>
  <si>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</si>
  <si>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</si>
  <si>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</si>
  <si>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</si>
  <si>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</si>
  <si>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</si>
  <si>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</si>
  <si>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</si>
  <si>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</si>
  <si>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</si>
  <si>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</si>
  <si>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</si>
  <si>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</si>
  <si>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</si>
  <si>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</si>
  <si>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</si>
  <si>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</si>
  <si>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</si>
  <si>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</si>
  <si>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</si>
  <si>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</si>
  <si>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</si>
  <si>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</si>
  <si>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</si>
  <si>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</si>
  <si>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</si>
  <si>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</si>
  <si>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</si>
  <si>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</si>
  <si>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</si>
  <si>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</si>
  <si>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</si>
  <si>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</si>
  <si>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</si>
  <si>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</si>
  <si>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</si>
  <si>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</si>
  <si>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</si>
  <si>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</si>
  <si>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</si>
  <si>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</si>
  <si>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</si>
  <si>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</si>
  <si>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</si>
  <si>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</si>
  <si>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</si>
  <si>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</si>
  <si>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</si>
  <si>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</si>
  <si>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</si>
  <si>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</si>
  <si>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</si>
  <si>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</si>
  <si>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</si>
  <si>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</si>
  <si>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</si>
  <si>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</si>
  <si>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</si>
  <si>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</si>
  <si>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</si>
  <si>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</si>
  <si>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</si>
  <si>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</si>
  <si>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</si>
  <si>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</si>
  <si>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</si>
  <si>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</si>
  <si>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</si>
  <si>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</si>
  <si>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</si>
  <si>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</si>
  <si>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</si>
  <si>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</si>
  <si>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</si>
  <si>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</si>
  <si>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</si>
  <si>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</si>
  <si>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</si>
  <si>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</si>
  <si>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</si>
  <si>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</si>
  <si>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</si>
  <si>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</si>
  <si>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</si>
  <si>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</si>
  <si>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</si>
  <si>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</si>
  <si>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</si>
  <si>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</si>
  <si>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</si>
  <si>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</si>
  <si>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</si>
  <si>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</si>
  <si>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</si>
  <si>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</si>
  <si>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</si>
  <si>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</si>
  <si>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</si>
  <si>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</si>
  <si>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</si>
  <si>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</si>
  <si>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</si>
  <si>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</si>
  <si>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</si>
  <si>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</si>
  <si>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</si>
  <si>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</si>
  <si>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</si>
  <si>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</si>
  <si>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</si>
  <si>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</si>
  <si>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</si>
  <si>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</si>
  <si>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</si>
  <si>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</si>
  <si>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</si>
  <si>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</si>
  <si>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</si>
  <si>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</si>
  <si>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</si>
  <si>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</si>
  <si>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</si>
  <si>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</si>
  <si>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</si>
  <si>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</si>
  <si>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</si>
  <si>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</si>
  <si>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</si>
  <si>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</si>
  <si>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</si>
  <si>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</si>
  <si>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</si>
  <si>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</si>
  <si>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</si>
  <si>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</si>
  <si>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</si>
  <si>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</si>
  <si>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</si>
  <si>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</si>
  <si>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</si>
  <si>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</si>
  <si>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</si>
  <si>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</si>
  <si>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</si>
  <si>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</si>
  <si>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</si>
  <si>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</si>
  <si>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</si>
  <si>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</si>
  <si>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</si>
  <si>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</si>
  <si>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</si>
  <si>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</si>
  <si>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</si>
  <si>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</si>
  <si>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</si>
  <si>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</si>
  <si>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</si>
  <si>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</si>
  <si>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</si>
  <si>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</si>
  <si>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</si>
  <si>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</si>
  <si>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</si>
  <si>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</si>
  <si>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</si>
  <si>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</si>
  <si>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</si>
  <si>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</si>
  <si>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</si>
  <si>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</si>
  <si>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</si>
  <si>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</si>
  <si>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</si>
  <si>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</si>
  <si>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</si>
  <si>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</si>
  <si>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</si>
  <si>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</si>
  <si>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</si>
  <si>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</si>
  <si>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</si>
  <si>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</si>
  <si>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</si>
  <si>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</si>
  <si>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</si>
  <si>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</si>
  <si>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</si>
  <si>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</si>
  <si>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</si>
  <si>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</si>
  <si>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</si>
  <si>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</si>
  <si>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</si>
  <si>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</si>
  <si>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</si>
  <si>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</si>
  <si>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</si>
  <si>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</si>
  <si>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</si>
  <si>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</si>
  <si>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</si>
  <si>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</si>
  <si>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</si>
  <si>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</si>
  <si>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</si>
  <si>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</si>
  <si>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</si>
  <si>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</si>
  <si>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</si>
  <si>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</si>
  <si>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</si>
  <si>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</si>
  <si>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</si>
  <si>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</si>
  <si>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</si>
  <si>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</si>
  <si>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</si>
  <si>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</si>
  <si>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</si>
  <si>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</si>
  <si>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</si>
  <si>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</si>
  <si>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</si>
  <si>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</si>
  <si>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</si>
  <si>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</si>
  <si>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</si>
  <si>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</si>
  <si>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</si>
  <si>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</si>
  <si>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</si>
  <si>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</si>
  <si>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</si>
  <si>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</si>
  <si>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</si>
  <si>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</si>
  <si>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</si>
  <si>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</si>
  <si>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</si>
  <si>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</si>
  <si>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</si>
  <si>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</si>
  <si>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</si>
  <si>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</si>
  <si>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</si>
  <si>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</si>
  <si>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</si>
  <si>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</si>
  <si>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</si>
  <si>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</si>
  <si>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</si>
  <si>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</si>
  <si>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</si>
  <si>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</si>
  <si>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</si>
  <si>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</si>
  <si>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</si>
  <si>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</si>
  <si>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</si>
  <si>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</si>
  <si>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</si>
  <si>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</si>
  <si>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</si>
  <si>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</si>
  <si>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</si>
  <si>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</si>
  <si>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</si>
  <si>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</si>
  <si>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</si>
  <si>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</si>
  <si>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</si>
  <si>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</si>
  <si>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</si>
  <si>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</si>
  <si>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</si>
  <si>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</si>
  <si>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</si>
  <si>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</si>
  <si>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</si>
  <si>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</si>
  <si>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</si>
  <si>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</si>
  <si>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</si>
  <si>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</si>
  <si>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</si>
  <si>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</si>
  <si>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</si>
  <si>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</si>
  <si>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</si>
  <si>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</si>
  <si>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</si>
  <si>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</si>
  <si>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</si>
  <si>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</si>
  <si>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</si>
  <si>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</si>
  <si>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</si>
  <si>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</si>
  <si>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</si>
  <si>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</si>
  <si>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</si>
  <si>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</si>
  <si>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</si>
  <si>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</si>
  <si>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</si>
  <si>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</si>
  <si>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</si>
  <si>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</si>
  <si>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</si>
  <si>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</si>
  <si>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</si>
  <si>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</si>
  <si>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</si>
  <si>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</si>
  <si>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</si>
  <si>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</si>
  <si>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</si>
  <si>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</si>
  <si>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</si>
  <si>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</si>
  <si>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</si>
  <si>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</si>
  <si>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</si>
  <si>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</si>
  <si>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</si>
  <si>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</si>
  <si>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</si>
  <si>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</si>
  <si>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</si>
  <si>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</si>
  <si>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</si>
  <si>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</si>
  <si>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</si>
  <si>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</si>
  <si>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</si>
  <si>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</si>
  <si>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</si>
  <si>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</si>
  <si>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</si>
  <si>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</si>
  <si>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</si>
  <si>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</si>
  <si>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</si>
  <si>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</si>
  <si>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</si>
  <si>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</si>
  <si>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</si>
  <si>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</si>
  <si>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</si>
  <si>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</si>
  <si>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</si>
  <si>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</si>
  <si>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</si>
  <si>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</si>
  <si>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</si>
  <si>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</si>
  <si>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</si>
  <si>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</si>
  <si>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</si>
  <si>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</si>
  <si>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</si>
  <si>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</si>
  <si>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</si>
  <si>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</si>
  <si>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</si>
  <si>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</si>
  <si>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</si>
  <si>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</si>
  <si>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</si>
  <si>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</si>
  <si>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</si>
  <si>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</si>
  <si>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</si>
  <si>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</si>
  <si>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</si>
  <si>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</si>
  <si>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</si>
  <si>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</si>
  <si>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</si>
  <si>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</si>
  <si>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</si>
  <si>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</si>
  <si>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</si>
  <si>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</si>
  <si>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</si>
  <si>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</si>
  <si>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</si>
  <si>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</si>
  <si>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</si>
  <si>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</si>
  <si>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</si>
  <si>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</si>
  <si>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</si>
  <si>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</si>
  <si>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</si>
  <si>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</si>
  <si>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</si>
  <si>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</si>
  <si>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</si>
  <si>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</si>
  <si>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</si>
  <si>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</si>
  <si>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</si>
  <si>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</si>
  <si>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</si>
  <si>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</si>
  <si>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</si>
  <si>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</si>
  <si>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</si>
  <si>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</si>
  <si>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</si>
  <si>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</si>
  <si>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</si>
  <si>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</si>
  <si>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</si>
  <si>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</si>
  <si>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</si>
  <si>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</si>
  <si>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</si>
  <si>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</si>
  <si>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</si>
  <si>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</si>
  <si>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</si>
  <si>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</si>
  <si>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</si>
  <si>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</si>
  <si>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</si>
  <si>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</si>
  <si>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</si>
  <si>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</si>
  <si>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</si>
  <si>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</si>
  <si>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</si>
  <si>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</si>
  <si>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</si>
  <si>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</si>
  <si>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</si>
  <si>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</si>
  <si>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</si>
  <si>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</si>
  <si>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</si>
  <si>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</si>
  <si>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</si>
  <si>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</si>
  <si>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</si>
  <si>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</si>
  <si>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</si>
  <si>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</si>
  <si>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</si>
  <si>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</si>
  <si>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</si>
  <si>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</si>
  <si>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</si>
  <si>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</si>
  <si>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</si>
  <si>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</si>
  <si>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</si>
  <si>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</si>
  <si>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</si>
  <si>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</si>
  <si>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</si>
  <si>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</si>
  <si>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</si>
  <si>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</si>
  <si>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</si>
  <si>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</si>
  <si>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</si>
  <si>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</si>
  <si>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</si>
  <si>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</si>
  <si>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</si>
  <si>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</si>
  <si>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</si>
  <si>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</si>
  <si>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</si>
  <si>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</si>
  <si>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</si>
  <si>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</si>
  <si>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</si>
  <si>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</si>
  <si>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</si>
  <si>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</si>
  <si>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</si>
  <si>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</si>
  <si>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</si>
  <si>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</si>
  <si>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</si>
  <si>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</si>
  <si>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</si>
  <si>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</si>
  <si>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</si>
  <si>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</si>
  <si>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</si>
  <si>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</si>
  <si>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</si>
  <si>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</si>
  <si>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</si>
  <si>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</si>
  <si>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</si>
  <si>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</si>
  <si>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</si>
  <si>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</si>
  <si>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</si>
  <si>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</si>
  <si>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</si>
  <si>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</si>
  <si>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</si>
  <si>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</si>
  <si>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</si>
  <si>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</si>
  <si>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</si>
  <si>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</si>
  <si>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</si>
  <si>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</si>
  <si>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</si>
  <si>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</si>
  <si>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</si>
  <si>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</si>
  <si>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</si>
  <si>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</si>
  <si>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</si>
  <si>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</si>
  <si>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</si>
  <si>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</si>
  <si>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</si>
  <si>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</si>
  <si>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</si>
  <si>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</si>
  <si>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</si>
  <si>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</si>
  <si>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</si>
  <si>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</si>
  <si>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</si>
  <si>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</si>
  <si>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</si>
  <si>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</si>
  <si>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</si>
  <si>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</si>
  <si>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</si>
  <si>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</si>
  <si>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</si>
  <si>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</si>
  <si>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</si>
  <si>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</si>
  <si>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</si>
  <si>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</si>
  <si>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</si>
  <si>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</si>
  <si>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</si>
  <si>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</si>
  <si>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</si>
  <si>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</si>
  <si>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</si>
  <si>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</si>
  <si>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</si>
  <si>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</si>
  <si>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</si>
  <si>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</si>
  <si>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</si>
  <si>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</si>
  <si>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</si>
  <si>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</si>
  <si>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</si>
  <si>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</si>
  <si>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</si>
  <si>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</si>
  <si>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</si>
  <si>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</si>
  <si>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</si>
  <si>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</si>
  <si>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</si>
  <si>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</si>
  <si>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</si>
  <si>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</si>
  <si>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</si>
  <si>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</si>
  <si>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</si>
  <si>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</si>
  <si>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</si>
  <si>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</si>
  <si>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</si>
  <si>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</si>
  <si>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</si>
  <si>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</si>
  <si>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</si>
  <si>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</si>
  <si>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</si>
  <si>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</si>
  <si>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</si>
  <si>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</si>
  <si>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</si>
  <si>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</si>
  <si>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</si>
  <si>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</si>
  <si>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</si>
  <si>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</si>
  <si>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</si>
  <si>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</si>
  <si>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</si>
  <si>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</si>
  <si>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</si>
  <si>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</si>
  <si>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</si>
  <si>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</si>
  <si>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</si>
  <si>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</si>
  <si>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</si>
  <si>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</si>
  <si>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</si>
  <si>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</si>
  <si>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</si>
  <si>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</si>
  <si>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</si>
  <si>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</si>
  <si>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</si>
  <si>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</si>
  <si>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</si>
  <si>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</si>
  <si>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</si>
  <si>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</si>
  <si>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</si>
  <si>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</si>
  <si>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</si>
  <si>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</si>
  <si>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</si>
  <si>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</si>
  <si>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</si>
  <si>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</si>
  <si>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</si>
  <si>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</si>
  <si>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</si>
  <si>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</si>
  <si>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</si>
  <si>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</si>
  <si>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</si>
  <si>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</si>
  <si>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</si>
  <si>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</si>
  <si>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</si>
  <si>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</si>
  <si>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</si>
  <si>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</si>
  <si>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</si>
  <si>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</si>
  <si>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</si>
  <si>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</si>
  <si>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</si>
  <si>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</si>
  <si>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</si>
  <si>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</si>
  <si>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</si>
  <si>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</si>
  <si>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</si>
  <si>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</si>
  <si>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</si>
  <si>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</si>
  <si>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</si>
  <si>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</si>
  <si>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</si>
  <si>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</si>
  <si>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</si>
  <si>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</si>
  <si>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</si>
  <si>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</si>
  <si>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</si>
  <si>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</si>
  <si>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</si>
  <si>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</si>
  <si>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</si>
  <si>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</si>
  <si>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</si>
  <si>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</si>
  <si>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</si>
  <si>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</si>
  <si>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</si>
  <si>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</si>
  <si>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</si>
  <si>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</si>
  <si>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</si>
  <si>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</si>
  <si>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</si>
  <si>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</si>
  <si>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</si>
  <si>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</si>
  <si>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</si>
  <si>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</si>
  <si>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</si>
  <si>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</si>
  <si>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</si>
  <si>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</si>
  <si>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</si>
  <si>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</si>
  <si>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</si>
  <si>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</si>
  <si>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</si>
  <si>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</si>
  <si>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</si>
  <si>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</si>
  <si>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</si>
  <si>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</si>
  <si>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</si>
  <si>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</si>
  <si>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</si>
  <si>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</si>
  <si>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</si>
  <si>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</si>
  <si>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</si>
  <si>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</si>
  <si>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</si>
  <si>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</si>
  <si>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</si>
  <si>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</si>
  <si>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</si>
  <si>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</si>
  <si>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</si>
  <si>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</si>
  <si>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</si>
  <si>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</si>
  <si>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</si>
  <si>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</si>
  <si>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</si>
  <si>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</si>
  <si>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</si>
  <si>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</si>
  <si>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</si>
  <si>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</si>
  <si>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</si>
  <si>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</si>
  <si>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</si>
  <si>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</si>
  <si>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</si>
  <si>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</si>
  <si>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</si>
  <si>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</si>
  <si>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</si>
  <si>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</si>
  <si>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</si>
  <si>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</si>
  <si>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</si>
  <si>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</si>
  <si>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</si>
  <si>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</si>
  <si>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</si>
  <si>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</si>
  <si>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</si>
  <si>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</si>
  <si>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</si>
  <si>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</si>
  <si>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</si>
  <si>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</si>
  <si>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</si>
  <si>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</si>
  <si>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</si>
  <si>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</si>
  <si>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</si>
  <si>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</si>
  <si>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</si>
  <si>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</si>
  <si>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</si>
  <si>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</si>
  <si>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</si>
  <si>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</si>
  <si>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</si>
  <si>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</si>
  <si>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</si>
  <si>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</si>
  <si>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</si>
  <si>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</si>
  <si>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</si>
  <si>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</si>
  <si>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</si>
  <si>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</si>
  <si>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</si>
  <si>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</si>
  <si>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</si>
  <si>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</si>
  <si>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</si>
  <si>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</si>
  <si>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</si>
  <si>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</si>
  <si>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</si>
  <si>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</si>
  <si>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</si>
  <si>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</si>
  <si>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</si>
  <si>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</si>
  <si>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</si>
  <si>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</si>
  <si>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</si>
  <si>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</si>
  <si>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</si>
  <si>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</si>
  <si>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</si>
  <si>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</si>
  <si>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</si>
  <si>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</si>
  <si>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</si>
  <si>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</si>
  <si>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</si>
  <si>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</si>
  <si>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</si>
  <si>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</si>
  <si>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</si>
  <si>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</si>
  <si>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</si>
  <si>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</si>
  <si>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</si>
  <si>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</si>
  <si>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</si>
  <si>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</si>
  <si>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</si>
  <si>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</si>
  <si>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</si>
  <si>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</si>
  <si>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</si>
  <si>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</si>
  <si>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</si>
  <si>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</si>
  <si>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</si>
  <si>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</si>
  <si>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</si>
  <si>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</si>
  <si>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</si>
  <si>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</si>
  <si>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Sakura</t>
  </si>
  <si>
    <t>2000 16th Street</t>
  </si>
  <si>
    <t>009-0151-006; 009-011-007; 009-0151-008</t>
  </si>
  <si>
    <t>3321 Power Inn Road, Suite 320</t>
  </si>
  <si>
    <t>CA</t>
  </si>
  <si>
    <t>Parker Evans</t>
  </si>
  <si>
    <t>parker@mutualhousing.com</t>
  </si>
  <si>
    <t>Sacramento, CA, 95826</t>
  </si>
  <si>
    <t>Kuchman Architects</t>
  </si>
  <si>
    <t xml:space="preserve">2023 13th St </t>
  </si>
  <si>
    <t>Sacramento, CA, 95811</t>
  </si>
  <si>
    <t>Sunseri Construction</t>
  </si>
  <si>
    <t>48 Comanche Ct</t>
  </si>
  <si>
    <t>Chico, CA, 95928</t>
  </si>
  <si>
    <t>Phil Harvey</t>
  </si>
  <si>
    <t>phil@kuchman.com</t>
  </si>
  <si>
    <t>Donny Lieberman</t>
  </si>
  <si>
    <t>dl@sunsericonstruction.com</t>
  </si>
  <si>
    <t>Managing GP</t>
  </si>
  <si>
    <t>Administrative GP</t>
  </si>
  <si>
    <t xml:space="preserve">1522 14th St </t>
  </si>
  <si>
    <t>Todd Leon</t>
  </si>
  <si>
    <t>tleon@cada.org</t>
  </si>
  <si>
    <t>3321 Power Inn Road, Suite 430</t>
  </si>
  <si>
    <t xml:space="preserve">2,499 square feet for commerical usage. </t>
  </si>
  <si>
    <t>Air Conditioning</t>
  </si>
  <si>
    <t>CUAC</t>
  </si>
  <si>
    <t>HCD - AHSC</t>
  </si>
  <si>
    <t>CADA</t>
  </si>
  <si>
    <t>City of Sacramento</t>
  </si>
  <si>
    <t>Howard Chan</t>
  </si>
  <si>
    <t>915 I Street</t>
  </si>
  <si>
    <t>hchan@cityofsacramento.org</t>
  </si>
  <si>
    <t>Mutual Housing California</t>
  </si>
  <si>
    <t>Gubb &amp; Barshay</t>
  </si>
  <si>
    <t>235 Montgomery St. Ste 1110</t>
  </si>
  <si>
    <t>San Francisco, CA 94104</t>
  </si>
  <si>
    <t>Nicole Kline</t>
  </si>
  <si>
    <t>415-781-6600</t>
  </si>
  <si>
    <t>nkline@gubbandbarshay.com</t>
  </si>
  <si>
    <t>235 Montgomery St, Ste 1110</t>
  </si>
  <si>
    <t>Lindquist Von Husen &amp; Joyce LLP</t>
  </si>
  <si>
    <t>301 Howard Street, Suite 850</t>
  </si>
  <si>
    <t>San Francisco, CA 94105</t>
  </si>
  <si>
    <t>Scott Smith</t>
  </si>
  <si>
    <t>ssmith@lvhj.com</t>
  </si>
  <si>
    <t>California Housing Partnership</t>
  </si>
  <si>
    <t>San Francisco CA 94104</t>
  </si>
  <si>
    <t>Meagan Tokunaga Block</t>
  </si>
  <si>
    <t>E3 CA Inc</t>
  </si>
  <si>
    <t>2701 Cottage Way, Suite 3</t>
  </si>
  <si>
    <t>Sacramento, CA 95825</t>
  </si>
  <si>
    <t>David Houseworth</t>
  </si>
  <si>
    <t>dhouseworth@E3CAinc.com</t>
  </si>
  <si>
    <t>Laurin Associates</t>
  </si>
  <si>
    <t>1501 Sports Drive, Suite A</t>
  </si>
  <si>
    <t>Sacrameto, CA 95834</t>
  </si>
  <si>
    <t>Stefanie Williams</t>
  </si>
  <si>
    <t>swilliams@laurinaassociates.com</t>
  </si>
  <si>
    <t>2000 16th St Mutual Housing Association, LLC</t>
  </si>
  <si>
    <t>2000 16th St CACDC Association, LLC</t>
  </si>
  <si>
    <t>Roberto Jimenez</t>
  </si>
  <si>
    <t>roberto@mutualhousing.com</t>
  </si>
  <si>
    <t>Capitol Area Community Development Corporation</t>
  </si>
  <si>
    <t>Danielle Foster</t>
  </si>
  <si>
    <t>Inner City Infill Site</t>
  </si>
  <si>
    <t>CADA Land Loan</t>
  </si>
  <si>
    <t>Sponsor, Developer, sole member of AGP</t>
  </si>
  <si>
    <t>Mutual Housing Management</t>
  </si>
  <si>
    <t>winter@mutualhousing.com</t>
  </si>
  <si>
    <t>mtokunaga@chpc.net</t>
  </si>
  <si>
    <t>Winter Chaslow</t>
  </si>
  <si>
    <t>Executive Director</t>
  </si>
  <si>
    <t>1522 14th Street, Sacramento, CA 95814</t>
  </si>
  <si>
    <t>100 Pringle Ave</t>
  </si>
  <si>
    <t>Walnut Creek, CA 94596</t>
  </si>
  <si>
    <t>Waheed Karim</t>
  </si>
  <si>
    <t>LIHTC Equity</t>
  </si>
  <si>
    <t>1522 14th St</t>
  </si>
  <si>
    <t>Sacramento, CA</t>
  </si>
  <si>
    <t xml:space="preserve">Parker Evans </t>
  </si>
  <si>
    <t>CA Public Finance Authority</t>
  </si>
  <si>
    <t>1400 W Lacey Blvd, Bldg. 1</t>
  </si>
  <si>
    <t>Hanford, CA 93230</t>
  </si>
  <si>
    <t>Caitlin Lanctot</t>
  </si>
  <si>
    <t>clanctot@calpfa.org</t>
  </si>
  <si>
    <t>9342 Tech Center Drive, Suite 550</t>
  </si>
  <si>
    <t>Sacramento, CA 95826</t>
  </si>
  <si>
    <t>Sponsor Loan</t>
  </si>
  <si>
    <t>Other: Trustee Fee During Construction</t>
  </si>
  <si>
    <t>Other: Audit / Cost Certification</t>
  </si>
  <si>
    <t>Deferred developer fee</t>
  </si>
  <si>
    <t>Barbara Sargent</t>
  </si>
  <si>
    <t>Other: Other Bond Fee: SHRA</t>
  </si>
  <si>
    <t>General Plan</t>
  </si>
  <si>
    <t>General Commercial, Single-Unit or Duplex, and Central City Special Planning District</t>
  </si>
  <si>
    <t>Other Admin</t>
  </si>
  <si>
    <t>Camera/Alarm/Fire</t>
  </si>
  <si>
    <t>HCD-AHSC</t>
  </si>
  <si>
    <t>2000 16th St Associates, LP</t>
  </si>
  <si>
    <t>See GP information</t>
  </si>
  <si>
    <t>40%/60%</t>
  </si>
  <si>
    <t>49 Stevenson St, Suite 500</t>
  </si>
  <si>
    <t>Cost Deferred Until Conversion</t>
  </si>
  <si>
    <t>Banner Bank Tax-Exempt Construction Loan</t>
  </si>
  <si>
    <t>Banner Bank Taxable Construction Loan</t>
  </si>
  <si>
    <t>Variable</t>
  </si>
  <si>
    <t>Fixed</t>
  </si>
  <si>
    <t>Banner Bank Tax-Exempt Perm Loan</t>
  </si>
  <si>
    <t>Issuer Fee</t>
  </si>
  <si>
    <t>CADA, CADA Land Loan</t>
  </si>
  <si>
    <t>Other: Perm Loan Legal (Borrower + Lender)</t>
  </si>
  <si>
    <t>Other: Borrower Legal/Const</t>
  </si>
  <si>
    <t>Priority Deferred Developer Fee</t>
  </si>
  <si>
    <t>Above residual receipts line for cash flow</t>
  </si>
  <si>
    <t>Below residual receipts line for cash flow</t>
  </si>
  <si>
    <t>CADA Gap Loan</t>
  </si>
  <si>
    <t>Other: Const Lender Expenses</t>
  </si>
  <si>
    <t>Secured by Leasehold Interest</t>
  </si>
  <si>
    <t>SOFR</t>
  </si>
  <si>
    <t>Capitol Area Development Authority (CADA)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</si>
</sst>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
      <sz val="10"/>
      <color rgb="FF000000"/>
      <name val="Arial"/>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2">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10" fontId="13" fillId="0" borderId="11" xfId="1022" applyNumberFormat="1" applyFont="1" applyBorder="1" applyAlignment="1">
      <alignment horizontal="center"/>
    </xf>
    <xf numFmtId="9" fontId="13" fillId="0" borderId="0" xfId="1022" applyFont="1" applyAlignment="1">
      <alignment horizontal="center"/>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0" fontId="13" fillId="5" borderId="6" xfId="0" applyFont="1"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0" fontId="13" fillId="5" borderId="4" xfId="0" applyFont="1" applyFill="1" applyBorder="1" applyAlignment="1" applyProtection="1">
      <alignment horizont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0" fontId="13" fillId="5" borderId="6" xfId="0" applyFont="1" applyFill="1" applyBorder="1" applyAlignment="1" applyProtection="1">
      <alignment horizontal="left" wrapText="1"/>
      <protection locked="0"/>
    </xf>
    <xf numFmtId="166" fontId="13" fillId="5" borderId="6" xfId="0" applyNumberFormat="1"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3" fontId="13" fillId="5" borderId="11" xfId="0" applyNumberFormat="1" applyFont="1" applyFill="1" applyBorder="1" applyAlignment="1" applyProtection="1">
      <alignment horizontal="center"/>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168" fontId="13" fillId="5" borderId="11" xfId="0" applyNumberFormat="1"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76" t="s">
        <v>559</v>
      </c>
      <c r="B1" s="1276"/>
      <c r="C1" s="1276"/>
      <c r="D1" s="1276"/>
      <c r="E1" s="1276"/>
      <c r="F1" s="1276"/>
      <c r="G1" s="1276"/>
      <c r="H1" s="1276"/>
      <c r="I1" s="1276"/>
      <c r="J1" s="1276"/>
      <c r="K1" s="1276"/>
      <c r="L1" s="1276"/>
      <c r="M1" s="1276"/>
      <c r="N1" s="1276"/>
      <c r="O1" s="1276"/>
      <c r="P1" s="1276"/>
      <c r="Q1" s="1276"/>
      <c r="R1" s="1276"/>
      <c r="S1" s="1276"/>
      <c r="T1" s="1276"/>
      <c r="U1" s="1276"/>
      <c r="V1" s="1276"/>
      <c r="W1" s="1276"/>
      <c r="X1" s="1276"/>
      <c r="Y1" s="1276"/>
      <c r="Z1" s="1276"/>
      <c r="AA1" s="1276"/>
      <c r="AB1" s="1276"/>
      <c r="AC1" s="1276"/>
      <c r="AD1" s="1276"/>
      <c r="AE1" s="1276"/>
      <c r="AF1" s="1276"/>
      <c r="AG1" s="1276"/>
      <c r="AH1" s="1276"/>
      <c r="AI1" s="1276"/>
      <c r="AJ1" s="1276"/>
      <c r="AK1" s="1276"/>
      <c r="AL1" s="1276"/>
    </row>
    <row r="2" spans="1:38" ht="13.5" thickBot="1">
      <c r="A2" s="1277"/>
      <c r="B2" s="1277"/>
      <c r="C2" s="1277"/>
      <c r="D2" s="1277"/>
      <c r="E2" s="1277"/>
      <c r="F2" s="1277"/>
      <c r="G2" s="1277"/>
      <c r="H2" s="1277"/>
      <c r="I2" s="1277"/>
      <c r="J2" s="1277"/>
      <c r="K2" s="1277"/>
      <c r="L2" s="1277"/>
      <c r="M2" s="1277"/>
      <c r="N2" s="1277"/>
      <c r="O2" s="1277"/>
      <c r="P2" s="1277"/>
      <c r="Q2" s="1277"/>
      <c r="R2" s="1277"/>
      <c r="S2" s="1277"/>
      <c r="T2" s="1277"/>
      <c r="U2" s="1277"/>
      <c r="V2" s="1277"/>
      <c r="W2" s="1277"/>
      <c r="X2" s="1277"/>
      <c r="Y2" s="1277"/>
      <c r="Z2" s="1277"/>
      <c r="AA2" s="1277"/>
      <c r="AB2" s="1277"/>
      <c r="AC2" s="1277"/>
      <c r="AD2" s="1277"/>
      <c r="AE2" s="1277"/>
      <c r="AF2" s="1277"/>
      <c r="AG2" s="1277"/>
      <c r="AH2" s="1277"/>
      <c r="AI2" s="1277"/>
      <c r="AJ2" s="1277"/>
      <c r="AK2" s="1277"/>
      <c r="AL2" s="1277"/>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3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3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3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3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3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3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3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3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67" t="s">
        <v>2582</v>
      </c>
      <c r="F33" s="1268"/>
      <c r="G33" s="1268"/>
      <c r="H33" s="1268"/>
      <c r="I33" s="1268"/>
      <c r="J33" s="1268"/>
      <c r="K33" s="1268"/>
      <c r="L33" s="1268"/>
      <c r="M33" s="1268"/>
      <c r="N33" s="1268"/>
      <c r="O33" s="1268"/>
      <c r="P33" s="1268"/>
      <c r="Q33" s="1268"/>
      <c r="R33" s="1268"/>
      <c r="S33" s="1268"/>
      <c r="T33" s="1268"/>
      <c r="U33" s="1268"/>
      <c r="V33" s="1268"/>
      <c r="W33" s="1268"/>
      <c r="X33" s="1268"/>
      <c r="Y33" s="1268"/>
      <c r="Z33" s="1268"/>
      <c r="AA33" s="1268"/>
      <c r="AB33" s="1268"/>
      <c r="AC33" s="1268"/>
      <c r="AD33" s="1268"/>
      <c r="AE33" s="1268"/>
      <c r="AF33" s="1268"/>
      <c r="AG33" s="1268"/>
      <c r="AH33" s="1268"/>
      <c r="AI33" s="1268"/>
      <c r="AJ33" s="1268"/>
      <c r="AK33" s="1268"/>
      <c r="AL33" s="218"/>
    </row>
    <row r="34" spans="1:38">
      <c r="A34" s="4"/>
      <c r="C34" s="2"/>
    </row>
    <row r="35" spans="1:38">
      <c r="A35" s="4"/>
      <c r="D35" s="1278" t="s">
        <v>2500</v>
      </c>
      <c r="E35" s="1278"/>
      <c r="F35" s="1278"/>
      <c r="G35" s="1278"/>
      <c r="H35" s="1278"/>
      <c r="I35" s="1278"/>
      <c r="J35" s="1278"/>
      <c r="K35" s="1278"/>
      <c r="L35" s="1278"/>
      <c r="M35" s="1278"/>
      <c r="N35" s="1278"/>
      <c r="O35" s="1278"/>
      <c r="P35" s="1278"/>
      <c r="Q35" s="1278"/>
      <c r="R35" s="1278"/>
      <c r="S35" s="1278"/>
      <c r="T35" s="1278"/>
      <c r="U35" s="1278"/>
      <c r="V35" s="1278"/>
      <c r="W35" s="1278"/>
      <c r="X35" s="1278"/>
      <c r="Y35" s="1278"/>
      <c r="Z35" s="1278"/>
      <c r="AA35" s="1278"/>
      <c r="AB35" s="1278"/>
      <c r="AC35" s="1278"/>
      <c r="AD35" s="1278"/>
      <c r="AE35" s="1278"/>
      <c r="AF35" s="1278"/>
      <c r="AG35" s="1278"/>
      <c r="AH35" s="1278"/>
      <c r="AI35" s="1278"/>
      <c r="AJ35" s="1278"/>
      <c r="AK35" s="1278"/>
    </row>
    <row r="36" spans="1:38">
      <c r="A36" s="4"/>
      <c r="D36" s="1278"/>
      <c r="E36" s="1278"/>
      <c r="F36" s="1278"/>
      <c r="G36" s="1278"/>
      <c r="H36" s="1278"/>
      <c r="I36" s="1278"/>
      <c r="J36" s="1278"/>
      <c r="K36" s="1278"/>
      <c r="L36" s="1278"/>
      <c r="M36" s="1278"/>
      <c r="N36" s="1278"/>
      <c r="O36" s="1278"/>
      <c r="P36" s="1278"/>
      <c r="Q36" s="1278"/>
      <c r="R36" s="1278"/>
      <c r="S36" s="1278"/>
      <c r="T36" s="1278"/>
      <c r="U36" s="1278"/>
      <c r="V36" s="1278"/>
      <c r="W36" s="1278"/>
      <c r="X36" s="1278"/>
      <c r="Y36" s="1278"/>
      <c r="Z36" s="1278"/>
      <c r="AA36" s="1278"/>
      <c r="AB36" s="1278"/>
      <c r="AC36" s="1278"/>
      <c r="AD36" s="1278"/>
      <c r="AE36" s="1278"/>
      <c r="AF36" s="1278"/>
      <c r="AG36" s="1278"/>
      <c r="AH36" s="1278"/>
      <c r="AI36" s="1278"/>
      <c r="AJ36" s="1278"/>
      <c r="AK36" s="1278"/>
    </row>
    <row r="37" spans="1:38">
      <c r="A37" s="4"/>
      <c r="D37" s="120"/>
      <c r="E37" s="1273" t="s">
        <v>2358</v>
      </c>
      <c r="F37" s="1273"/>
      <c r="G37" s="1273"/>
      <c r="H37" s="1273"/>
      <c r="I37" s="1273"/>
      <c r="J37" s="1273"/>
      <c r="K37" s="1273"/>
      <c r="L37" s="1273"/>
      <c r="M37" s="1273"/>
      <c r="N37" s="1273"/>
      <c r="O37" s="1273"/>
      <c r="P37" s="1273"/>
      <c r="Q37" s="1273"/>
      <c r="R37" s="1273"/>
      <c r="S37" s="1273"/>
      <c r="T37" s="1273"/>
      <c r="U37" s="1273"/>
      <c r="V37" s="1273"/>
      <c r="W37" s="1273"/>
      <c r="X37" s="1273"/>
      <c r="Y37" s="1273"/>
      <c r="Z37" s="1273"/>
      <c r="AA37" s="1273"/>
      <c r="AB37" s="1273"/>
      <c r="AC37" s="1273"/>
      <c r="AD37" s="1273"/>
      <c r="AE37" s="1273"/>
      <c r="AF37" s="1273"/>
      <c r="AG37" s="1273"/>
      <c r="AH37" s="1273"/>
      <c r="AI37" s="1273"/>
      <c r="AJ37" s="1273"/>
      <c r="AK37" s="1273"/>
    </row>
    <row r="38" spans="1:38">
      <c r="A38" s="4"/>
      <c r="D38" s="120"/>
      <c r="E38" s="1273" t="s">
        <v>2359</v>
      </c>
      <c r="F38" s="1273"/>
      <c r="G38" s="1273"/>
      <c r="H38" s="1273"/>
      <c r="I38" s="1273"/>
      <c r="J38" s="1273"/>
      <c r="K38" s="1273"/>
      <c r="L38" s="1273"/>
      <c r="M38" s="1273"/>
      <c r="N38" s="1273"/>
      <c r="O38" s="1273"/>
      <c r="P38" s="1273"/>
      <c r="Q38" s="1273"/>
      <c r="R38" s="1273"/>
      <c r="S38" s="1273"/>
      <c r="T38" s="1273"/>
      <c r="U38" s="1273"/>
      <c r="V38" s="1273"/>
      <c r="W38" s="1273"/>
      <c r="X38" s="1273"/>
      <c r="Y38" s="1273"/>
      <c r="Z38" s="1273"/>
      <c r="AA38" s="1273"/>
      <c r="AB38" s="1273"/>
      <c r="AC38" s="1273"/>
      <c r="AD38" s="1273"/>
      <c r="AE38" s="1273"/>
      <c r="AF38" s="1273"/>
      <c r="AG38" s="1273"/>
      <c r="AH38" s="1273"/>
      <c r="AI38" s="1273"/>
      <c r="AJ38" s="1273"/>
      <c r="AK38" s="1273"/>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35" customHeight="1">
      <c r="A42" s="4"/>
      <c r="B42"/>
      <c r="C42" s="2"/>
      <c r="D42" s="4"/>
      <c r="E42" s="4" t="s">
        <v>662</v>
      </c>
      <c r="F42" s="1266" t="s">
        <v>1271</v>
      </c>
    </row>
    <row r="43" spans="1:38" s="1266" customFormat="1" ht="13.3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35" customHeight="1">
      <c r="A45" s="4"/>
      <c r="B45"/>
      <c r="C45" s="2"/>
      <c r="D45" s="4"/>
      <c r="E45" s="3" t="s">
        <v>349</v>
      </c>
      <c r="F45" s="1272" t="s">
        <v>1355</v>
      </c>
      <c r="G45" s="1272"/>
      <c r="H45" s="1272"/>
      <c r="I45" s="1272"/>
      <c r="J45" s="1272"/>
      <c r="K45" s="1272"/>
      <c r="L45" s="1272"/>
      <c r="M45" s="1272"/>
      <c r="N45" s="1272"/>
      <c r="O45" s="1272"/>
      <c r="P45" s="1272"/>
      <c r="Q45" s="1272"/>
      <c r="R45" s="1272"/>
      <c r="S45" s="1272"/>
      <c r="T45" s="1272"/>
      <c r="U45" s="1272"/>
      <c r="V45" s="1272"/>
      <c r="W45" s="1272"/>
      <c r="X45" s="1272"/>
      <c r="Y45" s="1272"/>
      <c r="Z45" s="1272"/>
      <c r="AA45" s="1272"/>
      <c r="AB45" s="1272"/>
      <c r="AC45" s="1272"/>
      <c r="AD45" s="1272"/>
      <c r="AE45" s="1272"/>
      <c r="AF45" s="1272"/>
      <c r="AG45" s="1272"/>
      <c r="AH45" s="1272"/>
      <c r="AI45" s="1272"/>
      <c r="AJ45" s="1272"/>
      <c r="AK45" s="1272"/>
      <c r="AL45" s="1272"/>
    </row>
    <row r="46" spans="1:38" s="118" customFormat="1">
      <c r="A46" s="4"/>
      <c r="B46"/>
      <c r="C46" s="2"/>
      <c r="D46" s="4"/>
      <c r="E46" s="4"/>
      <c r="F46" s="1272"/>
      <c r="G46" s="1272"/>
      <c r="H46" s="1272"/>
      <c r="I46" s="1272"/>
      <c r="J46" s="1272"/>
      <c r="K46" s="1272"/>
      <c r="L46" s="1272"/>
      <c r="M46" s="1272"/>
      <c r="N46" s="1272"/>
      <c r="O46" s="1272"/>
      <c r="P46" s="1272"/>
      <c r="Q46" s="1272"/>
      <c r="R46" s="1272"/>
      <c r="S46" s="1272"/>
      <c r="T46" s="1272"/>
      <c r="U46" s="1272"/>
      <c r="V46" s="1272"/>
      <c r="W46" s="1272"/>
      <c r="X46" s="1272"/>
      <c r="Y46" s="1272"/>
      <c r="Z46" s="1272"/>
      <c r="AA46" s="1272"/>
      <c r="AB46" s="1272"/>
      <c r="AC46" s="1272"/>
      <c r="AD46" s="1272"/>
      <c r="AE46" s="1272"/>
      <c r="AF46" s="1272"/>
      <c r="AG46" s="1272"/>
      <c r="AH46" s="1272"/>
      <c r="AI46" s="1272"/>
      <c r="AJ46" s="1272"/>
      <c r="AK46" s="1272"/>
      <c r="AL46" s="1272"/>
    </row>
    <row r="47" spans="1:38" s="118" customFormat="1" ht="13.35" customHeight="1">
      <c r="A47" s="4"/>
      <c r="B47"/>
      <c r="C47" s="2"/>
      <c r="D47" s="4"/>
      <c r="E47" s="4"/>
      <c r="F47" s="1272"/>
      <c r="G47" s="1272"/>
      <c r="H47" s="1272"/>
      <c r="I47" s="1272"/>
      <c r="J47" s="1272"/>
      <c r="K47" s="1272"/>
      <c r="L47" s="1272"/>
      <c r="M47" s="1272"/>
      <c r="N47" s="1272"/>
      <c r="O47" s="1272"/>
      <c r="P47" s="1272"/>
      <c r="Q47" s="1272"/>
      <c r="R47" s="1272"/>
      <c r="S47" s="1272"/>
      <c r="T47" s="1272"/>
      <c r="U47" s="1272"/>
      <c r="V47" s="1272"/>
      <c r="W47" s="1272"/>
      <c r="X47" s="1272"/>
      <c r="Y47" s="1272"/>
      <c r="Z47" s="1272"/>
      <c r="AA47" s="1272"/>
      <c r="AB47" s="1272"/>
      <c r="AC47" s="1272"/>
      <c r="AD47" s="1272"/>
      <c r="AE47" s="1272"/>
      <c r="AF47" s="1272"/>
      <c r="AG47" s="1272"/>
      <c r="AH47" s="1272"/>
      <c r="AI47" s="1272"/>
      <c r="AJ47" s="1272"/>
      <c r="AK47" s="1272"/>
      <c r="AL47" s="1272"/>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35" customHeight="1">
      <c r="A56" s="218"/>
      <c r="B56" s="218"/>
      <c r="C56" s="219"/>
      <c r="D56" s="219"/>
      <c r="E56" s="218"/>
      <c r="F56" s="220" t="s">
        <v>697</v>
      </c>
      <c r="G56" s="1271" t="s">
        <v>1298</v>
      </c>
      <c r="H56" s="1271"/>
      <c r="I56" s="1271"/>
      <c r="J56" s="1271"/>
      <c r="K56" s="1271"/>
      <c r="L56" s="1271"/>
      <c r="M56" s="1271"/>
      <c r="N56" s="1271"/>
      <c r="O56" s="1271"/>
      <c r="P56" s="1271"/>
      <c r="Q56" s="1271"/>
      <c r="R56" s="1271"/>
      <c r="S56" s="1271"/>
      <c r="T56" s="1271"/>
      <c r="U56" s="1271"/>
      <c r="V56" s="1271"/>
      <c r="W56" s="1271"/>
      <c r="X56" s="1271"/>
      <c r="Y56" s="1271"/>
      <c r="Z56" s="1271"/>
      <c r="AA56" s="1271"/>
      <c r="AB56" s="1271"/>
      <c r="AC56" s="1271"/>
      <c r="AD56" s="1271"/>
      <c r="AE56" s="1271"/>
      <c r="AF56" s="1271"/>
      <c r="AG56" s="1271"/>
      <c r="AH56" s="1271"/>
      <c r="AI56" s="1271"/>
      <c r="AJ56" s="1271"/>
      <c r="AK56" s="1271"/>
      <c r="AL56" s="218"/>
    </row>
    <row r="57" spans="1:38" ht="13.3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1" t="s">
        <v>584</v>
      </c>
      <c r="H58" s="1271"/>
      <c r="I58" s="1271"/>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35" customHeight="1">
      <c r="A59" s="218"/>
      <c r="B59" s="219"/>
      <c r="C59" s="219"/>
      <c r="D59" s="219"/>
      <c r="E59" s="218"/>
      <c r="F59" s="220" t="s">
        <v>518</v>
      </c>
      <c r="G59" s="1271" t="s">
        <v>2354</v>
      </c>
      <c r="H59" s="1271"/>
      <c r="I59" s="1271"/>
      <c r="J59" s="1271"/>
      <c r="K59" s="1271"/>
      <c r="L59" s="1271"/>
      <c r="M59" s="1271"/>
      <c r="N59" s="1271"/>
      <c r="O59" s="1271"/>
      <c r="P59" s="1271"/>
      <c r="Q59" s="1271"/>
      <c r="R59" s="1271"/>
      <c r="S59" s="1271"/>
      <c r="T59" s="1271"/>
      <c r="U59" s="1271"/>
      <c r="V59" s="1271"/>
      <c r="W59" s="1271"/>
      <c r="X59" s="1271"/>
      <c r="Y59" s="1271"/>
      <c r="Z59" s="1271"/>
      <c r="AA59" s="1271"/>
      <c r="AB59" s="1271"/>
      <c r="AC59" s="1271"/>
      <c r="AD59" s="1271"/>
      <c r="AE59" s="1271"/>
      <c r="AF59" s="1271"/>
      <c r="AG59" s="1271"/>
      <c r="AH59" s="1271"/>
      <c r="AI59" s="1271"/>
      <c r="AJ59" s="1271"/>
      <c r="AK59" s="1271"/>
      <c r="AL59" s="1271"/>
    </row>
    <row r="60" spans="1:38">
      <c r="A60" s="218"/>
      <c r="B60" s="218"/>
      <c r="C60" s="219"/>
      <c r="D60" s="219"/>
      <c r="E60" s="218"/>
      <c r="F60" s="220"/>
      <c r="G60" s="1271"/>
      <c r="H60" s="1271"/>
      <c r="I60" s="1271"/>
      <c r="J60" s="1271"/>
      <c r="K60" s="1271"/>
      <c r="L60" s="1271"/>
      <c r="M60" s="1271"/>
      <c r="N60" s="1271"/>
      <c r="O60" s="1271"/>
      <c r="P60" s="1271"/>
      <c r="Q60" s="1271"/>
      <c r="R60" s="1271"/>
      <c r="S60" s="1271"/>
      <c r="T60" s="1271"/>
      <c r="U60" s="1271"/>
      <c r="V60" s="1271"/>
      <c r="W60" s="1271"/>
      <c r="X60" s="1271"/>
      <c r="Y60" s="1271"/>
      <c r="Z60" s="1271"/>
      <c r="AA60" s="1271"/>
      <c r="AB60" s="1271"/>
      <c r="AC60" s="1271"/>
      <c r="AD60" s="1271"/>
      <c r="AE60" s="1271"/>
      <c r="AF60" s="1271"/>
      <c r="AG60" s="1271"/>
      <c r="AH60" s="1271"/>
      <c r="AI60" s="1271"/>
      <c r="AJ60" s="1271"/>
      <c r="AK60" s="1271"/>
      <c r="AL60" s="1271"/>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3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9" t="s">
        <v>1279</v>
      </c>
      <c r="H90" s="1269"/>
      <c r="I90" s="1269"/>
      <c r="J90" s="1269"/>
      <c r="K90" s="1269"/>
      <c r="L90" s="1269"/>
      <c r="M90" s="1269"/>
      <c r="N90" s="1269"/>
      <c r="O90" s="1269"/>
      <c r="P90" s="1269"/>
      <c r="Q90" s="1269"/>
      <c r="R90" s="1269"/>
      <c r="S90" s="1269"/>
      <c r="T90" s="1269"/>
      <c r="U90" s="1269"/>
      <c r="V90" s="1269"/>
      <c r="W90" s="1269"/>
      <c r="X90" s="1269"/>
      <c r="Y90" s="1269"/>
      <c r="Z90" s="1269"/>
      <c r="AA90" s="1269"/>
      <c r="AB90" s="1269"/>
      <c r="AC90" s="1269"/>
      <c r="AD90" s="1269"/>
      <c r="AE90" s="1269"/>
      <c r="AF90" s="1269"/>
      <c r="AG90" s="1269"/>
      <c r="AH90" s="1269"/>
      <c r="AI90" s="1269"/>
      <c r="AJ90" s="1269"/>
      <c r="AK90" s="1269"/>
    </row>
    <row r="91" spans="1:37">
      <c r="A91" s="4"/>
      <c r="C91" s="2"/>
      <c r="D91" s="4"/>
      <c r="E91" s="4"/>
      <c r="G91" s="1269"/>
      <c r="H91" s="1269"/>
      <c r="I91" s="1269"/>
      <c r="J91" s="1269"/>
      <c r="K91" s="1269"/>
      <c r="L91" s="1269"/>
      <c r="M91" s="1269"/>
      <c r="N91" s="1269"/>
      <c r="O91" s="1269"/>
      <c r="P91" s="1269"/>
      <c r="Q91" s="1269"/>
      <c r="R91" s="1269"/>
      <c r="S91" s="1269"/>
      <c r="T91" s="1269"/>
      <c r="U91" s="1269"/>
      <c r="V91" s="1269"/>
      <c r="W91" s="1269"/>
      <c r="X91" s="1269"/>
      <c r="Y91" s="1269"/>
      <c r="Z91" s="1269"/>
      <c r="AA91" s="1269"/>
      <c r="AB91" s="1269"/>
      <c r="AC91" s="1269"/>
      <c r="AD91" s="1269"/>
      <c r="AE91" s="1269"/>
      <c r="AF91" s="1269"/>
      <c r="AG91" s="1269"/>
      <c r="AH91" s="1269"/>
      <c r="AI91" s="1269"/>
      <c r="AJ91" s="1269"/>
      <c r="AK91" s="1269"/>
    </row>
    <row r="92" spans="1:37">
      <c r="A92" s="4"/>
      <c r="C92" s="2"/>
      <c r="D92" s="4"/>
      <c r="E92" s="4"/>
      <c r="G92" s="1269"/>
      <c r="H92" s="1269"/>
      <c r="I92" s="1269"/>
      <c r="J92" s="1269"/>
      <c r="K92" s="1269"/>
      <c r="L92" s="1269"/>
      <c r="M92" s="1269"/>
      <c r="N92" s="1269"/>
      <c r="O92" s="1269"/>
      <c r="P92" s="1269"/>
      <c r="Q92" s="1269"/>
      <c r="R92" s="1269"/>
      <c r="S92" s="1269"/>
      <c r="T92" s="1269"/>
      <c r="U92" s="1269"/>
      <c r="V92" s="1269"/>
      <c r="W92" s="1269"/>
      <c r="X92" s="1269"/>
      <c r="Y92" s="1269"/>
      <c r="Z92" s="1269"/>
      <c r="AA92" s="1269"/>
      <c r="AB92" s="1269"/>
      <c r="AC92" s="1269"/>
      <c r="AD92" s="1269"/>
      <c r="AE92" s="1269"/>
      <c r="AF92" s="1269"/>
      <c r="AG92" s="1269"/>
      <c r="AH92" s="1269"/>
      <c r="AI92" s="1269"/>
      <c r="AJ92" s="1269"/>
      <c r="AK92" s="1269"/>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0" t="s">
        <v>1282</v>
      </c>
      <c r="F100" s="1270"/>
      <c r="G100" s="1270"/>
      <c r="H100" s="1270"/>
      <c r="I100" s="1270"/>
      <c r="J100" s="1270"/>
      <c r="K100" s="1270"/>
      <c r="L100" s="1270"/>
      <c r="M100" s="1270"/>
      <c r="N100" s="1270"/>
      <c r="O100" s="1270"/>
      <c r="P100" s="1270"/>
      <c r="Q100" s="1270"/>
      <c r="R100" s="1270"/>
      <c r="S100" s="1270"/>
      <c r="T100" s="1270"/>
      <c r="U100" s="1270"/>
      <c r="V100" s="1270"/>
      <c r="W100" s="1270"/>
      <c r="X100" s="1270"/>
      <c r="Y100" s="1270"/>
      <c r="Z100" s="1270"/>
      <c r="AA100" s="1270"/>
      <c r="AB100" s="1270"/>
      <c r="AC100" s="1270"/>
      <c r="AD100" s="1270"/>
      <c r="AE100" s="1270"/>
      <c r="AF100" s="1270"/>
      <c r="AG100" s="1270"/>
      <c r="AH100" s="1270"/>
      <c r="AI100" s="1270"/>
      <c r="AJ100" s="1270"/>
      <c r="AK100" s="1270"/>
    </row>
    <row r="101" spans="1:38">
      <c r="A101" s="4"/>
      <c r="D101" s="99"/>
      <c r="E101" s="1270"/>
      <c r="F101" s="1270"/>
      <c r="G101" s="1270"/>
      <c r="H101" s="1270"/>
      <c r="I101" s="1270"/>
      <c r="J101" s="1270"/>
      <c r="K101" s="1270"/>
      <c r="L101" s="1270"/>
      <c r="M101" s="1270"/>
      <c r="N101" s="1270"/>
      <c r="O101" s="1270"/>
      <c r="P101" s="1270"/>
      <c r="Q101" s="1270"/>
      <c r="R101" s="1270"/>
      <c r="S101" s="1270"/>
      <c r="T101" s="1270"/>
      <c r="U101" s="1270"/>
      <c r="V101" s="1270"/>
      <c r="W101" s="1270"/>
      <c r="X101" s="1270"/>
      <c r="Y101" s="1270"/>
      <c r="Z101" s="1270"/>
      <c r="AA101" s="1270"/>
      <c r="AB101" s="1270"/>
      <c r="AC101" s="1270"/>
      <c r="AD101" s="1270"/>
      <c r="AE101" s="1270"/>
      <c r="AF101" s="1270"/>
      <c r="AG101" s="1270"/>
      <c r="AH101" s="1270"/>
      <c r="AI101" s="1270"/>
      <c r="AJ101" s="1270"/>
      <c r="AK101" s="1270"/>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35" customHeight="1">
      <c r="B343" s="2"/>
      <c r="E343" s="1271" t="s">
        <v>1343</v>
      </c>
      <c r="F343" s="1271"/>
      <c r="G343" s="1271"/>
      <c r="H343" s="1271"/>
      <c r="I343" s="1271"/>
      <c r="J343" s="1271"/>
      <c r="K343" s="1271"/>
      <c r="L343" s="1271"/>
      <c r="M343" s="1271"/>
      <c r="N343" s="1271"/>
      <c r="O343" s="1271"/>
      <c r="P343" s="1271"/>
      <c r="Q343" s="1271"/>
      <c r="R343" s="1271"/>
      <c r="S343" s="1271"/>
      <c r="T343" s="1271"/>
      <c r="U343" s="1271"/>
      <c r="V343" s="1271"/>
      <c r="W343" s="1271"/>
      <c r="X343" s="1271"/>
      <c r="Y343" s="1271"/>
      <c r="Z343" s="1271"/>
      <c r="AA343" s="1271"/>
      <c r="AB343" s="1271"/>
      <c r="AC343" s="1271"/>
      <c r="AD343" s="1271"/>
      <c r="AE343" s="1271"/>
      <c r="AF343" s="1271"/>
      <c r="AG343" s="1271"/>
      <c r="AH343" s="1271"/>
      <c r="AI343" s="1271"/>
      <c r="AJ343" s="1271"/>
      <c r="AK343" s="1271"/>
    </row>
    <row r="344" spans="2:37">
      <c r="B344" s="2"/>
      <c r="E344" s="1271"/>
      <c r="F344" s="1271"/>
      <c r="G344" s="1271"/>
      <c r="H344" s="1271"/>
      <c r="I344" s="1271"/>
      <c r="J344" s="1271"/>
      <c r="K344" s="1271"/>
      <c r="L344" s="1271"/>
      <c r="M344" s="1271"/>
      <c r="N344" s="1271"/>
      <c r="O344" s="1271"/>
      <c r="P344" s="1271"/>
      <c r="Q344" s="1271"/>
      <c r="R344" s="1271"/>
      <c r="S344" s="1271"/>
      <c r="T344" s="1271"/>
      <c r="U344" s="1271"/>
      <c r="V344" s="1271"/>
      <c r="W344" s="1271"/>
      <c r="X344" s="1271"/>
      <c r="Y344" s="1271"/>
      <c r="Z344" s="1271"/>
      <c r="AA344" s="1271"/>
      <c r="AB344" s="1271"/>
      <c r="AC344" s="1271"/>
      <c r="AD344" s="1271"/>
      <c r="AE344" s="1271"/>
      <c r="AF344" s="1271"/>
      <c r="AG344" s="1271"/>
      <c r="AH344" s="1271"/>
      <c r="AI344" s="1271"/>
      <c r="AJ344" s="1271"/>
      <c r="AK344" s="1271"/>
    </row>
    <row r="345" spans="2:37">
      <c r="B345" s="2"/>
      <c r="E345" s="1271"/>
      <c r="F345" s="1271"/>
      <c r="G345" s="1271"/>
      <c r="H345" s="1271"/>
      <c r="I345" s="1271"/>
      <c r="J345" s="1271"/>
      <c r="K345" s="1271"/>
      <c r="L345" s="1271"/>
      <c r="M345" s="1271"/>
      <c r="N345" s="1271"/>
      <c r="O345" s="1271"/>
      <c r="P345" s="1271"/>
      <c r="Q345" s="1271"/>
      <c r="R345" s="1271"/>
      <c r="S345" s="1271"/>
      <c r="T345" s="1271"/>
      <c r="U345" s="1271"/>
      <c r="V345" s="1271"/>
      <c r="W345" s="1271"/>
      <c r="X345" s="1271"/>
      <c r="Y345" s="1271"/>
      <c r="Z345" s="1271"/>
      <c r="AA345" s="1271"/>
      <c r="AB345" s="1271"/>
      <c r="AC345" s="1271"/>
      <c r="AD345" s="1271"/>
      <c r="AE345" s="1271"/>
      <c r="AF345" s="1271"/>
      <c r="AG345" s="1271"/>
      <c r="AH345" s="1271"/>
      <c r="AI345" s="1271"/>
      <c r="AJ345" s="1271"/>
      <c r="AK345" s="1271"/>
    </row>
    <row r="346" spans="2:37">
      <c r="B346" s="2"/>
      <c r="E346" s="1271"/>
      <c r="F346" s="1271"/>
      <c r="G346" s="1271"/>
      <c r="H346" s="1271"/>
      <c r="I346" s="1271"/>
      <c r="J346" s="1271"/>
      <c r="K346" s="1271"/>
      <c r="L346" s="1271"/>
      <c r="M346" s="1271"/>
      <c r="N346" s="1271"/>
      <c r="O346" s="1271"/>
      <c r="P346" s="1271"/>
      <c r="Q346" s="1271"/>
      <c r="R346" s="1271"/>
      <c r="S346" s="1271"/>
      <c r="T346" s="1271"/>
      <c r="U346" s="1271"/>
      <c r="V346" s="1271"/>
      <c r="W346" s="1271"/>
      <c r="X346" s="1271"/>
      <c r="Y346" s="1271"/>
      <c r="Z346" s="1271"/>
      <c r="AA346" s="1271"/>
      <c r="AB346" s="1271"/>
      <c r="AC346" s="1271"/>
      <c r="AD346" s="1271"/>
      <c r="AE346" s="1271"/>
      <c r="AF346" s="1271"/>
      <c r="AG346" s="1271"/>
      <c r="AH346" s="1271"/>
      <c r="AI346" s="1271"/>
      <c r="AJ346" s="1271"/>
      <c r="AK346" s="1271"/>
    </row>
    <row r="347" spans="2:37">
      <c r="B347" s="2"/>
      <c r="E347" s="1271"/>
      <c r="F347" s="1271"/>
      <c r="G347" s="1271"/>
      <c r="H347" s="1271"/>
      <c r="I347" s="1271"/>
      <c r="J347" s="1271"/>
      <c r="K347" s="1271"/>
      <c r="L347" s="1271"/>
      <c r="M347" s="1271"/>
      <c r="N347" s="1271"/>
      <c r="O347" s="1271"/>
      <c r="P347" s="1271"/>
      <c r="Q347" s="1271"/>
      <c r="R347" s="1271"/>
      <c r="S347" s="1271"/>
      <c r="T347" s="1271"/>
      <c r="U347" s="1271"/>
      <c r="V347" s="1271"/>
      <c r="W347" s="1271"/>
      <c r="X347" s="1271"/>
      <c r="Y347" s="1271"/>
      <c r="Z347" s="1271"/>
      <c r="AA347" s="1271"/>
      <c r="AB347" s="1271"/>
      <c r="AC347" s="1271"/>
      <c r="AD347" s="1271"/>
      <c r="AE347" s="1271"/>
      <c r="AF347" s="1271"/>
      <c r="AG347" s="1271"/>
      <c r="AH347" s="1271"/>
      <c r="AI347" s="1271"/>
      <c r="AJ347" s="1271"/>
      <c r="AK347" s="1271"/>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3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3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4" t="s">
        <v>1334</v>
      </c>
      <c r="F367" s="1274"/>
      <c r="G367" s="1274"/>
      <c r="H367" s="1274"/>
      <c r="I367" s="1274"/>
      <c r="J367" s="1274"/>
      <c r="K367" s="1274"/>
      <c r="L367" s="1274"/>
      <c r="M367" s="1274"/>
      <c r="N367" s="1274"/>
      <c r="O367" s="1274"/>
      <c r="P367" s="1274"/>
      <c r="Q367" s="1274"/>
      <c r="R367" s="1274"/>
      <c r="S367" s="1274"/>
      <c r="T367" s="1274"/>
      <c r="U367" s="1274"/>
      <c r="V367" s="1274"/>
      <c r="W367" s="1274"/>
      <c r="X367" s="1274"/>
      <c r="Y367" s="1274"/>
      <c r="Z367" s="1274"/>
      <c r="AA367" s="1274"/>
      <c r="AB367" s="1274"/>
      <c r="AC367" s="1274"/>
      <c r="AD367" s="1274"/>
      <c r="AE367" s="1274"/>
      <c r="AF367" s="1274"/>
      <c r="AG367" s="1274"/>
      <c r="AH367" s="1274"/>
      <c r="AI367" s="1274"/>
      <c r="AJ367" s="1274"/>
      <c r="AK367" s="1274"/>
      <c r="AL367" s="1274"/>
    </row>
    <row r="368" spans="1:38">
      <c r="B368" s="2"/>
      <c r="E368" s="1274"/>
      <c r="F368" s="1274"/>
      <c r="G368" s="1274"/>
      <c r="H368" s="1274"/>
      <c r="I368" s="1274"/>
      <c r="J368" s="1274"/>
      <c r="K368" s="1274"/>
      <c r="L368" s="1274"/>
      <c r="M368" s="1274"/>
      <c r="N368" s="1274"/>
      <c r="O368" s="1274"/>
      <c r="P368" s="1274"/>
      <c r="Q368" s="1274"/>
      <c r="R368" s="1274"/>
      <c r="S368" s="1274"/>
      <c r="T368" s="1274"/>
      <c r="U368" s="1274"/>
      <c r="V368" s="1274"/>
      <c r="W368" s="1274"/>
      <c r="X368" s="1274"/>
      <c r="Y368" s="1274"/>
      <c r="Z368" s="1274"/>
      <c r="AA368" s="1274"/>
      <c r="AB368" s="1274"/>
      <c r="AC368" s="1274"/>
      <c r="AD368" s="1274"/>
      <c r="AE368" s="1274"/>
      <c r="AF368" s="1274"/>
      <c r="AG368" s="1274"/>
      <c r="AH368" s="1274"/>
      <c r="AI368" s="1274"/>
      <c r="AJ368" s="1274"/>
      <c r="AK368" s="1274"/>
      <c r="AL368" s="1274"/>
    </row>
    <row r="369" spans="1:37" s="1275" customFormat="1">
      <c r="A369"/>
      <c r="B369" s="2"/>
      <c r="C369"/>
      <c r="D369"/>
      <c r="E369" s="1272" t="s">
        <v>1367</v>
      </c>
    </row>
    <row r="370" spans="1:37" s="1275"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3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45"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42578125" style="1197" bestFit="1" customWidth="1"/>
    <col min="71" max="71" width="6.140625" style="1197" bestFit="1" customWidth="1"/>
    <col min="72" max="76" width="5.42578125" style="1197" bestFit="1" customWidth="1"/>
    <col min="77" max="77" width="6.140625" style="1197" bestFit="1" customWidth="1"/>
    <col min="78" max="78" width="5.42578125" style="1197" bestFit="1" customWidth="1"/>
    <col min="79" max="16384" width="2.7109375" style="1197"/>
  </cols>
  <sheetData>
    <row r="1" spans="1:65" ht="15.75" customHeight="1">
      <c r="A1" s="2570" t="s">
        <v>2412</v>
      </c>
      <c r="B1" s="2571"/>
      <c r="C1" s="2571"/>
      <c r="D1" s="2571"/>
      <c r="E1" s="2571"/>
      <c r="F1" s="2571"/>
      <c r="G1" s="2571"/>
      <c r="H1" s="2571"/>
      <c r="I1" s="2571"/>
      <c r="J1" s="2571"/>
      <c r="K1" s="2571"/>
      <c r="L1" s="2571"/>
      <c r="M1" s="2571"/>
      <c r="N1" s="2571"/>
      <c r="O1" s="2571"/>
      <c r="P1" s="2571"/>
      <c r="Q1" s="2571"/>
      <c r="R1" s="2571"/>
      <c r="S1" s="2571"/>
      <c r="T1" s="2571"/>
      <c r="U1" s="2571"/>
      <c r="V1" s="2571"/>
      <c r="W1" s="2571"/>
      <c r="X1" s="2571"/>
      <c r="Y1" s="2571"/>
      <c r="Z1" s="2571"/>
      <c r="AA1" s="2571"/>
      <c r="AB1" s="2571"/>
      <c r="AC1" s="2571"/>
      <c r="AD1" s="2571"/>
      <c r="AE1" s="2571"/>
      <c r="AF1" s="2571"/>
      <c r="AG1" s="2571"/>
      <c r="AH1" s="2571"/>
      <c r="AI1" s="2571"/>
      <c r="AJ1" s="2571"/>
      <c r="AK1" s="2571"/>
      <c r="AL1" s="2571"/>
      <c r="AM1" s="2571"/>
      <c r="AN1" s="2571"/>
      <c r="AO1" s="2571"/>
      <c r="AP1" s="2571"/>
      <c r="AQ1" s="2571"/>
      <c r="AR1" s="2571"/>
      <c r="AS1" s="2571"/>
      <c r="AT1" s="2571"/>
      <c r="AU1" s="2571"/>
      <c r="AV1" s="2571"/>
      <c r="AW1" s="2571"/>
      <c r="AX1" s="2571"/>
      <c r="AY1" s="2571"/>
      <c r="AZ1" s="2571"/>
      <c r="BA1" s="2571"/>
      <c r="BB1" s="2571"/>
      <c r="BC1" s="2571"/>
      <c r="BD1" s="2571"/>
      <c r="BE1" s="2572"/>
    </row>
    <row r="2" spans="1:65" ht="15.75" customHeight="1">
      <c r="A2" s="2573" t="s">
        <v>2459</v>
      </c>
      <c r="B2" s="2574"/>
      <c r="C2" s="2574"/>
      <c r="D2" s="2574"/>
      <c r="E2" s="2574"/>
      <c r="F2" s="2574"/>
      <c r="G2" s="2574"/>
      <c r="H2" s="2574"/>
      <c r="I2" s="2574"/>
      <c r="J2" s="2574"/>
      <c r="K2" s="2574"/>
      <c r="L2" s="2574"/>
      <c r="M2" s="2574"/>
      <c r="N2" s="2574"/>
      <c r="O2" s="2574"/>
      <c r="P2" s="2574"/>
      <c r="Q2" s="2574"/>
      <c r="R2" s="2574"/>
      <c r="S2" s="2574"/>
      <c r="T2" s="2574"/>
      <c r="U2" s="2574"/>
      <c r="V2" s="2574"/>
      <c r="W2" s="2574"/>
      <c r="X2" s="2574"/>
      <c r="Y2" s="2574"/>
      <c r="Z2" s="2574"/>
      <c r="AA2" s="2574"/>
      <c r="AB2" s="2574"/>
      <c r="AC2" s="2574"/>
      <c r="AD2" s="2574"/>
      <c r="AE2" s="2574"/>
      <c r="AF2" s="2574"/>
      <c r="AG2" s="2574"/>
      <c r="AH2" s="2574"/>
      <c r="AI2" s="2574"/>
      <c r="AJ2" s="2574"/>
      <c r="AK2" s="2574"/>
      <c r="AL2" s="2574"/>
      <c r="AM2" s="2574"/>
      <c r="AN2" s="2574"/>
      <c r="AO2" s="2574"/>
      <c r="AP2" s="2574"/>
      <c r="AQ2" s="2574"/>
      <c r="AR2" s="2574"/>
      <c r="AS2" s="2574"/>
      <c r="AT2" s="2574"/>
      <c r="AU2" s="2574"/>
      <c r="AV2" s="2574"/>
      <c r="AW2" s="2574"/>
      <c r="AX2" s="2574"/>
      <c r="AY2" s="2574"/>
      <c r="AZ2" s="2574"/>
      <c r="BA2" s="2574"/>
      <c r="BB2" s="2574"/>
      <c r="BC2" s="2574"/>
      <c r="BD2" s="2574"/>
      <c r="BE2" s="2575"/>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76" t="str">
        <f>IF(Application!H18="","",Application!H18)</f>
        <v>Sakura</v>
      </c>
      <c r="M4" s="2577"/>
      <c r="N4" s="2577"/>
      <c r="O4" s="2577"/>
      <c r="P4" s="2577"/>
      <c r="Q4" s="2577"/>
      <c r="R4" s="2577"/>
      <c r="S4" s="2577"/>
      <c r="T4" s="2577"/>
      <c r="U4" s="2577"/>
      <c r="V4" s="2577"/>
      <c r="W4" s="2577"/>
      <c r="X4" s="2577"/>
      <c r="Y4" s="2577"/>
      <c r="Z4" s="2577"/>
      <c r="AA4" s="2577"/>
      <c r="AB4" s="2577"/>
      <c r="AC4" s="2578"/>
      <c r="AD4" s="1206"/>
      <c r="AE4" s="1206"/>
      <c r="AF4" s="2223" t="s">
        <v>2460</v>
      </c>
      <c r="AG4" s="2223"/>
      <c r="AH4" s="2223"/>
      <c r="AI4" s="2223"/>
      <c r="AJ4" s="2223"/>
      <c r="AK4" s="2223"/>
      <c r="AL4" s="2223"/>
      <c r="AM4" s="2223"/>
      <c r="AN4" s="2223"/>
      <c r="AO4" s="2223"/>
      <c r="AP4" s="2224"/>
      <c r="AQ4" s="2225"/>
      <c r="AR4" s="2225"/>
      <c r="AS4" s="2225"/>
      <c r="AT4" s="2225"/>
      <c r="AU4" s="2225"/>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23" t="s">
        <v>2461</v>
      </c>
      <c r="AG5" s="2223"/>
      <c r="AH5" s="2223"/>
      <c r="AI5" s="2223"/>
      <c r="AJ5" s="2223"/>
      <c r="AK5" s="2223"/>
      <c r="AL5" s="2223"/>
      <c r="AM5" s="2223"/>
      <c r="AN5" s="2223"/>
      <c r="AO5" s="2223"/>
      <c r="AP5" s="2224"/>
      <c r="AQ5" s="2225"/>
      <c r="AR5" s="2225"/>
      <c r="AS5" s="2225"/>
      <c r="AT5" s="2225"/>
      <c r="AU5" s="2225"/>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76" t="str">
        <f>IF(Application!H16="","",Application!H16)</f>
        <v>2000 16th St Associates, LP</v>
      </c>
      <c r="M6" s="2577"/>
      <c r="N6" s="2577"/>
      <c r="O6" s="2577"/>
      <c r="P6" s="2577"/>
      <c r="Q6" s="2577"/>
      <c r="R6" s="2577"/>
      <c r="S6" s="2577"/>
      <c r="T6" s="2577"/>
      <c r="U6" s="2577"/>
      <c r="V6" s="2577"/>
      <c r="W6" s="2577"/>
      <c r="X6" s="2577"/>
      <c r="Y6" s="2577"/>
      <c r="Z6" s="2577"/>
      <c r="AA6" s="2577"/>
      <c r="AB6" s="2577"/>
      <c r="AC6" s="2578"/>
      <c r="AD6" s="1206"/>
      <c r="AE6" s="1206"/>
      <c r="AF6" s="2579" t="s">
        <v>2462</v>
      </c>
      <c r="AG6" s="2579"/>
      <c r="AH6" s="2579"/>
      <c r="AI6" s="2579"/>
      <c r="AJ6" s="2579"/>
      <c r="AK6" s="2579"/>
      <c r="AL6" s="2579"/>
      <c r="AM6" s="2579"/>
      <c r="AN6" s="2579"/>
      <c r="AO6" s="2579"/>
      <c r="AP6" s="2569">
        <v>0</v>
      </c>
      <c r="AQ6" s="2569"/>
      <c r="AR6" s="2569"/>
      <c r="AS6" s="2569"/>
      <c r="AT6" s="2569"/>
      <c r="AU6" s="2569"/>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9" t="s">
        <v>2463</v>
      </c>
      <c r="AG7" s="2579"/>
      <c r="AH7" s="2579"/>
      <c r="AI7" s="2579"/>
      <c r="AJ7" s="2579"/>
      <c r="AK7" s="2579"/>
      <c r="AL7" s="2579"/>
      <c r="AM7" s="2579"/>
      <c r="AN7" s="2579"/>
      <c r="AO7" s="2579"/>
      <c r="AP7" s="2569">
        <v>0</v>
      </c>
      <c r="AQ7" s="2569"/>
      <c r="AR7" s="2569"/>
      <c r="AS7" s="2569"/>
      <c r="AT7" s="2569"/>
      <c r="AU7" s="2569"/>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80" t="str">
        <f>Application!T197</f>
        <v>No</v>
      </c>
      <c r="AC8" s="2581"/>
      <c r="AD8" s="2582"/>
      <c r="AE8" s="1206"/>
      <c r="AF8" s="2579" t="s">
        <v>2464</v>
      </c>
      <c r="AG8" s="2579"/>
      <c r="AH8" s="2579"/>
      <c r="AI8" s="2579"/>
      <c r="AJ8" s="2579"/>
      <c r="AK8" s="2579"/>
      <c r="AL8" s="2579"/>
      <c r="AM8" s="2579"/>
      <c r="AN8" s="2579"/>
      <c r="AO8" s="2579"/>
      <c r="AP8" s="2569" t="s">
        <v>2416</v>
      </c>
      <c r="AQ8" s="2569"/>
      <c r="AR8" s="2569"/>
      <c r="AS8" s="2569"/>
      <c r="AT8" s="2569"/>
      <c r="AU8" s="2569"/>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23" t="s">
        <v>2622</v>
      </c>
      <c r="AG9" s="2223"/>
      <c r="AH9" s="2223"/>
      <c r="AI9" s="2223"/>
      <c r="AJ9" s="2223"/>
      <c r="AK9" s="2223"/>
      <c r="AL9" s="2223"/>
      <c r="AM9" s="2223"/>
      <c r="AN9" s="2223"/>
      <c r="AO9" s="2223"/>
      <c r="AP9" s="2224"/>
      <c r="AQ9" s="2225"/>
      <c r="AR9" s="2225"/>
      <c r="AS9" s="2225"/>
      <c r="AT9" s="2225"/>
      <c r="AU9" s="2225"/>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551">
        <f>Application!AO627</f>
        <v>2557000</v>
      </c>
      <c r="O10" s="2551"/>
      <c r="P10" s="2551"/>
      <c r="Q10" s="2551"/>
      <c r="R10" s="2551"/>
      <c r="S10" s="2551"/>
      <c r="T10" s="2551"/>
      <c r="U10" s="1206"/>
      <c r="V10" s="1206"/>
      <c r="W10" s="1206"/>
      <c r="X10" s="1255"/>
      <c r="Y10" s="1255"/>
      <c r="Z10" s="1255"/>
      <c r="AA10" s="1255"/>
      <c r="AB10" s="1255"/>
      <c r="AC10" s="1255"/>
      <c r="AD10" s="1255"/>
      <c r="AE10" s="1255"/>
      <c r="AF10" s="2223" t="s">
        <v>2621</v>
      </c>
      <c r="AG10" s="2223"/>
      <c r="AH10" s="2223"/>
      <c r="AI10" s="2223"/>
      <c r="AJ10" s="2223"/>
      <c r="AK10" s="2223"/>
      <c r="AL10" s="2223"/>
      <c r="AM10" s="2223"/>
      <c r="AN10" s="2223"/>
      <c r="AO10" s="2223"/>
      <c r="AP10" s="2224"/>
      <c r="AQ10" s="2225"/>
      <c r="AR10" s="2225"/>
      <c r="AS10" s="2225"/>
      <c r="AT10" s="2225"/>
      <c r="AU10" s="2225"/>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551">
        <f>Application!AA933</f>
        <v>0</v>
      </c>
      <c r="O11" s="2551"/>
      <c r="P11" s="2551"/>
      <c r="Q11" s="2551"/>
      <c r="R11" s="2551"/>
      <c r="S11" s="2551"/>
      <c r="T11" s="2551"/>
      <c r="U11" s="1206"/>
      <c r="V11" s="1206"/>
      <c r="W11" s="1206"/>
      <c r="X11" s="1255"/>
      <c r="Y11" s="1255"/>
      <c r="Z11" s="1255"/>
      <c r="AA11" s="1255"/>
      <c r="AB11" s="1255"/>
      <c r="AC11" s="1255"/>
      <c r="AD11" s="1255"/>
      <c r="AE11" s="1255"/>
      <c r="AF11" s="2223" t="s">
        <v>2620</v>
      </c>
      <c r="AG11" s="2223"/>
      <c r="AH11" s="2223"/>
      <c r="AI11" s="2223"/>
      <c r="AJ11" s="2223"/>
      <c r="AK11" s="2223"/>
      <c r="AL11" s="2223"/>
      <c r="AM11" s="2223"/>
      <c r="AN11" s="2223"/>
      <c r="AO11" s="2223"/>
      <c r="AP11" s="2224"/>
      <c r="AQ11" s="2225"/>
      <c r="AR11" s="2225"/>
      <c r="AS11" s="2225"/>
      <c r="AT11" s="2225"/>
      <c r="AU11" s="2225"/>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558" t="s">
        <v>1793</v>
      </c>
      <c r="C13" s="2559"/>
      <c r="D13" s="2559"/>
      <c r="E13" s="2559"/>
      <c r="F13" s="2559"/>
      <c r="G13" s="2559"/>
      <c r="H13" s="2559"/>
      <c r="I13" s="2559"/>
      <c r="J13" s="2559"/>
      <c r="K13" s="2559"/>
      <c r="L13" s="2559"/>
      <c r="M13" s="2559"/>
      <c r="N13" s="2559"/>
      <c r="O13" s="2559"/>
      <c r="P13" s="2560"/>
      <c r="Q13" s="2561" t="s">
        <v>678</v>
      </c>
      <c r="R13" s="2562"/>
      <c r="S13" s="2562"/>
      <c r="T13" s="2563"/>
      <c r="U13" s="1255"/>
      <c r="V13" s="1206"/>
      <c r="W13" s="1206"/>
      <c r="X13" s="1206"/>
      <c r="Y13" s="1206"/>
      <c r="Z13" s="1206"/>
      <c r="AA13" s="2552" t="s">
        <v>2466</v>
      </c>
      <c r="AB13" s="2552"/>
      <c r="AC13" s="2552"/>
      <c r="AD13" s="2552"/>
      <c r="AE13" s="2552"/>
      <c r="AF13" s="2552"/>
      <c r="AG13" s="2552"/>
      <c r="AH13" s="2552"/>
      <c r="AI13" s="2552"/>
      <c r="AJ13" s="2552"/>
      <c r="AK13" s="2552"/>
      <c r="AL13" s="2552"/>
      <c r="AM13" s="2552"/>
      <c r="AN13" s="2552"/>
      <c r="AO13" s="2553">
        <f>Application!W473</f>
        <v>0</v>
      </c>
      <c r="AP13" s="2554"/>
      <c r="AQ13" s="2554"/>
      <c r="AR13" s="2554"/>
      <c r="AS13" s="2554"/>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5" t="s">
        <v>2468</v>
      </c>
      <c r="AB14" s="2555"/>
      <c r="AC14" s="2555"/>
      <c r="AD14" s="2555"/>
      <c r="AE14" s="2555"/>
      <c r="AF14" s="2555"/>
      <c r="AG14" s="2555"/>
      <c r="AH14" s="2555"/>
      <c r="AI14" s="2555"/>
      <c r="AJ14" s="2555"/>
      <c r="AK14" s="2555"/>
      <c r="AL14" s="2555"/>
      <c r="AM14" s="2555"/>
      <c r="AN14" s="2555"/>
      <c r="AO14" s="2556"/>
      <c r="AP14" s="2557"/>
      <c r="AQ14" s="2557"/>
      <c r="AR14" s="2557"/>
      <c r="AS14" s="2557"/>
      <c r="AT14" s="1255"/>
      <c r="AU14" s="1255"/>
      <c r="AV14" s="1255"/>
      <c r="AW14" s="1255"/>
      <c r="AX14" s="1255"/>
      <c r="AY14" s="1255"/>
      <c r="AZ14" s="1255"/>
      <c r="BA14" s="1255"/>
      <c r="BB14" s="1255"/>
      <c r="BC14" s="1255"/>
      <c r="BD14" s="1255"/>
      <c r="BE14" s="1202"/>
    </row>
    <row r="15" spans="1:65" thickBot="1">
      <c r="A15" s="1206"/>
      <c r="B15" s="2564" t="s">
        <v>1794</v>
      </c>
      <c r="C15" s="2565"/>
      <c r="D15" s="2565"/>
      <c r="E15" s="2565"/>
      <c r="F15" s="2565"/>
      <c r="G15" s="2565"/>
      <c r="H15" s="2565"/>
      <c r="I15" s="2565"/>
      <c r="J15" s="2565"/>
      <c r="K15" s="2565"/>
      <c r="L15" s="2565"/>
      <c r="M15" s="2565"/>
      <c r="N15" s="2565"/>
      <c r="O15" s="2565"/>
      <c r="P15" s="2565"/>
      <c r="Q15" s="2565"/>
      <c r="R15" s="2566"/>
      <c r="S15" s="2567" t="str">
        <f>IF(Application!AB214="","",Application!AB214)</f>
        <v/>
      </c>
      <c r="T15" s="2567"/>
      <c r="U15" s="2567"/>
      <c r="V15" s="2567"/>
      <c r="W15" s="2568"/>
      <c r="X15" s="1255"/>
      <c r="Y15" s="1206"/>
      <c r="Z15" s="1206"/>
      <c r="AA15" s="2552" t="s">
        <v>2469</v>
      </c>
      <c r="AB15" s="2552"/>
      <c r="AC15" s="2552"/>
      <c r="AD15" s="2552"/>
      <c r="AE15" s="2552"/>
      <c r="AF15" s="2552"/>
      <c r="AG15" s="2552"/>
      <c r="AH15" s="2552"/>
      <c r="AI15" s="2552"/>
      <c r="AJ15" s="2552"/>
      <c r="AK15" s="2552"/>
      <c r="AL15" s="2552"/>
      <c r="AM15" s="2552"/>
      <c r="AN15" s="2552"/>
      <c r="AO15" s="2556"/>
      <c r="AP15" s="2557"/>
      <c r="AQ15" s="2557"/>
      <c r="AR15" s="2557"/>
      <c r="AS15" s="2557"/>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32" t="s">
        <v>1795</v>
      </c>
      <c r="C17" s="2433"/>
      <c r="D17" s="2433"/>
      <c r="E17" s="2433"/>
      <c r="F17" s="2433"/>
      <c r="G17" s="2433"/>
      <c r="H17" s="2433"/>
      <c r="I17" s="2433"/>
      <c r="J17" s="2433"/>
      <c r="K17" s="2433"/>
      <c r="L17" s="2433"/>
      <c r="M17" s="2433"/>
      <c r="N17" s="2433"/>
      <c r="O17" s="2433"/>
      <c r="P17" s="2433"/>
      <c r="Q17" s="2433"/>
      <c r="R17" s="2433"/>
      <c r="S17" s="2433"/>
      <c r="T17" s="2433"/>
      <c r="U17" s="2433"/>
      <c r="V17" s="2433"/>
      <c r="W17" s="2433"/>
      <c r="X17" s="2433"/>
      <c r="Y17" s="2433"/>
      <c r="Z17" s="2433"/>
      <c r="AA17" s="2433"/>
      <c r="AB17" s="2433"/>
      <c r="AC17" s="2433"/>
      <c r="AD17" s="2433"/>
      <c r="AE17" s="2433"/>
      <c r="AF17" s="2433"/>
      <c r="AG17" s="2433"/>
      <c r="AH17" s="2433"/>
      <c r="AI17" s="2433"/>
      <c r="AJ17" s="2433"/>
      <c r="AK17" s="2433"/>
      <c r="AL17" s="2433"/>
      <c r="AM17" s="2433"/>
      <c r="AN17" s="2433"/>
      <c r="AO17" s="2433"/>
      <c r="AP17" s="2433"/>
      <c r="AQ17" s="2433"/>
      <c r="AR17" s="2433"/>
      <c r="AS17" s="2433"/>
      <c r="AT17" s="2433"/>
      <c r="AU17" s="2433"/>
      <c r="AV17" s="2433"/>
      <c r="AW17" s="2433"/>
      <c r="AX17" s="2433"/>
      <c r="AY17" s="2434"/>
      <c r="AZ17" s="1206"/>
      <c r="BA17" s="1206"/>
      <c r="BB17" s="1206"/>
      <c r="BC17" s="1206"/>
      <c r="BD17" s="1206"/>
      <c r="BE17" s="1202"/>
      <c r="BF17" s="1198"/>
    </row>
    <row r="18" spans="1:58" ht="15.75" customHeight="1">
      <c r="A18" s="1206"/>
      <c r="B18" s="2544" t="s">
        <v>1796</v>
      </c>
      <c r="C18" s="2545"/>
      <c r="D18" s="2545"/>
      <c r="E18" s="2545"/>
      <c r="F18" s="2545"/>
      <c r="G18" s="2545"/>
      <c r="H18" s="2545"/>
      <c r="I18" s="2546"/>
      <c r="J18" s="2547" t="s">
        <v>1697</v>
      </c>
      <c r="K18" s="2548"/>
      <c r="L18" s="2548"/>
      <c r="M18" s="2548"/>
      <c r="N18" s="2548"/>
      <c r="O18" s="2549"/>
      <c r="P18" s="2547" t="s">
        <v>325</v>
      </c>
      <c r="Q18" s="2548"/>
      <c r="R18" s="2548"/>
      <c r="S18" s="2548"/>
      <c r="T18" s="2548"/>
      <c r="U18" s="2549"/>
      <c r="V18" s="2547" t="s">
        <v>326</v>
      </c>
      <c r="W18" s="2548"/>
      <c r="X18" s="2548"/>
      <c r="Y18" s="2548"/>
      <c r="Z18" s="2548"/>
      <c r="AA18" s="2549"/>
      <c r="AB18" s="2547" t="s">
        <v>163</v>
      </c>
      <c r="AC18" s="2548"/>
      <c r="AD18" s="2548"/>
      <c r="AE18" s="2548"/>
      <c r="AF18" s="2548"/>
      <c r="AG18" s="2549"/>
      <c r="AH18" s="2547" t="s">
        <v>164</v>
      </c>
      <c r="AI18" s="2548"/>
      <c r="AJ18" s="2548"/>
      <c r="AK18" s="2548"/>
      <c r="AL18" s="2548"/>
      <c r="AM18" s="2549"/>
      <c r="AN18" s="2547" t="s">
        <v>165</v>
      </c>
      <c r="AO18" s="2548"/>
      <c r="AP18" s="2548"/>
      <c r="AQ18" s="2548"/>
      <c r="AR18" s="2548"/>
      <c r="AS18" s="2549"/>
      <c r="AT18" s="2547" t="s">
        <v>1797</v>
      </c>
      <c r="AU18" s="2548"/>
      <c r="AV18" s="2548"/>
      <c r="AW18" s="2548"/>
      <c r="AX18" s="2548"/>
      <c r="AY18" s="2550"/>
      <c r="AZ18" s="1206"/>
      <c r="BA18" s="1206"/>
      <c r="BB18" s="1206"/>
      <c r="BC18" s="1206"/>
      <c r="BD18" s="1206"/>
      <c r="BE18" s="1202"/>
    </row>
    <row r="19" spans="1:58" ht="15">
      <c r="A19" s="1206"/>
      <c r="B19" s="2521">
        <v>0.3</v>
      </c>
      <c r="C19" s="2522"/>
      <c r="D19" s="2522"/>
      <c r="E19" s="2522"/>
      <c r="F19" s="2522"/>
      <c r="G19" s="2522"/>
      <c r="H19" s="2522"/>
      <c r="I19" s="2523"/>
      <c r="J19" s="2524">
        <f t="shared" ref="J19:J28" si="0">SUM(P19:AS19)</f>
        <v>34</v>
      </c>
      <c r="K19" s="2525"/>
      <c r="L19" s="2525"/>
      <c r="M19" s="2525"/>
      <c r="N19" s="2525"/>
      <c r="O19" s="2526"/>
      <c r="P19" s="2524" cm="1">
        <f t="array" ref="P19">SUMPRODUCT((Application!$B$718:$B$752 = 'CalHFA Addendum'!P$18)*(Application!$AC$718:$AC$752 = 'CalHFA Addendum'!$B19),Application!$G$718:$G$752)</f>
        <v>19</v>
      </c>
      <c r="Q19" s="2525"/>
      <c r="R19" s="2525"/>
      <c r="S19" s="2525"/>
      <c r="T19" s="2525"/>
      <c r="U19" s="2526"/>
      <c r="V19" s="2524" cm="1">
        <f t="array" ref="V19">SUMPRODUCT((Application!$B$714:$B$738 = 'CalHFA Addendum'!V$18)*(Application!$AC$714:$AC$738 = 'CalHFA Addendum'!$B19),Application!$G$714:$G$738)</f>
        <v>15</v>
      </c>
      <c r="W19" s="2525"/>
      <c r="X19" s="2525"/>
      <c r="Y19" s="2525"/>
      <c r="Z19" s="2525"/>
      <c r="AA19" s="2526"/>
      <c r="AB19" s="2524" cm="1">
        <f t="array" ref="AB19">SUMPRODUCT((Application!$B$714:$B$738 = 'CalHFA Addendum'!AB$18)*(Application!$AC$714:$AC$738 = 'CalHFA Addendum'!$B19),Application!$G$714:$G$738)</f>
        <v>0</v>
      </c>
      <c r="AC19" s="2525"/>
      <c r="AD19" s="2525"/>
      <c r="AE19" s="2525"/>
      <c r="AF19" s="2525"/>
      <c r="AG19" s="2526"/>
      <c r="AH19" s="2524" cm="1">
        <f t="array" ref="AH19">SUMPRODUCT((Application!$B$714:$B$738 = 'CalHFA Addendum'!AH$18)*(Application!$AC$714:$AC$738 = 'CalHFA Addendum'!$B19),Application!$G$714:$G$738)</f>
        <v>0</v>
      </c>
      <c r="AI19" s="2525"/>
      <c r="AJ19" s="2525"/>
      <c r="AK19" s="2525"/>
      <c r="AL19" s="2525"/>
      <c r="AM19" s="2526"/>
      <c r="AN19" s="2524" cm="1">
        <f t="array" ref="AN19">SUMPRODUCT((Application!$B$714:$B$738 = 'CalHFA Addendum'!AN$18)*(Application!$AC$714:$AC$738 = 'CalHFA Addendum'!$B19),Application!$G$714:$G$738)</f>
        <v>0</v>
      </c>
      <c r="AO19" s="2525"/>
      <c r="AP19" s="2525"/>
      <c r="AQ19" s="2525"/>
      <c r="AR19" s="2525"/>
      <c r="AS19" s="2526"/>
      <c r="AT19" s="2527">
        <f t="shared" ref="AT19:AT29" si="1">J19/$J$29</f>
        <v>0.25563909774436089</v>
      </c>
      <c r="AU19" s="2528"/>
      <c r="AV19" s="2528"/>
      <c r="AW19" s="2528"/>
      <c r="AX19" s="2528"/>
      <c r="AY19" s="2529"/>
      <c r="AZ19" s="1217"/>
      <c r="BA19" s="1206"/>
      <c r="BB19" s="1206"/>
      <c r="BC19" s="1206"/>
      <c r="BD19" s="1206"/>
      <c r="BE19" s="1202"/>
    </row>
    <row r="20" spans="1:58" ht="15" customHeight="1">
      <c r="A20" s="1206"/>
      <c r="B20" s="2521">
        <v>0.4</v>
      </c>
      <c r="C20" s="2522"/>
      <c r="D20" s="2522"/>
      <c r="E20" s="2522"/>
      <c r="F20" s="2522"/>
      <c r="G20" s="2522"/>
      <c r="H20" s="2522"/>
      <c r="I20" s="2523"/>
      <c r="J20" s="2524">
        <f t="shared" si="0"/>
        <v>0</v>
      </c>
      <c r="K20" s="2525"/>
      <c r="L20" s="2525"/>
      <c r="M20" s="2525"/>
      <c r="N20" s="2525"/>
      <c r="O20" s="2526"/>
      <c r="P20" s="2524" cm="1">
        <f t="array" ref="P20">SUMPRODUCT((Application!$B$718:$B$752 = 'CalHFA Addendum'!P$18)*(Application!$AC$718:$AC$752 = 'CalHFA Addendum'!$B20),Application!$G$718:$G$752)</f>
        <v>0</v>
      </c>
      <c r="Q20" s="2525"/>
      <c r="R20" s="2525"/>
      <c r="S20" s="2525"/>
      <c r="T20" s="2525"/>
      <c r="U20" s="2526"/>
      <c r="V20" s="2524" cm="1">
        <f t="array" ref="V20">SUMPRODUCT((Application!$B$714:$B$738 = 'CalHFA Addendum'!V$18)*(Application!$AC$714:$AC$738 = 'CalHFA Addendum'!$B20),Application!$G$714:$G$738)</f>
        <v>0</v>
      </c>
      <c r="W20" s="2525"/>
      <c r="X20" s="2525"/>
      <c r="Y20" s="2525"/>
      <c r="Z20" s="2525"/>
      <c r="AA20" s="2526"/>
      <c r="AB20" s="2524" cm="1">
        <f t="array" ref="AB20">SUMPRODUCT((Application!$B$714:$B$738 = 'CalHFA Addendum'!AB$18)*(Application!$AC$714:$AC$738 = 'CalHFA Addendum'!$B20),Application!$G$714:$G$738)</f>
        <v>0</v>
      </c>
      <c r="AC20" s="2525"/>
      <c r="AD20" s="2525"/>
      <c r="AE20" s="2525"/>
      <c r="AF20" s="2525"/>
      <c r="AG20" s="2526"/>
      <c r="AH20" s="2524" cm="1">
        <f t="array" ref="AH20">SUMPRODUCT((Application!$B$714:$B$738 = 'CalHFA Addendum'!AH$18)*(Application!$AC$714:$AC$738 = 'CalHFA Addendum'!$B20),Application!$G$714:$G$738)</f>
        <v>0</v>
      </c>
      <c r="AI20" s="2525"/>
      <c r="AJ20" s="2525"/>
      <c r="AK20" s="2525"/>
      <c r="AL20" s="2525"/>
      <c r="AM20" s="2526"/>
      <c r="AN20" s="2524" cm="1">
        <f t="array" ref="AN20">SUMPRODUCT((Application!$B$714:$B$738 = 'CalHFA Addendum'!AN$18)*(Application!$AC$714:$AC$738 = 'CalHFA Addendum'!$B20),Application!$G$714:$G$738)</f>
        <v>0</v>
      </c>
      <c r="AO20" s="2525"/>
      <c r="AP20" s="2525"/>
      <c r="AQ20" s="2525"/>
      <c r="AR20" s="2525"/>
      <c r="AS20" s="2526"/>
      <c r="AT20" s="2527">
        <f t="shared" si="1"/>
        <v>0</v>
      </c>
      <c r="AU20" s="2528"/>
      <c r="AV20" s="2528"/>
      <c r="AW20" s="2528"/>
      <c r="AX20" s="2528"/>
      <c r="AY20" s="2529"/>
      <c r="AZ20" s="1206"/>
      <c r="BA20" s="1206"/>
      <c r="BB20" s="1206"/>
      <c r="BC20" s="1206"/>
      <c r="BD20" s="1206"/>
      <c r="BE20" s="1202"/>
    </row>
    <row r="21" spans="1:58" ht="15">
      <c r="A21" s="1206"/>
      <c r="B21" s="2521">
        <v>0.5</v>
      </c>
      <c r="C21" s="2522"/>
      <c r="D21" s="2522"/>
      <c r="E21" s="2522"/>
      <c r="F21" s="2522"/>
      <c r="G21" s="2522"/>
      <c r="H21" s="2522"/>
      <c r="I21" s="2523"/>
      <c r="J21" s="2524">
        <f t="shared" si="0"/>
        <v>31</v>
      </c>
      <c r="K21" s="2525"/>
      <c r="L21" s="2525"/>
      <c r="M21" s="2525"/>
      <c r="N21" s="2525"/>
      <c r="O21" s="2526"/>
      <c r="P21" s="2524" cm="1">
        <f t="array" ref="P21">SUMPRODUCT((Application!$B$714:$B$738 = 'CalHFA Addendum'!P$18)*(Application!$AC$714:$AC$738 = 'CalHFA Addendum'!$B21),Application!$G$714:$G$738)</f>
        <v>15</v>
      </c>
      <c r="Q21" s="2525"/>
      <c r="R21" s="2525"/>
      <c r="S21" s="2525"/>
      <c r="T21" s="2525"/>
      <c r="U21" s="2526"/>
      <c r="V21" s="2524" cm="1">
        <f t="array" ref="V21">SUMPRODUCT((Application!$B$714:$B$738 = 'CalHFA Addendum'!V$18)*(Application!$AC$714:$AC$738 = 'CalHFA Addendum'!$B21),Application!$G$714:$G$738)</f>
        <v>16</v>
      </c>
      <c r="W21" s="2525"/>
      <c r="X21" s="2525"/>
      <c r="Y21" s="2525"/>
      <c r="Z21" s="2525"/>
      <c r="AA21" s="2526"/>
      <c r="AB21" s="2524" cm="1">
        <f t="array" ref="AB21">SUMPRODUCT((Application!$B$714:$B$738 = 'CalHFA Addendum'!AB$18)*(Application!$AC$714:$AC$738 = 'CalHFA Addendum'!$B21),Application!$G$714:$G$738)</f>
        <v>0</v>
      </c>
      <c r="AC21" s="2525"/>
      <c r="AD21" s="2525"/>
      <c r="AE21" s="2525"/>
      <c r="AF21" s="2525"/>
      <c r="AG21" s="2526"/>
      <c r="AH21" s="2524" cm="1">
        <f t="array" ref="AH21">SUMPRODUCT((Application!$B$714:$B$738 = 'CalHFA Addendum'!AH$18)*(Application!$AC$714:$AC$738 = 'CalHFA Addendum'!$B21),Application!$G$714:$G$738)</f>
        <v>0</v>
      </c>
      <c r="AI21" s="2525"/>
      <c r="AJ21" s="2525"/>
      <c r="AK21" s="2525"/>
      <c r="AL21" s="2525"/>
      <c r="AM21" s="2526"/>
      <c r="AN21" s="2524" cm="1">
        <f t="array" ref="AN21">SUMPRODUCT((Application!$B$714:$B$738 = 'CalHFA Addendum'!AN$18)*(Application!$AC$714:$AC$738 = 'CalHFA Addendum'!$B21),Application!$G$714:$G$738)</f>
        <v>0</v>
      </c>
      <c r="AO21" s="2525"/>
      <c r="AP21" s="2525"/>
      <c r="AQ21" s="2525"/>
      <c r="AR21" s="2525"/>
      <c r="AS21" s="2526"/>
      <c r="AT21" s="2527">
        <f t="shared" si="1"/>
        <v>0.23308270676691728</v>
      </c>
      <c r="AU21" s="2528"/>
      <c r="AV21" s="2528"/>
      <c r="AW21" s="2528"/>
      <c r="AX21" s="2528"/>
      <c r="AY21" s="2529"/>
      <c r="AZ21" s="1206"/>
      <c r="BA21" s="1206"/>
      <c r="BB21" s="1206"/>
      <c r="BC21" s="1206"/>
      <c r="BD21" s="1206"/>
      <c r="BE21" s="1202"/>
    </row>
    <row r="22" spans="1:58" ht="15">
      <c r="A22" s="1206"/>
      <c r="B22" s="2521">
        <v>0.6</v>
      </c>
      <c r="C22" s="2522"/>
      <c r="D22" s="2522"/>
      <c r="E22" s="2522"/>
      <c r="F22" s="2522"/>
      <c r="G22" s="2522"/>
      <c r="H22" s="2522"/>
      <c r="I22" s="2523"/>
      <c r="J22" s="2524">
        <f t="shared" si="0"/>
        <v>68</v>
      </c>
      <c r="K22" s="2525"/>
      <c r="L22" s="2525"/>
      <c r="M22" s="2525"/>
      <c r="N22" s="2525"/>
      <c r="O22" s="2526"/>
      <c r="P22" s="2524" cm="1">
        <f t="array" ref="P22">SUMPRODUCT((Application!$B$714:$B$738 = 'CalHFA Addendum'!P$18)*(Application!$AC$714:$AC$738 = 'CalHFA Addendum'!$B22),Application!$G$714:$G$738)</f>
        <v>34</v>
      </c>
      <c r="Q22" s="2525"/>
      <c r="R22" s="2525"/>
      <c r="S22" s="2525"/>
      <c r="T22" s="2525"/>
      <c r="U22" s="2526"/>
      <c r="V22" s="2524" cm="1">
        <f t="array" ref="V22">SUMPRODUCT((Application!$B$714:$B$738 = 'CalHFA Addendum'!V$18)*(Application!$AC$714:$AC$738 = 'CalHFA Addendum'!$B22),Application!$G$714:$G$738)</f>
        <v>34</v>
      </c>
      <c r="W22" s="2525"/>
      <c r="X22" s="2525"/>
      <c r="Y22" s="2525"/>
      <c r="Z22" s="2525"/>
      <c r="AA22" s="2526"/>
      <c r="AB22" s="2524" cm="1">
        <f t="array" ref="AB22">SUMPRODUCT((Application!$B$714:$B$738 = 'CalHFA Addendum'!AB$18)*(Application!$AC$714:$AC$738 = 'CalHFA Addendum'!$B22),Application!$G$714:$G$738)</f>
        <v>0</v>
      </c>
      <c r="AC22" s="2525"/>
      <c r="AD22" s="2525"/>
      <c r="AE22" s="2525"/>
      <c r="AF22" s="2525"/>
      <c r="AG22" s="2526"/>
      <c r="AH22" s="2524" cm="1">
        <f t="array" ref="AH22">SUMPRODUCT((Application!$B$714:$B$738 = 'CalHFA Addendum'!AH$18)*(Application!$AC$714:$AC$738 = 'CalHFA Addendum'!$B22),Application!$G$714:$G$738)</f>
        <v>0</v>
      </c>
      <c r="AI22" s="2525"/>
      <c r="AJ22" s="2525"/>
      <c r="AK22" s="2525"/>
      <c r="AL22" s="2525"/>
      <c r="AM22" s="2526"/>
      <c r="AN22" s="2524" cm="1">
        <f t="array" ref="AN22">SUMPRODUCT((Application!$B$714:$B$738 = 'CalHFA Addendum'!AN$18)*(Application!$AC$714:$AC$738 = 'CalHFA Addendum'!$B22),Application!$G$714:$G$738)</f>
        <v>0</v>
      </c>
      <c r="AO22" s="2525"/>
      <c r="AP22" s="2525"/>
      <c r="AQ22" s="2525"/>
      <c r="AR22" s="2525"/>
      <c r="AS22" s="2526"/>
      <c r="AT22" s="2527">
        <f t="shared" si="1"/>
        <v>0.51127819548872178</v>
      </c>
      <c r="AU22" s="2528"/>
      <c r="AV22" s="2528"/>
      <c r="AW22" s="2528"/>
      <c r="AX22" s="2528"/>
      <c r="AY22" s="2529"/>
      <c r="AZ22" s="1206"/>
      <c r="BA22" s="1206"/>
      <c r="BB22" s="1206"/>
      <c r="BC22" s="1206"/>
      <c r="BD22" s="1206"/>
      <c r="BE22" s="1202"/>
    </row>
    <row r="23" spans="1:58" ht="15">
      <c r="A23" s="1206"/>
      <c r="B23" s="2521">
        <v>0.7</v>
      </c>
      <c r="C23" s="2522"/>
      <c r="D23" s="2522"/>
      <c r="E23" s="2522"/>
      <c r="F23" s="2522"/>
      <c r="G23" s="2522"/>
      <c r="H23" s="2522"/>
      <c r="I23" s="2523"/>
      <c r="J23" s="2524">
        <f t="shared" si="0"/>
        <v>0</v>
      </c>
      <c r="K23" s="2525"/>
      <c r="L23" s="2525"/>
      <c r="M23" s="2525"/>
      <c r="N23" s="2525"/>
      <c r="O23" s="2526"/>
      <c r="P23" s="2524" cm="1">
        <f t="array" ref="P23">SUMPRODUCT((Application!$B$714:$B$738 = 'CalHFA Addendum'!P$18)*(Application!$AC$714:$AC$738 = 'CalHFA Addendum'!$B23),Application!$G$714:$G$738)</f>
        <v>0</v>
      </c>
      <c r="Q23" s="2525"/>
      <c r="R23" s="2525"/>
      <c r="S23" s="2525"/>
      <c r="T23" s="2525"/>
      <c r="U23" s="2526"/>
      <c r="V23" s="2524" cm="1">
        <f t="array" ref="V23">SUMPRODUCT((Application!$B$714:$B$738 = 'CalHFA Addendum'!V$18)*(Application!$AC$714:$AC$738 = 'CalHFA Addendum'!$B23),Application!$G$714:$G$738)</f>
        <v>0</v>
      </c>
      <c r="W23" s="2525"/>
      <c r="X23" s="2525"/>
      <c r="Y23" s="2525"/>
      <c r="Z23" s="2525"/>
      <c r="AA23" s="2526"/>
      <c r="AB23" s="2524" cm="1">
        <f t="array" ref="AB23">SUMPRODUCT((Application!$B$714:$B$738 = 'CalHFA Addendum'!AB$18)*(Application!$AC$714:$AC$738 = 'CalHFA Addendum'!$B23),Application!$G$714:$G$738)</f>
        <v>0</v>
      </c>
      <c r="AC23" s="2525"/>
      <c r="AD23" s="2525"/>
      <c r="AE23" s="2525"/>
      <c r="AF23" s="2525"/>
      <c r="AG23" s="2526"/>
      <c r="AH23" s="2524" cm="1">
        <f t="array" ref="AH23">SUMPRODUCT((Application!$B$714:$B$738 = 'CalHFA Addendum'!AH$18)*(Application!$AC$714:$AC$738 = 'CalHFA Addendum'!$B23),Application!$G$714:$G$738)</f>
        <v>0</v>
      </c>
      <c r="AI23" s="2525"/>
      <c r="AJ23" s="2525"/>
      <c r="AK23" s="2525"/>
      <c r="AL23" s="2525"/>
      <c r="AM23" s="2526"/>
      <c r="AN23" s="2524" cm="1">
        <f t="array" ref="AN23">SUMPRODUCT((Application!$B$714:$B$738 = 'CalHFA Addendum'!AN$18)*(Application!$AC$714:$AC$738 = 'CalHFA Addendum'!$B23),Application!$G$714:$G$738)</f>
        <v>0</v>
      </c>
      <c r="AO23" s="2525"/>
      <c r="AP23" s="2525"/>
      <c r="AQ23" s="2525"/>
      <c r="AR23" s="2525"/>
      <c r="AS23" s="2526"/>
      <c r="AT23" s="2527">
        <f t="shared" si="1"/>
        <v>0</v>
      </c>
      <c r="AU23" s="2528"/>
      <c r="AV23" s="2528"/>
      <c r="AW23" s="2528"/>
      <c r="AX23" s="2528"/>
      <c r="AY23" s="2529"/>
      <c r="AZ23" s="1206"/>
      <c r="BA23" s="1206"/>
      <c r="BB23" s="1206"/>
      <c r="BC23" s="1206"/>
      <c r="BD23" s="1206"/>
      <c r="BE23" s="1202"/>
    </row>
    <row r="24" spans="1:58" ht="15">
      <c r="A24" s="1206"/>
      <c r="B24" s="2521">
        <v>0.8</v>
      </c>
      <c r="C24" s="2522"/>
      <c r="D24" s="2522"/>
      <c r="E24" s="2522"/>
      <c r="F24" s="2522"/>
      <c r="G24" s="2522"/>
      <c r="H24" s="2522"/>
      <c r="I24" s="2523"/>
      <c r="J24" s="2524">
        <f t="shared" si="0"/>
        <v>0</v>
      </c>
      <c r="K24" s="2525"/>
      <c r="L24" s="2525"/>
      <c r="M24" s="2525"/>
      <c r="N24" s="2525"/>
      <c r="O24" s="2526"/>
      <c r="P24" s="2524" cm="1">
        <f t="array" ref="P24">SUMPRODUCT((Application!$B$714:$B$738 = 'CalHFA Addendum'!P$18)*(Application!$AC$714:$AC$738 = 'CalHFA Addendum'!$B24),Application!$G$714:$G$738)</f>
        <v>0</v>
      </c>
      <c r="Q24" s="2525"/>
      <c r="R24" s="2525"/>
      <c r="S24" s="2525"/>
      <c r="T24" s="2525"/>
      <c r="U24" s="2526"/>
      <c r="V24" s="2524" cm="1">
        <f t="array" ref="V24">SUMPRODUCT((Application!$B$714:$B$738 = 'CalHFA Addendum'!V$18)*(Application!$AC$714:$AC$738 = 'CalHFA Addendum'!$B24),Application!$G$714:$G$738)</f>
        <v>0</v>
      </c>
      <c r="W24" s="2525"/>
      <c r="X24" s="2525"/>
      <c r="Y24" s="2525"/>
      <c r="Z24" s="2525"/>
      <c r="AA24" s="2526"/>
      <c r="AB24" s="2524" cm="1">
        <f t="array" ref="AB24">SUMPRODUCT((Application!$B$714:$B$738 = 'CalHFA Addendum'!AB$18)*(Application!$AC$714:$AC$738 = 'CalHFA Addendum'!$B24),Application!$G$714:$G$738)</f>
        <v>0</v>
      </c>
      <c r="AC24" s="2525"/>
      <c r="AD24" s="2525"/>
      <c r="AE24" s="2525"/>
      <c r="AF24" s="2525"/>
      <c r="AG24" s="2526"/>
      <c r="AH24" s="2524" cm="1">
        <f t="array" ref="AH24">SUMPRODUCT((Application!$B$714:$B$738 = 'CalHFA Addendum'!AH$18)*(Application!$AC$714:$AC$738 = 'CalHFA Addendum'!$B24),Application!$G$714:$G$738)</f>
        <v>0</v>
      </c>
      <c r="AI24" s="2525"/>
      <c r="AJ24" s="2525"/>
      <c r="AK24" s="2525"/>
      <c r="AL24" s="2525"/>
      <c r="AM24" s="2526"/>
      <c r="AN24" s="2524" cm="1">
        <f t="array" ref="AN24">SUMPRODUCT((Application!$B$714:$B$738 = 'CalHFA Addendum'!AN$18)*(Application!$AC$714:$AC$738 = 'CalHFA Addendum'!$B24),Application!$G$714:$G$738)</f>
        <v>0</v>
      </c>
      <c r="AO24" s="2525"/>
      <c r="AP24" s="2525"/>
      <c r="AQ24" s="2525"/>
      <c r="AR24" s="2525"/>
      <c r="AS24" s="2526"/>
      <c r="AT24" s="2527">
        <f t="shared" si="1"/>
        <v>0</v>
      </c>
      <c r="AU24" s="2528"/>
      <c r="AV24" s="2528"/>
      <c r="AW24" s="2528"/>
      <c r="AX24" s="2528"/>
      <c r="AY24" s="2529"/>
      <c r="AZ24" s="1206"/>
      <c r="BA24" s="1206"/>
      <c r="BB24" s="1206"/>
      <c r="BC24" s="1206"/>
      <c r="BD24" s="1206"/>
      <c r="BE24" s="1202"/>
    </row>
    <row r="25" spans="1:58" ht="15">
      <c r="A25" s="1206"/>
      <c r="B25" s="2521">
        <v>0.9</v>
      </c>
      <c r="C25" s="2522"/>
      <c r="D25" s="2522"/>
      <c r="E25" s="2522"/>
      <c r="F25" s="2522"/>
      <c r="G25" s="2522"/>
      <c r="H25" s="2522"/>
      <c r="I25" s="2523"/>
      <c r="J25" s="2524">
        <f t="shared" si="0"/>
        <v>0</v>
      </c>
      <c r="K25" s="2525"/>
      <c r="L25" s="2525"/>
      <c r="M25" s="2525"/>
      <c r="N25" s="2525"/>
      <c r="O25" s="2526"/>
      <c r="P25" s="2524" cm="1">
        <f t="array" ref="P25">SUMPRODUCT((Application!$B$714:$B$738 = 'CalHFA Addendum'!P$18)*(Application!$AC$714:$AC$738 = 'CalHFA Addendum'!$B25),Application!$G$714:$G$738)</f>
        <v>0</v>
      </c>
      <c r="Q25" s="2525"/>
      <c r="R25" s="2525"/>
      <c r="S25" s="2525"/>
      <c r="T25" s="2525"/>
      <c r="U25" s="2526"/>
      <c r="V25" s="2524" cm="1">
        <f t="array" ref="V25">SUMPRODUCT((Application!$B$714:$B$738 = 'CalHFA Addendum'!V$18)*(Application!$AC$714:$AC$738 = 'CalHFA Addendum'!$B25),Application!$G$714:$G$738)</f>
        <v>0</v>
      </c>
      <c r="W25" s="2525"/>
      <c r="X25" s="2525"/>
      <c r="Y25" s="2525"/>
      <c r="Z25" s="2525"/>
      <c r="AA25" s="2526"/>
      <c r="AB25" s="2524" cm="1">
        <f t="array" ref="AB25">SUMPRODUCT((Application!$B$714:$B$738 = 'CalHFA Addendum'!AB$18)*(Application!$AC$714:$AC$738 = 'CalHFA Addendum'!$B25),Application!$G$714:$G$738)</f>
        <v>0</v>
      </c>
      <c r="AC25" s="2525"/>
      <c r="AD25" s="2525"/>
      <c r="AE25" s="2525"/>
      <c r="AF25" s="2525"/>
      <c r="AG25" s="2526"/>
      <c r="AH25" s="2524" cm="1">
        <f t="array" ref="AH25">SUMPRODUCT((Application!$B$714:$B$738 = 'CalHFA Addendum'!AH$18)*(Application!$AC$714:$AC$738 = 'CalHFA Addendum'!$B25),Application!$G$714:$G$738)</f>
        <v>0</v>
      </c>
      <c r="AI25" s="2525"/>
      <c r="AJ25" s="2525"/>
      <c r="AK25" s="2525"/>
      <c r="AL25" s="2525"/>
      <c r="AM25" s="2526"/>
      <c r="AN25" s="2524" cm="1">
        <f t="array" ref="AN25">SUMPRODUCT((Application!$B$714:$B$738 = 'CalHFA Addendum'!AN$18)*(Application!$AC$714:$AC$738 = 'CalHFA Addendum'!$B25),Application!$G$714:$G$738)</f>
        <v>0</v>
      </c>
      <c r="AO25" s="2525"/>
      <c r="AP25" s="2525"/>
      <c r="AQ25" s="2525"/>
      <c r="AR25" s="2525"/>
      <c r="AS25" s="2526"/>
      <c r="AT25" s="2527">
        <f t="shared" si="1"/>
        <v>0</v>
      </c>
      <c r="AU25" s="2528"/>
      <c r="AV25" s="2528"/>
      <c r="AW25" s="2528"/>
      <c r="AX25" s="2528"/>
      <c r="AY25" s="2529"/>
      <c r="AZ25" s="1206"/>
      <c r="BA25" s="1206"/>
      <c r="BB25" s="1206"/>
      <c r="BC25" s="1206"/>
      <c r="BD25" s="1206"/>
      <c r="BE25" s="1202"/>
    </row>
    <row r="26" spans="1:58" ht="15">
      <c r="A26" s="1206"/>
      <c r="B26" s="2521">
        <v>1</v>
      </c>
      <c r="C26" s="2522"/>
      <c r="D26" s="2522"/>
      <c r="E26" s="2522"/>
      <c r="F26" s="2522"/>
      <c r="G26" s="2522"/>
      <c r="H26" s="2522"/>
      <c r="I26" s="2523"/>
      <c r="J26" s="2524">
        <f t="shared" si="0"/>
        <v>0</v>
      </c>
      <c r="K26" s="2525"/>
      <c r="L26" s="2525"/>
      <c r="M26" s="2525"/>
      <c r="N26" s="2525"/>
      <c r="O26" s="2526"/>
      <c r="P26" s="2524" cm="1">
        <f t="array" ref="P26">SUMPRODUCT((Application!$B$714:$B$738 = 'CalHFA Addendum'!P$18)*(Application!$AC$714:$AC$738 = 'CalHFA Addendum'!$B26),Application!$G$714:$G$738)</f>
        <v>0</v>
      </c>
      <c r="Q26" s="2525"/>
      <c r="R26" s="2525"/>
      <c r="S26" s="2525"/>
      <c r="T26" s="2525"/>
      <c r="U26" s="2526"/>
      <c r="V26" s="2524" cm="1">
        <f t="array" ref="V26">SUMPRODUCT((Application!$B$714:$B$738 = 'CalHFA Addendum'!V$18)*(Application!$AC$714:$AC$738 = 'CalHFA Addendum'!$B26),Application!$G$714:$G$738)</f>
        <v>0</v>
      </c>
      <c r="W26" s="2525"/>
      <c r="X26" s="2525"/>
      <c r="Y26" s="2525"/>
      <c r="Z26" s="2525"/>
      <c r="AA26" s="2526"/>
      <c r="AB26" s="2524" cm="1">
        <f t="array" ref="AB26">SUMPRODUCT((Application!$B$714:$B$738 = 'CalHFA Addendum'!AB$18)*(Application!$AC$714:$AC$738 = 'CalHFA Addendum'!$B26),Application!$G$714:$G$738)</f>
        <v>0</v>
      </c>
      <c r="AC26" s="2525"/>
      <c r="AD26" s="2525"/>
      <c r="AE26" s="2525"/>
      <c r="AF26" s="2525"/>
      <c r="AG26" s="2526"/>
      <c r="AH26" s="2524" cm="1">
        <f t="array" ref="AH26">SUMPRODUCT((Application!$B$714:$B$738 = 'CalHFA Addendum'!AH$18)*(Application!$AC$714:$AC$738 = 'CalHFA Addendum'!$B26),Application!$G$714:$G$738)</f>
        <v>0</v>
      </c>
      <c r="AI26" s="2525"/>
      <c r="AJ26" s="2525"/>
      <c r="AK26" s="2525"/>
      <c r="AL26" s="2525"/>
      <c r="AM26" s="2526"/>
      <c r="AN26" s="2524" cm="1">
        <f t="array" ref="AN26">SUMPRODUCT((Application!$B$714:$B$738 = 'CalHFA Addendum'!AN$18)*(Application!$AC$714:$AC$738 = 'CalHFA Addendum'!$B26),Application!$G$714:$G$738)</f>
        <v>0</v>
      </c>
      <c r="AO26" s="2525"/>
      <c r="AP26" s="2525"/>
      <c r="AQ26" s="2525"/>
      <c r="AR26" s="2525"/>
      <c r="AS26" s="2526"/>
      <c r="AT26" s="2527">
        <f t="shared" si="1"/>
        <v>0</v>
      </c>
      <c r="AU26" s="2528"/>
      <c r="AV26" s="2528"/>
      <c r="AW26" s="2528"/>
      <c r="AX26" s="2528"/>
      <c r="AY26" s="2529"/>
      <c r="AZ26" s="1206"/>
      <c r="BA26" s="1206"/>
      <c r="BB26" s="1206"/>
      <c r="BC26" s="1206"/>
      <c r="BD26" s="1206"/>
      <c r="BE26" s="1202"/>
    </row>
    <row r="27" spans="1:58" ht="15">
      <c r="A27" s="1206"/>
      <c r="B27" s="2521">
        <v>1.1000000000000001</v>
      </c>
      <c r="C27" s="2522"/>
      <c r="D27" s="2522"/>
      <c r="E27" s="2522"/>
      <c r="F27" s="2522"/>
      <c r="G27" s="2522"/>
      <c r="H27" s="2522"/>
      <c r="I27" s="2523"/>
      <c r="J27" s="2524">
        <f t="shared" si="0"/>
        <v>0</v>
      </c>
      <c r="K27" s="2525"/>
      <c r="L27" s="2525"/>
      <c r="M27" s="2525"/>
      <c r="N27" s="2525"/>
      <c r="O27" s="2526"/>
      <c r="P27" s="2524" cm="1">
        <f t="array" ref="P27">SUMPRODUCT((Application!$B$714:$B$738 = 'CalHFA Addendum'!P$18)*(Application!$AC$714:$AC$738 = 'CalHFA Addendum'!$B27),Application!$G$714:$G$738)</f>
        <v>0</v>
      </c>
      <c r="Q27" s="2525"/>
      <c r="R27" s="2525"/>
      <c r="S27" s="2525"/>
      <c r="T27" s="2525"/>
      <c r="U27" s="2526"/>
      <c r="V27" s="2524" cm="1">
        <f t="array" ref="V27">SUMPRODUCT((Application!$B$714:$B$738 = 'CalHFA Addendum'!V$18)*(Application!$AC$714:$AC$738 = 'CalHFA Addendum'!$B27),Application!$G$714:$G$738)</f>
        <v>0</v>
      </c>
      <c r="W27" s="2525"/>
      <c r="X27" s="2525"/>
      <c r="Y27" s="2525"/>
      <c r="Z27" s="2525"/>
      <c r="AA27" s="2526"/>
      <c r="AB27" s="2524" cm="1">
        <f t="array" ref="AB27">SUMPRODUCT((Application!$B$714:$B$738 = 'CalHFA Addendum'!AB$18)*(Application!$AC$714:$AC$738 = 'CalHFA Addendum'!$B27),Application!$G$714:$G$738)</f>
        <v>0</v>
      </c>
      <c r="AC27" s="2525"/>
      <c r="AD27" s="2525"/>
      <c r="AE27" s="2525"/>
      <c r="AF27" s="2525"/>
      <c r="AG27" s="2526"/>
      <c r="AH27" s="2524" cm="1">
        <f t="array" ref="AH27">SUMPRODUCT((Application!$B$714:$B$738 = 'CalHFA Addendum'!AH$18)*(Application!$AC$714:$AC$738 = 'CalHFA Addendum'!$B27),Application!$G$714:$G$738)</f>
        <v>0</v>
      </c>
      <c r="AI27" s="2525"/>
      <c r="AJ27" s="2525"/>
      <c r="AK27" s="2525"/>
      <c r="AL27" s="2525"/>
      <c r="AM27" s="2526"/>
      <c r="AN27" s="2524" cm="1">
        <f t="array" ref="AN27">SUMPRODUCT((Application!$B$714:$B$738 = 'CalHFA Addendum'!AN$18)*(Application!$AC$714:$AC$738 = 'CalHFA Addendum'!$B27),Application!$G$714:$G$738)</f>
        <v>0</v>
      </c>
      <c r="AO27" s="2525"/>
      <c r="AP27" s="2525"/>
      <c r="AQ27" s="2525"/>
      <c r="AR27" s="2525"/>
      <c r="AS27" s="2526"/>
      <c r="AT27" s="2527">
        <f t="shared" si="1"/>
        <v>0</v>
      </c>
      <c r="AU27" s="2528"/>
      <c r="AV27" s="2528"/>
      <c r="AW27" s="2528"/>
      <c r="AX27" s="2528"/>
      <c r="AY27" s="2529"/>
      <c r="AZ27" s="1206"/>
      <c r="BA27" s="1206"/>
      <c r="BB27" s="1206"/>
      <c r="BC27" s="1206"/>
      <c r="BD27" s="1206"/>
      <c r="BE27" s="1202"/>
    </row>
    <row r="28" spans="1:58" thickBot="1">
      <c r="A28" s="1206"/>
      <c r="B28" s="2530" t="s">
        <v>1798</v>
      </c>
      <c r="C28" s="2531"/>
      <c r="D28" s="2531"/>
      <c r="E28" s="2531"/>
      <c r="F28" s="2531"/>
      <c r="G28" s="2531"/>
      <c r="H28" s="2531"/>
      <c r="I28" s="2532"/>
      <c r="J28" s="2533">
        <f t="shared" si="0"/>
        <v>0</v>
      </c>
      <c r="K28" s="2534"/>
      <c r="L28" s="2534"/>
      <c r="M28" s="2534"/>
      <c r="N28" s="2534"/>
      <c r="O28" s="2535"/>
      <c r="P28" s="2533">
        <f>_xlfn.IFNA(VLOOKUP(P$18,Application!$J$758:$S$761,6,FALSE), 0)</f>
        <v>0</v>
      </c>
      <c r="Q28" s="2534"/>
      <c r="R28" s="2534"/>
      <c r="S28" s="2534"/>
      <c r="T28" s="2534"/>
      <c r="U28" s="2535"/>
      <c r="V28" s="2533">
        <f>_xlfn.IFNA(VLOOKUP(V$18,Application!$J$758:$S$761,6,FALSE), 0)</f>
        <v>0</v>
      </c>
      <c r="W28" s="2534"/>
      <c r="X28" s="2534"/>
      <c r="Y28" s="2534"/>
      <c r="Z28" s="2534"/>
      <c r="AA28" s="2535"/>
      <c r="AB28" s="2533">
        <f>_xlfn.IFNA(VLOOKUP(AB$18,Application!$J$758:$S$761,6,FALSE), 0)</f>
        <v>0</v>
      </c>
      <c r="AC28" s="2534"/>
      <c r="AD28" s="2534"/>
      <c r="AE28" s="2534"/>
      <c r="AF28" s="2534"/>
      <c r="AG28" s="2535"/>
      <c r="AH28" s="2533">
        <f>_xlfn.IFNA(VLOOKUP(AH$18,Application!$J$758:$S$761,6,FALSE), 0)</f>
        <v>0</v>
      </c>
      <c r="AI28" s="2534"/>
      <c r="AJ28" s="2534"/>
      <c r="AK28" s="2534"/>
      <c r="AL28" s="2534"/>
      <c r="AM28" s="2535"/>
      <c r="AN28" s="2533">
        <f>_xlfn.IFNA(VLOOKUP(AN$18,Application!$J$758:$S$761,6,FALSE), 0)</f>
        <v>0</v>
      </c>
      <c r="AO28" s="2534"/>
      <c r="AP28" s="2534"/>
      <c r="AQ28" s="2534"/>
      <c r="AR28" s="2534"/>
      <c r="AS28" s="2535"/>
      <c r="AT28" s="2536">
        <f t="shared" si="1"/>
        <v>0</v>
      </c>
      <c r="AU28" s="2537"/>
      <c r="AV28" s="2537"/>
      <c r="AW28" s="2537"/>
      <c r="AX28" s="2537"/>
      <c r="AY28" s="2538"/>
      <c r="AZ28" s="1206"/>
      <c r="BA28" s="1206"/>
      <c r="BB28" s="1206"/>
      <c r="BC28" s="1206"/>
      <c r="BD28" s="1206"/>
      <c r="BE28" s="1202"/>
    </row>
    <row r="29" spans="1:58" thickBot="1">
      <c r="A29" s="1206"/>
      <c r="B29" s="2510" t="s">
        <v>1697</v>
      </c>
      <c r="C29" s="2488"/>
      <c r="D29" s="2488"/>
      <c r="E29" s="2488"/>
      <c r="F29" s="2488"/>
      <c r="G29" s="2488"/>
      <c r="H29" s="2488"/>
      <c r="I29" s="2489"/>
      <c r="J29" s="2487">
        <f>SUM(J19:O28)</f>
        <v>133</v>
      </c>
      <c r="K29" s="2488"/>
      <c r="L29" s="2488"/>
      <c r="M29" s="2488"/>
      <c r="N29" s="2488"/>
      <c r="O29" s="2489"/>
      <c r="P29" s="2487">
        <f>SUM(P19:U28)</f>
        <v>68</v>
      </c>
      <c r="Q29" s="2488"/>
      <c r="R29" s="2488"/>
      <c r="S29" s="2488"/>
      <c r="T29" s="2488"/>
      <c r="U29" s="2489"/>
      <c r="V29" s="2487">
        <f>SUM(V19:AA28)</f>
        <v>65</v>
      </c>
      <c r="W29" s="2488"/>
      <c r="X29" s="2488"/>
      <c r="Y29" s="2488"/>
      <c r="Z29" s="2488"/>
      <c r="AA29" s="2489"/>
      <c r="AB29" s="2487">
        <f>SUM(AB19:AG28)</f>
        <v>0</v>
      </c>
      <c r="AC29" s="2488"/>
      <c r="AD29" s="2488"/>
      <c r="AE29" s="2488"/>
      <c r="AF29" s="2488"/>
      <c r="AG29" s="2489"/>
      <c r="AH29" s="2487">
        <f>SUM(AH19:AM28)</f>
        <v>0</v>
      </c>
      <c r="AI29" s="2488"/>
      <c r="AJ29" s="2488"/>
      <c r="AK29" s="2488"/>
      <c r="AL29" s="2488"/>
      <c r="AM29" s="2489"/>
      <c r="AN29" s="2487">
        <f>SUM(AN19:AS28)</f>
        <v>0</v>
      </c>
      <c r="AO29" s="2488"/>
      <c r="AP29" s="2488"/>
      <c r="AQ29" s="2488"/>
      <c r="AR29" s="2488"/>
      <c r="AS29" s="2489"/>
      <c r="AT29" s="2503">
        <f t="shared" si="1"/>
        <v>1</v>
      </c>
      <c r="AU29" s="2504"/>
      <c r="AV29" s="2504"/>
      <c r="AW29" s="2504"/>
      <c r="AX29" s="2504"/>
      <c r="AY29" s="2505"/>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91" t="s">
        <v>1799</v>
      </c>
      <c r="C31" s="2492"/>
      <c r="D31" s="2492"/>
      <c r="E31" s="2492"/>
      <c r="F31" s="2492"/>
      <c r="G31" s="2492"/>
      <c r="H31" s="2492"/>
      <c r="I31" s="2492"/>
      <c r="J31" s="2492"/>
      <c r="K31" s="2492"/>
      <c r="L31" s="2492"/>
      <c r="M31" s="2492"/>
      <c r="N31" s="2492"/>
      <c r="O31" s="2492"/>
      <c r="P31" s="2492"/>
      <c r="Q31" s="2492"/>
      <c r="R31" s="2492"/>
      <c r="S31" s="2492"/>
      <c r="T31" s="2492"/>
      <c r="U31" s="2492"/>
      <c r="V31" s="2492"/>
      <c r="W31" s="2492"/>
      <c r="X31" s="2492"/>
      <c r="Y31" s="2492"/>
      <c r="Z31" s="2492"/>
      <c r="AA31" s="2492"/>
      <c r="AB31" s="2492"/>
      <c r="AC31" s="2492"/>
      <c r="AD31" s="2492"/>
      <c r="AE31" s="2492"/>
      <c r="AF31" s="2492"/>
      <c r="AG31" s="2492"/>
      <c r="AH31" s="2492"/>
      <c r="AI31" s="2492"/>
      <c r="AJ31" s="2492"/>
      <c r="AK31" s="2492"/>
      <c r="AL31" s="2492"/>
      <c r="AM31" s="2492"/>
      <c r="AN31" s="2492"/>
      <c r="AO31" s="2492"/>
      <c r="AP31" s="2492"/>
      <c r="AQ31" s="2492"/>
      <c r="AR31" s="2492"/>
      <c r="AS31" s="2492"/>
      <c r="AT31" s="2492"/>
      <c r="AU31" s="2492"/>
      <c r="AV31" s="2492"/>
      <c r="AW31" s="2492"/>
      <c r="AX31" s="2492"/>
      <c r="AY31" s="2492"/>
      <c r="AZ31" s="2492"/>
      <c r="BA31" s="2492"/>
      <c r="BB31" s="2492"/>
      <c r="BC31" s="2492"/>
      <c r="BD31" s="2493"/>
      <c r="BE31" s="1202"/>
    </row>
    <row r="32" spans="1:58" thickBot="1">
      <c r="A32" s="1206"/>
      <c r="B32" s="2506" t="s">
        <v>2472</v>
      </c>
      <c r="C32" s="2507"/>
      <c r="D32" s="2507"/>
      <c r="E32" s="2507"/>
      <c r="F32" s="2507"/>
      <c r="G32" s="2507"/>
      <c r="H32" s="2507"/>
      <c r="I32" s="2507"/>
      <c r="J32" s="2539" t="s">
        <v>2473</v>
      </c>
      <c r="K32" s="2540"/>
      <c r="L32" s="2540"/>
      <c r="M32" s="2540"/>
      <c r="N32" s="2539" t="s">
        <v>1800</v>
      </c>
      <c r="O32" s="2540"/>
      <c r="P32" s="2540"/>
      <c r="Q32" s="2542"/>
      <c r="R32" s="2500" t="s">
        <v>1801</v>
      </c>
      <c r="S32" s="2501"/>
      <c r="T32" s="2501"/>
      <c r="U32" s="2501"/>
      <c r="V32" s="2501"/>
      <c r="W32" s="2501"/>
      <c r="X32" s="2501"/>
      <c r="Y32" s="2501"/>
      <c r="Z32" s="2501"/>
      <c r="AA32" s="2501"/>
      <c r="AB32" s="2501"/>
      <c r="AC32" s="2501"/>
      <c r="AD32" s="2501"/>
      <c r="AE32" s="2501"/>
      <c r="AF32" s="2501"/>
      <c r="AG32" s="2501"/>
      <c r="AH32" s="2501"/>
      <c r="AI32" s="2501"/>
      <c r="AJ32" s="2501"/>
      <c r="AK32" s="2501"/>
      <c r="AL32" s="2501"/>
      <c r="AM32" s="2501"/>
      <c r="AN32" s="2501"/>
      <c r="AO32" s="2501"/>
      <c r="AP32" s="2501"/>
      <c r="AQ32" s="2501"/>
      <c r="AR32" s="2501"/>
      <c r="AS32" s="2501"/>
      <c r="AT32" s="2501"/>
      <c r="AU32" s="2501"/>
      <c r="AV32" s="2501"/>
      <c r="AW32" s="2501"/>
      <c r="AX32" s="2501"/>
      <c r="AY32" s="2501"/>
      <c r="AZ32" s="2501"/>
      <c r="BA32" s="2501"/>
      <c r="BB32" s="2501"/>
      <c r="BC32" s="2501"/>
      <c r="BD32" s="2502"/>
      <c r="BE32" s="1202"/>
    </row>
    <row r="33" spans="1:58" ht="15" customHeight="1">
      <c r="A33" s="1206"/>
      <c r="B33" s="2508"/>
      <c r="C33" s="2509"/>
      <c r="D33" s="2509"/>
      <c r="E33" s="2509"/>
      <c r="F33" s="2509"/>
      <c r="G33" s="2509"/>
      <c r="H33" s="2509"/>
      <c r="I33" s="2509"/>
      <c r="J33" s="2541"/>
      <c r="K33" s="2541"/>
      <c r="L33" s="2541"/>
      <c r="M33" s="2541"/>
      <c r="N33" s="2541"/>
      <c r="O33" s="2541"/>
      <c r="P33" s="2541"/>
      <c r="Q33" s="2543"/>
      <c r="R33" s="2494" t="s">
        <v>1802</v>
      </c>
      <c r="S33" s="2495"/>
      <c r="T33" s="2495"/>
      <c r="U33" s="2495"/>
      <c r="V33" s="2495"/>
      <c r="W33" s="2495"/>
      <c r="X33" s="2495"/>
      <c r="Y33" s="2495"/>
      <c r="Z33" s="2495"/>
      <c r="AA33" s="2495"/>
      <c r="AB33" s="2495"/>
      <c r="AC33" s="2495"/>
      <c r="AD33" s="2495"/>
      <c r="AE33" s="2495"/>
      <c r="AF33" s="2495"/>
      <c r="AG33" s="2495"/>
      <c r="AH33" s="2495"/>
      <c r="AI33" s="2495"/>
      <c r="AJ33" s="2495"/>
      <c r="AK33" s="2495"/>
      <c r="AL33" s="2495"/>
      <c r="AM33" s="2495"/>
      <c r="AN33" s="2495"/>
      <c r="AO33" s="2495"/>
      <c r="AP33" s="2495"/>
      <c r="AQ33" s="2495"/>
      <c r="AR33" s="2495"/>
      <c r="AS33" s="2495"/>
      <c r="AT33" s="2495"/>
      <c r="AU33" s="2495"/>
      <c r="AV33" s="2495"/>
      <c r="AW33" s="2495"/>
      <c r="AX33" s="2495"/>
      <c r="AY33" s="2495"/>
      <c r="AZ33" s="2495"/>
      <c r="BA33" s="2495"/>
      <c r="BB33" s="2495"/>
      <c r="BC33" s="2495"/>
      <c r="BD33" s="2496"/>
      <c r="BE33" s="1202"/>
    </row>
    <row r="34" spans="1:58" ht="15.75" customHeight="1" thickBot="1">
      <c r="A34" s="1206"/>
      <c r="B34" s="2508"/>
      <c r="C34" s="2509"/>
      <c r="D34" s="2509"/>
      <c r="E34" s="2509"/>
      <c r="F34" s="2509"/>
      <c r="G34" s="2509"/>
      <c r="H34" s="2509"/>
      <c r="I34" s="2509"/>
      <c r="J34" s="2541"/>
      <c r="K34" s="2541"/>
      <c r="L34" s="2541"/>
      <c r="M34" s="2541"/>
      <c r="N34" s="2541"/>
      <c r="O34" s="2541"/>
      <c r="P34" s="2541"/>
      <c r="Q34" s="2543"/>
      <c r="R34" s="2497"/>
      <c r="S34" s="2498"/>
      <c r="T34" s="2498"/>
      <c r="U34" s="2498"/>
      <c r="V34" s="2498"/>
      <c r="W34" s="2498"/>
      <c r="X34" s="2498"/>
      <c r="Y34" s="2498"/>
      <c r="Z34" s="2498"/>
      <c r="AA34" s="2498"/>
      <c r="AB34" s="2498"/>
      <c r="AC34" s="2498"/>
      <c r="AD34" s="2498"/>
      <c r="AE34" s="2498"/>
      <c r="AF34" s="2498"/>
      <c r="AG34" s="2498"/>
      <c r="AH34" s="2498"/>
      <c r="AI34" s="2498"/>
      <c r="AJ34" s="2498"/>
      <c r="AK34" s="2498"/>
      <c r="AL34" s="2498"/>
      <c r="AM34" s="2498"/>
      <c r="AN34" s="2498"/>
      <c r="AO34" s="2498"/>
      <c r="AP34" s="2498"/>
      <c r="AQ34" s="2498"/>
      <c r="AR34" s="2498"/>
      <c r="AS34" s="2498"/>
      <c r="AT34" s="2498"/>
      <c r="AU34" s="2498"/>
      <c r="AV34" s="2498"/>
      <c r="AW34" s="2498"/>
      <c r="AX34" s="2498"/>
      <c r="AY34" s="2498"/>
      <c r="AZ34" s="2498"/>
      <c r="BA34" s="2498"/>
      <c r="BB34" s="2498"/>
      <c r="BC34" s="2498"/>
      <c r="BD34" s="2499"/>
      <c r="BE34" s="1202"/>
    </row>
    <row r="35" spans="1:58" ht="15.75" customHeight="1">
      <c r="A35" s="1206"/>
      <c r="B35" s="2508"/>
      <c r="C35" s="2509"/>
      <c r="D35" s="2509"/>
      <c r="E35" s="2509"/>
      <c r="F35" s="2509"/>
      <c r="G35" s="2509"/>
      <c r="H35" s="2509"/>
      <c r="I35" s="2509"/>
      <c r="J35" s="2541"/>
      <c r="K35" s="2541"/>
      <c r="L35" s="2541"/>
      <c r="M35" s="2541"/>
      <c r="N35" s="2541"/>
      <c r="O35" s="2541"/>
      <c r="P35" s="2541"/>
      <c r="Q35" s="2541"/>
      <c r="R35" s="2490">
        <v>0.3</v>
      </c>
      <c r="S35" s="2490"/>
      <c r="T35" s="2490"/>
      <c r="U35" s="2490"/>
      <c r="V35" s="2490">
        <v>0.4</v>
      </c>
      <c r="W35" s="2490"/>
      <c r="X35" s="2490"/>
      <c r="Y35" s="2490"/>
      <c r="Z35" s="2490">
        <v>0.5</v>
      </c>
      <c r="AA35" s="2490"/>
      <c r="AB35" s="2490"/>
      <c r="AC35" s="2490"/>
      <c r="AD35" s="2490">
        <v>0.6</v>
      </c>
      <c r="AE35" s="2490"/>
      <c r="AF35" s="2490"/>
      <c r="AG35" s="2490"/>
      <c r="AH35" s="2490">
        <v>0.7</v>
      </c>
      <c r="AI35" s="2490"/>
      <c r="AJ35" s="2490"/>
      <c r="AK35" s="2490"/>
      <c r="AL35" s="2511">
        <v>0.8</v>
      </c>
      <c r="AM35" s="2512"/>
      <c r="AN35" s="2512"/>
      <c r="AO35" s="2513"/>
      <c r="AP35" s="2514">
        <v>1.2</v>
      </c>
      <c r="AQ35" s="2515"/>
      <c r="AR35" s="2516"/>
      <c r="AS35" s="2517" t="s">
        <v>1803</v>
      </c>
      <c r="AT35" s="2518"/>
      <c r="AU35" s="2518"/>
      <c r="AV35" s="2518"/>
      <c r="AW35" s="2518"/>
      <c r="AX35" s="2519"/>
      <c r="AY35" s="2517" t="s">
        <v>1804</v>
      </c>
      <c r="AZ35" s="2518"/>
      <c r="BA35" s="2518"/>
      <c r="BB35" s="2518"/>
      <c r="BC35" s="2518"/>
      <c r="BD35" s="2520"/>
      <c r="BE35" s="1202"/>
    </row>
    <row r="36" spans="1:58" ht="15.75" customHeight="1">
      <c r="A36" s="1206"/>
      <c r="B36" s="2248" t="s">
        <v>1805</v>
      </c>
      <c r="C36" s="2249"/>
      <c r="D36" s="2249"/>
      <c r="E36" s="2249"/>
      <c r="F36" s="2249"/>
      <c r="G36" s="2249"/>
      <c r="H36" s="2249"/>
      <c r="I36" s="2249"/>
      <c r="J36" s="2480" t="s">
        <v>1806</v>
      </c>
      <c r="K36" s="2480"/>
      <c r="L36" s="2480"/>
      <c r="M36" s="2480"/>
      <c r="N36" s="2480">
        <v>55</v>
      </c>
      <c r="O36" s="2480"/>
      <c r="P36" s="2480"/>
      <c r="Q36" s="2480"/>
      <c r="R36" s="2226">
        <v>0</v>
      </c>
      <c r="S36" s="2226"/>
      <c r="T36" s="2226"/>
      <c r="U36" s="2226"/>
      <c r="V36" s="2226">
        <v>0</v>
      </c>
      <c r="W36" s="2226"/>
      <c r="X36" s="2226"/>
      <c r="Y36" s="2226"/>
      <c r="Z36" s="2226">
        <v>10</v>
      </c>
      <c r="AA36" s="2226"/>
      <c r="AB36" s="2226"/>
      <c r="AC36" s="2226"/>
      <c r="AD36" s="2226">
        <v>10</v>
      </c>
      <c r="AE36" s="2226"/>
      <c r="AF36" s="2226"/>
      <c r="AG36" s="2226"/>
      <c r="AH36" s="2226">
        <v>30</v>
      </c>
      <c r="AI36" s="2226"/>
      <c r="AJ36" s="2226"/>
      <c r="AK36" s="2226"/>
      <c r="AL36" s="2227">
        <v>0</v>
      </c>
      <c r="AM36" s="2228"/>
      <c r="AN36" s="2228"/>
      <c r="AO36" s="2229"/>
      <c r="AP36" s="2227">
        <v>0</v>
      </c>
      <c r="AQ36" s="2228"/>
      <c r="AR36" s="2229"/>
      <c r="AS36" s="2230">
        <f t="shared" ref="AS36:AS47" si="2">SUM(R36:AR36)</f>
        <v>50</v>
      </c>
      <c r="AT36" s="2231"/>
      <c r="AU36" s="2231"/>
      <c r="AV36" s="2231"/>
      <c r="AW36" s="2231"/>
      <c r="AX36" s="2232"/>
      <c r="AY36" s="2484">
        <f t="shared" ref="AY36:AY47" si="3">AS36/$J$29</f>
        <v>0.37593984962406013</v>
      </c>
      <c r="AZ36" s="2485"/>
      <c r="BA36" s="2485"/>
      <c r="BB36" s="2485"/>
      <c r="BC36" s="2485"/>
      <c r="BD36" s="2486"/>
      <c r="BE36" s="1202"/>
    </row>
    <row r="37" spans="1:58" ht="15.75" customHeight="1">
      <c r="A37" s="1206"/>
      <c r="B37" s="2248" t="s">
        <v>2474</v>
      </c>
      <c r="C37" s="2249"/>
      <c r="D37" s="2249"/>
      <c r="E37" s="2249"/>
      <c r="F37" s="2249"/>
      <c r="G37" s="2249"/>
      <c r="H37" s="2249"/>
      <c r="I37" s="2249"/>
      <c r="J37" s="2480" t="s">
        <v>1807</v>
      </c>
      <c r="K37" s="2480"/>
      <c r="L37" s="2480"/>
      <c r="M37" s="2480"/>
      <c r="N37" s="2480">
        <v>55</v>
      </c>
      <c r="O37" s="2480"/>
      <c r="P37" s="2480"/>
      <c r="Q37" s="2480"/>
      <c r="R37" s="2226">
        <v>10</v>
      </c>
      <c r="S37" s="2226"/>
      <c r="T37" s="2226"/>
      <c r="U37" s="2226"/>
      <c r="V37" s="2226"/>
      <c r="W37" s="2226"/>
      <c r="X37" s="2226"/>
      <c r="Y37" s="2226"/>
      <c r="Z37" s="2226"/>
      <c r="AA37" s="2226"/>
      <c r="AB37" s="2226"/>
      <c r="AC37" s="2226"/>
      <c r="AD37" s="2226"/>
      <c r="AE37" s="2226"/>
      <c r="AF37" s="2226"/>
      <c r="AG37" s="2226"/>
      <c r="AH37" s="2226"/>
      <c r="AI37" s="2226"/>
      <c r="AJ37" s="2226"/>
      <c r="AK37" s="2226"/>
      <c r="AL37" s="2227"/>
      <c r="AM37" s="2228"/>
      <c r="AN37" s="2228"/>
      <c r="AO37" s="2229"/>
      <c r="AP37" s="2227"/>
      <c r="AQ37" s="2228"/>
      <c r="AR37" s="2229"/>
      <c r="AS37" s="2230">
        <f t="shared" si="2"/>
        <v>10</v>
      </c>
      <c r="AT37" s="2231"/>
      <c r="AU37" s="2231"/>
      <c r="AV37" s="2231"/>
      <c r="AW37" s="2231"/>
      <c r="AX37" s="2232"/>
      <c r="AY37" s="2484">
        <f t="shared" si="3"/>
        <v>7.5187969924812026E-2</v>
      </c>
      <c r="AZ37" s="2485"/>
      <c r="BA37" s="2485"/>
      <c r="BB37" s="2485"/>
      <c r="BC37" s="2485"/>
      <c r="BD37" s="2486"/>
      <c r="BE37" s="1202"/>
    </row>
    <row r="38" spans="1:58" ht="15.75" customHeight="1">
      <c r="A38" s="1206"/>
      <c r="B38" s="2248" t="s">
        <v>2413</v>
      </c>
      <c r="C38" s="2249"/>
      <c r="D38" s="2249"/>
      <c r="E38" s="2249"/>
      <c r="F38" s="2249"/>
      <c r="G38" s="2249"/>
      <c r="H38" s="2249"/>
      <c r="I38" s="2249"/>
      <c r="J38" s="2480" t="s">
        <v>1808</v>
      </c>
      <c r="K38" s="2480"/>
      <c r="L38" s="2480"/>
      <c r="M38" s="2480"/>
      <c r="N38" s="2480">
        <v>55</v>
      </c>
      <c r="O38" s="2480"/>
      <c r="P38" s="2480"/>
      <c r="Q38" s="2480"/>
      <c r="R38" s="2226"/>
      <c r="S38" s="2226"/>
      <c r="T38" s="2226"/>
      <c r="U38" s="2226"/>
      <c r="V38" s="2226"/>
      <c r="W38" s="2226"/>
      <c r="X38" s="2226"/>
      <c r="Y38" s="2226"/>
      <c r="Z38" s="2226"/>
      <c r="AA38" s="2226"/>
      <c r="AB38" s="2226"/>
      <c r="AC38" s="2226"/>
      <c r="AD38" s="2226"/>
      <c r="AE38" s="2226"/>
      <c r="AF38" s="2226"/>
      <c r="AG38" s="2226"/>
      <c r="AH38" s="2226"/>
      <c r="AI38" s="2226"/>
      <c r="AJ38" s="2226"/>
      <c r="AK38" s="2226"/>
      <c r="AL38" s="2227"/>
      <c r="AM38" s="2228"/>
      <c r="AN38" s="2228"/>
      <c r="AO38" s="2229"/>
      <c r="AP38" s="2227"/>
      <c r="AQ38" s="2228"/>
      <c r="AR38" s="2229"/>
      <c r="AS38" s="2230">
        <f t="shared" si="2"/>
        <v>0</v>
      </c>
      <c r="AT38" s="2231"/>
      <c r="AU38" s="2231"/>
      <c r="AV38" s="2231"/>
      <c r="AW38" s="2231"/>
      <c r="AX38" s="2232"/>
      <c r="AY38" s="2484">
        <f t="shared" si="3"/>
        <v>0</v>
      </c>
      <c r="AZ38" s="2485"/>
      <c r="BA38" s="2485"/>
      <c r="BB38" s="2485"/>
      <c r="BC38" s="2485"/>
      <c r="BD38" s="2486"/>
      <c r="BE38" s="1202"/>
    </row>
    <row r="39" spans="1:58" ht="15.75" customHeight="1">
      <c r="A39" s="1206"/>
      <c r="B39" s="2248" t="s">
        <v>1809</v>
      </c>
      <c r="C39" s="2249"/>
      <c r="D39" s="2249"/>
      <c r="E39" s="2249"/>
      <c r="F39" s="2249"/>
      <c r="G39" s="2249"/>
      <c r="H39" s="2249"/>
      <c r="I39" s="2249"/>
      <c r="J39" s="2480"/>
      <c r="K39" s="2480"/>
      <c r="L39" s="2480"/>
      <c r="M39" s="2480"/>
      <c r="N39" s="2480"/>
      <c r="O39" s="2480"/>
      <c r="P39" s="2480"/>
      <c r="Q39" s="2480"/>
      <c r="R39" s="2226"/>
      <c r="S39" s="2226"/>
      <c r="T39" s="2226"/>
      <c r="U39" s="2226"/>
      <c r="V39" s="2226"/>
      <c r="W39" s="2226"/>
      <c r="X39" s="2226"/>
      <c r="Y39" s="2226"/>
      <c r="Z39" s="2226"/>
      <c r="AA39" s="2226"/>
      <c r="AB39" s="2226"/>
      <c r="AC39" s="2226"/>
      <c r="AD39" s="2226"/>
      <c r="AE39" s="2226"/>
      <c r="AF39" s="2226"/>
      <c r="AG39" s="2226"/>
      <c r="AH39" s="2226"/>
      <c r="AI39" s="2226"/>
      <c r="AJ39" s="2226"/>
      <c r="AK39" s="2226"/>
      <c r="AL39" s="2227"/>
      <c r="AM39" s="2228"/>
      <c r="AN39" s="2228"/>
      <c r="AO39" s="2229"/>
      <c r="AP39" s="2227"/>
      <c r="AQ39" s="2228"/>
      <c r="AR39" s="2229"/>
      <c r="AS39" s="2230">
        <f t="shared" si="2"/>
        <v>0</v>
      </c>
      <c r="AT39" s="2231"/>
      <c r="AU39" s="2231"/>
      <c r="AV39" s="2231"/>
      <c r="AW39" s="2231"/>
      <c r="AX39" s="2232"/>
      <c r="AY39" s="2484">
        <f t="shared" si="3"/>
        <v>0</v>
      </c>
      <c r="AZ39" s="2485"/>
      <c r="BA39" s="2485"/>
      <c r="BB39" s="2485"/>
      <c r="BC39" s="2485"/>
      <c r="BD39" s="2486"/>
      <c r="BE39" s="1202"/>
    </row>
    <row r="40" spans="1:58" ht="15.75" customHeight="1">
      <c r="A40" s="1206"/>
      <c r="B40" s="2248" t="s">
        <v>1809</v>
      </c>
      <c r="C40" s="2249"/>
      <c r="D40" s="2249"/>
      <c r="E40" s="2249"/>
      <c r="F40" s="2249"/>
      <c r="G40" s="2249"/>
      <c r="H40" s="2249"/>
      <c r="I40" s="2249"/>
      <c r="J40" s="2480"/>
      <c r="K40" s="2480"/>
      <c r="L40" s="2480"/>
      <c r="M40" s="2480"/>
      <c r="N40" s="2480"/>
      <c r="O40" s="2480"/>
      <c r="P40" s="2480"/>
      <c r="Q40" s="2480"/>
      <c r="R40" s="2226"/>
      <c r="S40" s="2226"/>
      <c r="T40" s="2226"/>
      <c r="U40" s="2226"/>
      <c r="V40" s="2226"/>
      <c r="W40" s="2226"/>
      <c r="X40" s="2226"/>
      <c r="Y40" s="2226"/>
      <c r="Z40" s="2226"/>
      <c r="AA40" s="2226"/>
      <c r="AB40" s="2226"/>
      <c r="AC40" s="2226"/>
      <c r="AD40" s="2226"/>
      <c r="AE40" s="2226"/>
      <c r="AF40" s="2226"/>
      <c r="AG40" s="2226"/>
      <c r="AH40" s="2226"/>
      <c r="AI40" s="2226"/>
      <c r="AJ40" s="2226"/>
      <c r="AK40" s="2226"/>
      <c r="AL40" s="2227"/>
      <c r="AM40" s="2228"/>
      <c r="AN40" s="2228"/>
      <c r="AO40" s="2229"/>
      <c r="AP40" s="2227"/>
      <c r="AQ40" s="2228"/>
      <c r="AR40" s="2229"/>
      <c r="AS40" s="2230">
        <f t="shared" si="2"/>
        <v>0</v>
      </c>
      <c r="AT40" s="2231"/>
      <c r="AU40" s="2231"/>
      <c r="AV40" s="2231"/>
      <c r="AW40" s="2231"/>
      <c r="AX40" s="2232"/>
      <c r="AY40" s="2484">
        <f t="shared" si="3"/>
        <v>0</v>
      </c>
      <c r="AZ40" s="2485"/>
      <c r="BA40" s="2485"/>
      <c r="BB40" s="2485"/>
      <c r="BC40" s="2485"/>
      <c r="BD40" s="2486"/>
      <c r="BE40" s="1202"/>
    </row>
    <row r="41" spans="1:58" ht="15.75" customHeight="1">
      <c r="A41" s="1206"/>
      <c r="B41" s="2248" t="s">
        <v>1810</v>
      </c>
      <c r="C41" s="2249"/>
      <c r="D41" s="2249"/>
      <c r="E41" s="2249"/>
      <c r="F41" s="2249"/>
      <c r="G41" s="2249"/>
      <c r="H41" s="2249"/>
      <c r="I41" s="2249"/>
      <c r="J41" s="2480"/>
      <c r="K41" s="2480"/>
      <c r="L41" s="2480"/>
      <c r="M41" s="2480"/>
      <c r="N41" s="2480"/>
      <c r="O41" s="2480"/>
      <c r="P41" s="2480"/>
      <c r="Q41" s="2480"/>
      <c r="R41" s="2226"/>
      <c r="S41" s="2226"/>
      <c r="T41" s="2226"/>
      <c r="U41" s="2226"/>
      <c r="V41" s="2226"/>
      <c r="W41" s="2226"/>
      <c r="X41" s="2226"/>
      <c r="Y41" s="2226"/>
      <c r="Z41" s="2226"/>
      <c r="AA41" s="2226"/>
      <c r="AB41" s="2226"/>
      <c r="AC41" s="2226"/>
      <c r="AD41" s="2226"/>
      <c r="AE41" s="2226"/>
      <c r="AF41" s="2226"/>
      <c r="AG41" s="2226"/>
      <c r="AH41" s="2226"/>
      <c r="AI41" s="2226"/>
      <c r="AJ41" s="2226"/>
      <c r="AK41" s="2226"/>
      <c r="AL41" s="2227"/>
      <c r="AM41" s="2228"/>
      <c r="AN41" s="2228"/>
      <c r="AO41" s="2229"/>
      <c r="AP41" s="2227"/>
      <c r="AQ41" s="2228"/>
      <c r="AR41" s="2229"/>
      <c r="AS41" s="2230">
        <f t="shared" si="2"/>
        <v>0</v>
      </c>
      <c r="AT41" s="2231"/>
      <c r="AU41" s="2231"/>
      <c r="AV41" s="2231"/>
      <c r="AW41" s="2231"/>
      <c r="AX41" s="2232"/>
      <c r="AY41" s="2484">
        <f t="shared" si="3"/>
        <v>0</v>
      </c>
      <c r="AZ41" s="2485"/>
      <c r="BA41" s="2485"/>
      <c r="BB41" s="2485"/>
      <c r="BC41" s="2485"/>
      <c r="BD41" s="2486"/>
      <c r="BE41" s="1202"/>
    </row>
    <row r="42" spans="1:58" ht="15.75" customHeight="1">
      <c r="A42" s="1206"/>
      <c r="B42" s="2248" t="s">
        <v>1810</v>
      </c>
      <c r="C42" s="2249"/>
      <c r="D42" s="2249"/>
      <c r="E42" s="2249"/>
      <c r="F42" s="2249"/>
      <c r="G42" s="2249"/>
      <c r="H42" s="2249"/>
      <c r="I42" s="2249"/>
      <c r="J42" s="2480"/>
      <c r="K42" s="2480"/>
      <c r="L42" s="2480"/>
      <c r="M42" s="2480"/>
      <c r="N42" s="2480"/>
      <c r="O42" s="2480"/>
      <c r="P42" s="2480"/>
      <c r="Q42" s="2480"/>
      <c r="R42" s="2226"/>
      <c r="S42" s="2226"/>
      <c r="T42" s="2226"/>
      <c r="U42" s="2226"/>
      <c r="V42" s="2226"/>
      <c r="W42" s="2226"/>
      <c r="X42" s="2226"/>
      <c r="Y42" s="2226"/>
      <c r="Z42" s="2226"/>
      <c r="AA42" s="2226"/>
      <c r="AB42" s="2226"/>
      <c r="AC42" s="2226"/>
      <c r="AD42" s="2226"/>
      <c r="AE42" s="2226"/>
      <c r="AF42" s="2226"/>
      <c r="AG42" s="2226"/>
      <c r="AH42" s="2226"/>
      <c r="AI42" s="2226"/>
      <c r="AJ42" s="2226"/>
      <c r="AK42" s="2226"/>
      <c r="AL42" s="2227"/>
      <c r="AM42" s="2228"/>
      <c r="AN42" s="2228"/>
      <c r="AO42" s="2229"/>
      <c r="AP42" s="2227"/>
      <c r="AQ42" s="2228"/>
      <c r="AR42" s="2229"/>
      <c r="AS42" s="2230">
        <f t="shared" si="2"/>
        <v>0</v>
      </c>
      <c r="AT42" s="2231"/>
      <c r="AU42" s="2231"/>
      <c r="AV42" s="2231"/>
      <c r="AW42" s="2231"/>
      <c r="AX42" s="2232"/>
      <c r="AY42" s="2484">
        <f t="shared" si="3"/>
        <v>0</v>
      </c>
      <c r="AZ42" s="2485"/>
      <c r="BA42" s="2485"/>
      <c r="BB42" s="2485"/>
      <c r="BC42" s="2485"/>
      <c r="BD42" s="2486"/>
      <c r="BE42" s="1202"/>
    </row>
    <row r="43" spans="1:58" ht="15.75" customHeight="1">
      <c r="A43" s="1206"/>
      <c r="B43" s="2219" t="s">
        <v>1811</v>
      </c>
      <c r="C43" s="2220"/>
      <c r="D43" s="2220"/>
      <c r="E43" s="2220"/>
      <c r="F43" s="2220"/>
      <c r="G43" s="2220"/>
      <c r="H43" s="2220"/>
      <c r="I43" s="2220"/>
      <c r="J43" s="2480"/>
      <c r="K43" s="2480"/>
      <c r="L43" s="2480"/>
      <c r="M43" s="2480"/>
      <c r="N43" s="2480"/>
      <c r="O43" s="2480"/>
      <c r="P43" s="2480"/>
      <c r="Q43" s="2480"/>
      <c r="R43" s="2226"/>
      <c r="S43" s="2226"/>
      <c r="T43" s="2226"/>
      <c r="U43" s="2226"/>
      <c r="V43" s="2226"/>
      <c r="W43" s="2226"/>
      <c r="X43" s="2226"/>
      <c r="Y43" s="2226"/>
      <c r="Z43" s="2226"/>
      <c r="AA43" s="2226"/>
      <c r="AB43" s="2226"/>
      <c r="AC43" s="2226"/>
      <c r="AD43" s="2226"/>
      <c r="AE43" s="2226"/>
      <c r="AF43" s="2226"/>
      <c r="AG43" s="2226"/>
      <c r="AH43" s="2226"/>
      <c r="AI43" s="2226"/>
      <c r="AJ43" s="2226"/>
      <c r="AK43" s="2226"/>
      <c r="AL43" s="2227"/>
      <c r="AM43" s="2228"/>
      <c r="AN43" s="2228"/>
      <c r="AO43" s="2229"/>
      <c r="AP43" s="2227"/>
      <c r="AQ43" s="2228"/>
      <c r="AR43" s="2229"/>
      <c r="AS43" s="2230">
        <f t="shared" si="2"/>
        <v>0</v>
      </c>
      <c r="AT43" s="2231"/>
      <c r="AU43" s="2231"/>
      <c r="AV43" s="2231"/>
      <c r="AW43" s="2231"/>
      <c r="AX43" s="2232"/>
      <c r="AY43" s="2484">
        <f t="shared" si="3"/>
        <v>0</v>
      </c>
      <c r="AZ43" s="2485"/>
      <c r="BA43" s="2485"/>
      <c r="BB43" s="2485"/>
      <c r="BC43" s="2485"/>
      <c r="BD43" s="2486"/>
      <c r="BE43" s="1202"/>
    </row>
    <row r="44" spans="1:58" ht="15.75" customHeight="1">
      <c r="A44" s="1206"/>
      <c r="B44" s="2219" t="s">
        <v>1812</v>
      </c>
      <c r="C44" s="2220"/>
      <c r="D44" s="2220"/>
      <c r="E44" s="2220"/>
      <c r="F44" s="2220"/>
      <c r="G44" s="2220"/>
      <c r="H44" s="2220"/>
      <c r="I44" s="2220"/>
      <c r="J44" s="2480"/>
      <c r="K44" s="2480"/>
      <c r="L44" s="2480"/>
      <c r="M44" s="2480"/>
      <c r="N44" s="2480"/>
      <c r="O44" s="2480"/>
      <c r="P44" s="2480"/>
      <c r="Q44" s="2480"/>
      <c r="R44" s="2226"/>
      <c r="S44" s="2226"/>
      <c r="T44" s="2226"/>
      <c r="U44" s="2226"/>
      <c r="V44" s="2226"/>
      <c r="W44" s="2226"/>
      <c r="X44" s="2226"/>
      <c r="Y44" s="2226"/>
      <c r="Z44" s="2226"/>
      <c r="AA44" s="2226"/>
      <c r="AB44" s="2226"/>
      <c r="AC44" s="2226"/>
      <c r="AD44" s="2226"/>
      <c r="AE44" s="2226"/>
      <c r="AF44" s="2226"/>
      <c r="AG44" s="2226"/>
      <c r="AH44" s="2226"/>
      <c r="AI44" s="2226"/>
      <c r="AJ44" s="2226"/>
      <c r="AK44" s="2226"/>
      <c r="AL44" s="2227"/>
      <c r="AM44" s="2228"/>
      <c r="AN44" s="2228"/>
      <c r="AO44" s="2229"/>
      <c r="AP44" s="2227"/>
      <c r="AQ44" s="2228"/>
      <c r="AR44" s="2229"/>
      <c r="AS44" s="2230">
        <f t="shared" si="2"/>
        <v>0</v>
      </c>
      <c r="AT44" s="2231"/>
      <c r="AU44" s="2231"/>
      <c r="AV44" s="2231"/>
      <c r="AW44" s="2231"/>
      <c r="AX44" s="2232"/>
      <c r="AY44" s="2484">
        <f t="shared" si="3"/>
        <v>0</v>
      </c>
      <c r="AZ44" s="2485"/>
      <c r="BA44" s="2485"/>
      <c r="BB44" s="2485"/>
      <c r="BC44" s="2485"/>
      <c r="BD44" s="2486"/>
      <c r="BE44" s="1202"/>
    </row>
    <row r="45" spans="1:58" ht="15.75" customHeight="1">
      <c r="A45" s="1206"/>
      <c r="B45" s="2219" t="s">
        <v>1813</v>
      </c>
      <c r="C45" s="2220"/>
      <c r="D45" s="2220"/>
      <c r="E45" s="2220"/>
      <c r="F45" s="2220"/>
      <c r="G45" s="2220"/>
      <c r="H45" s="2220"/>
      <c r="I45" s="2220"/>
      <c r="J45" s="2480"/>
      <c r="K45" s="2480"/>
      <c r="L45" s="2480"/>
      <c r="M45" s="2480"/>
      <c r="N45" s="2480"/>
      <c r="O45" s="2480"/>
      <c r="P45" s="2480"/>
      <c r="Q45" s="2480"/>
      <c r="R45" s="2226"/>
      <c r="S45" s="2226"/>
      <c r="T45" s="2226"/>
      <c r="U45" s="2226"/>
      <c r="V45" s="2226"/>
      <c r="W45" s="2226"/>
      <c r="X45" s="2226"/>
      <c r="Y45" s="2226"/>
      <c r="Z45" s="2226"/>
      <c r="AA45" s="2226"/>
      <c r="AB45" s="2226"/>
      <c r="AC45" s="2226"/>
      <c r="AD45" s="2226"/>
      <c r="AE45" s="2226"/>
      <c r="AF45" s="2226"/>
      <c r="AG45" s="2226"/>
      <c r="AH45" s="2226"/>
      <c r="AI45" s="2226"/>
      <c r="AJ45" s="2226"/>
      <c r="AK45" s="2226"/>
      <c r="AL45" s="2227"/>
      <c r="AM45" s="2228"/>
      <c r="AN45" s="2228"/>
      <c r="AO45" s="2229"/>
      <c r="AP45" s="2227"/>
      <c r="AQ45" s="2228"/>
      <c r="AR45" s="2229"/>
      <c r="AS45" s="2230">
        <f t="shared" si="2"/>
        <v>0</v>
      </c>
      <c r="AT45" s="2231"/>
      <c r="AU45" s="2231"/>
      <c r="AV45" s="2231"/>
      <c r="AW45" s="2231"/>
      <c r="AX45" s="2232"/>
      <c r="AY45" s="2484">
        <f t="shared" si="3"/>
        <v>0</v>
      </c>
      <c r="AZ45" s="2485"/>
      <c r="BA45" s="2485"/>
      <c r="BB45" s="2485"/>
      <c r="BC45" s="2485"/>
      <c r="BD45" s="2486"/>
      <c r="BE45" s="1202"/>
    </row>
    <row r="46" spans="1:58" ht="15.75" customHeight="1">
      <c r="A46" s="1206"/>
      <c r="B46" s="2219" t="s">
        <v>1814</v>
      </c>
      <c r="C46" s="2220"/>
      <c r="D46" s="2220"/>
      <c r="E46" s="2220"/>
      <c r="F46" s="2220"/>
      <c r="G46" s="2220"/>
      <c r="H46" s="2220"/>
      <c r="I46" s="2220"/>
      <c r="J46" s="2480"/>
      <c r="K46" s="2480"/>
      <c r="L46" s="2480"/>
      <c r="M46" s="2480"/>
      <c r="N46" s="2480">
        <v>99</v>
      </c>
      <c r="O46" s="2480"/>
      <c r="P46" s="2480"/>
      <c r="Q46" s="2480"/>
      <c r="R46" s="2226"/>
      <c r="S46" s="2226"/>
      <c r="T46" s="2226"/>
      <c r="U46" s="2226"/>
      <c r="V46" s="2226"/>
      <c r="W46" s="2226"/>
      <c r="X46" s="2226"/>
      <c r="Y46" s="2226"/>
      <c r="Z46" s="2226"/>
      <c r="AA46" s="2226"/>
      <c r="AB46" s="2226"/>
      <c r="AC46" s="2226"/>
      <c r="AD46" s="2226"/>
      <c r="AE46" s="2226"/>
      <c r="AF46" s="2226"/>
      <c r="AG46" s="2226"/>
      <c r="AH46" s="2226"/>
      <c r="AI46" s="2226"/>
      <c r="AJ46" s="2226"/>
      <c r="AK46" s="2226"/>
      <c r="AL46" s="2227"/>
      <c r="AM46" s="2228"/>
      <c r="AN46" s="2228"/>
      <c r="AO46" s="2229"/>
      <c r="AP46" s="2227"/>
      <c r="AQ46" s="2228"/>
      <c r="AR46" s="2229"/>
      <c r="AS46" s="2230">
        <f t="shared" si="2"/>
        <v>0</v>
      </c>
      <c r="AT46" s="2231"/>
      <c r="AU46" s="2231"/>
      <c r="AV46" s="2231"/>
      <c r="AW46" s="2231"/>
      <c r="AX46" s="2232"/>
      <c r="AY46" s="2484">
        <f t="shared" si="3"/>
        <v>0</v>
      </c>
      <c r="AZ46" s="2485"/>
      <c r="BA46" s="2485"/>
      <c r="BB46" s="2485"/>
      <c r="BC46" s="2485"/>
      <c r="BD46" s="2486"/>
      <c r="BE46" s="1202"/>
    </row>
    <row r="47" spans="1:58" ht="15.75" customHeight="1" thickBot="1">
      <c r="A47" s="1206"/>
      <c r="B47" s="2477" t="s">
        <v>301</v>
      </c>
      <c r="C47" s="2478"/>
      <c r="D47" s="2478"/>
      <c r="E47" s="2478"/>
      <c r="F47" s="2478"/>
      <c r="G47" s="2478"/>
      <c r="H47" s="2478"/>
      <c r="I47" s="2478"/>
      <c r="J47" s="2479"/>
      <c r="K47" s="2479"/>
      <c r="L47" s="2479"/>
      <c r="M47" s="2479"/>
      <c r="N47" s="2479"/>
      <c r="O47" s="2479"/>
      <c r="P47" s="2479"/>
      <c r="Q47" s="2479"/>
      <c r="R47" s="2473"/>
      <c r="S47" s="2473"/>
      <c r="T47" s="2473"/>
      <c r="U47" s="2473"/>
      <c r="V47" s="2473"/>
      <c r="W47" s="2473"/>
      <c r="X47" s="2473"/>
      <c r="Y47" s="2473"/>
      <c r="Z47" s="2473"/>
      <c r="AA47" s="2473"/>
      <c r="AB47" s="2473"/>
      <c r="AC47" s="2473"/>
      <c r="AD47" s="2473"/>
      <c r="AE47" s="2473"/>
      <c r="AF47" s="2473"/>
      <c r="AG47" s="2473"/>
      <c r="AH47" s="2473"/>
      <c r="AI47" s="2473"/>
      <c r="AJ47" s="2473"/>
      <c r="AK47" s="2473"/>
      <c r="AL47" s="2474"/>
      <c r="AM47" s="2475"/>
      <c r="AN47" s="2475"/>
      <c r="AO47" s="2476"/>
      <c r="AP47" s="2474"/>
      <c r="AQ47" s="2475"/>
      <c r="AR47" s="2476"/>
      <c r="AS47" s="2230">
        <f t="shared" si="2"/>
        <v>0</v>
      </c>
      <c r="AT47" s="2231"/>
      <c r="AU47" s="2231"/>
      <c r="AV47" s="2231"/>
      <c r="AW47" s="2231"/>
      <c r="AX47" s="2232"/>
      <c r="AY47" s="2481">
        <f t="shared" si="3"/>
        <v>0</v>
      </c>
      <c r="AZ47" s="2482"/>
      <c r="BA47" s="2482"/>
      <c r="BB47" s="2482"/>
      <c r="BC47" s="2482"/>
      <c r="BD47" s="2483"/>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21" t="s">
        <v>1815</v>
      </c>
      <c r="C50" s="2217"/>
      <c r="D50" s="2217"/>
      <c r="E50" s="2217"/>
      <c r="F50" s="2217"/>
      <c r="G50" s="2217"/>
      <c r="H50" s="2217"/>
      <c r="I50" s="2217"/>
      <c r="J50" s="2217"/>
      <c r="K50" s="2217"/>
      <c r="L50" s="2217"/>
      <c r="M50" s="2217"/>
      <c r="N50" s="2217"/>
      <c r="O50" s="2217"/>
      <c r="P50" s="2217"/>
      <c r="Q50" s="2217"/>
      <c r="R50" s="2217"/>
      <c r="S50" s="2217"/>
      <c r="T50" s="2217"/>
      <c r="U50" s="2217"/>
      <c r="V50" s="2217"/>
      <c r="W50" s="2217"/>
      <c r="X50" s="2217"/>
      <c r="Y50" s="2217"/>
      <c r="Z50" s="2217"/>
      <c r="AA50" s="2217"/>
      <c r="AB50" s="2217"/>
      <c r="AC50" s="2217"/>
      <c r="AD50" s="2217"/>
      <c r="AE50" s="2217"/>
      <c r="AF50" s="2217"/>
      <c r="AG50" s="2217"/>
      <c r="AH50" s="2217"/>
      <c r="AI50" s="2217"/>
      <c r="AJ50" s="2217"/>
      <c r="AK50" s="2217"/>
      <c r="AL50" s="2217"/>
      <c r="AM50" s="2217"/>
      <c r="AN50" s="2217"/>
      <c r="AO50" s="2218"/>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9" t="s">
        <v>1816</v>
      </c>
      <c r="C51" s="2180"/>
      <c r="D51" s="2180"/>
      <c r="E51" s="2180"/>
      <c r="F51" s="2180"/>
      <c r="G51" s="2180"/>
      <c r="H51" s="2180"/>
      <c r="I51" s="2180"/>
      <c r="J51" s="2180" t="s">
        <v>2476</v>
      </c>
      <c r="K51" s="2180"/>
      <c r="L51" s="2180"/>
      <c r="M51" s="2180"/>
      <c r="N51" s="2180"/>
      <c r="O51" s="2180"/>
      <c r="P51" s="2180"/>
      <c r="Q51" s="2180"/>
      <c r="R51" s="2471" t="s">
        <v>2477</v>
      </c>
      <c r="S51" s="2471"/>
      <c r="T51" s="2471"/>
      <c r="U51" s="2471"/>
      <c r="V51" s="2471"/>
      <c r="W51" s="2471"/>
      <c r="X51" s="2471"/>
      <c r="Y51" s="2471"/>
      <c r="Z51" s="2471" t="s">
        <v>1817</v>
      </c>
      <c r="AA51" s="2471"/>
      <c r="AB51" s="2471"/>
      <c r="AC51" s="2471"/>
      <c r="AD51" s="2471"/>
      <c r="AE51" s="2471"/>
      <c r="AF51" s="2471"/>
      <c r="AG51" s="2471"/>
      <c r="AH51" s="2471" t="s">
        <v>1818</v>
      </c>
      <c r="AI51" s="2471"/>
      <c r="AJ51" s="2471"/>
      <c r="AK51" s="2471"/>
      <c r="AL51" s="2471"/>
      <c r="AM51" s="2471"/>
      <c r="AN51" s="2471"/>
      <c r="AO51" s="2472"/>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9" t="s">
        <v>2184</v>
      </c>
      <c r="C52" s="2220"/>
      <c r="D52" s="2220"/>
      <c r="E52" s="2220"/>
      <c r="F52" s="2220"/>
      <c r="G52" s="2220"/>
      <c r="H52" s="2220"/>
      <c r="I52" s="2220"/>
      <c r="J52" s="2353">
        <v>0</v>
      </c>
      <c r="K52" s="2353"/>
      <c r="L52" s="2353"/>
      <c r="M52" s="2353"/>
      <c r="N52" s="2353"/>
      <c r="O52" s="2353"/>
      <c r="P52" s="2353"/>
      <c r="Q52" s="2353"/>
      <c r="R52" s="2459">
        <v>0</v>
      </c>
      <c r="S52" s="2459"/>
      <c r="T52" s="2459"/>
      <c r="U52" s="2459"/>
      <c r="V52" s="2459"/>
      <c r="W52" s="2459"/>
      <c r="X52" s="2459"/>
      <c r="Y52" s="2459"/>
      <c r="Z52" s="2460">
        <v>0</v>
      </c>
      <c r="AA52" s="2460"/>
      <c r="AB52" s="2460"/>
      <c r="AC52" s="2460"/>
      <c r="AD52" s="2460"/>
      <c r="AE52" s="2460"/>
      <c r="AF52" s="2460"/>
      <c r="AG52" s="2460"/>
      <c r="AH52" s="2461"/>
      <c r="AI52" s="2461"/>
      <c r="AJ52" s="2461"/>
      <c r="AK52" s="2461"/>
      <c r="AL52" s="2461"/>
      <c r="AM52" s="2461"/>
      <c r="AN52" s="2461"/>
      <c r="AO52" s="2462"/>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9" t="s">
        <v>2185</v>
      </c>
      <c r="C53" s="2220"/>
      <c r="D53" s="2220"/>
      <c r="E53" s="2220"/>
      <c r="F53" s="2220"/>
      <c r="G53" s="2220"/>
      <c r="H53" s="2220"/>
      <c r="I53" s="2220"/>
      <c r="J53" s="2353">
        <v>0</v>
      </c>
      <c r="K53" s="2353"/>
      <c r="L53" s="2353"/>
      <c r="M53" s="2353"/>
      <c r="N53" s="2353"/>
      <c r="O53" s="2353"/>
      <c r="P53" s="2353"/>
      <c r="Q53" s="2353"/>
      <c r="R53" s="2459">
        <v>0</v>
      </c>
      <c r="S53" s="2459"/>
      <c r="T53" s="2459"/>
      <c r="U53" s="2459"/>
      <c r="V53" s="2459"/>
      <c r="W53" s="2459"/>
      <c r="X53" s="2459"/>
      <c r="Y53" s="2459"/>
      <c r="Z53" s="2460">
        <v>0</v>
      </c>
      <c r="AA53" s="2460"/>
      <c r="AB53" s="2460"/>
      <c r="AC53" s="2460"/>
      <c r="AD53" s="2460"/>
      <c r="AE53" s="2460"/>
      <c r="AF53" s="2460"/>
      <c r="AG53" s="2460"/>
      <c r="AH53" s="2461"/>
      <c r="AI53" s="2461"/>
      <c r="AJ53" s="2461"/>
      <c r="AK53" s="2461"/>
      <c r="AL53" s="2461"/>
      <c r="AM53" s="2461"/>
      <c r="AN53" s="2461"/>
      <c r="AO53" s="2462"/>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9"/>
      <c r="C54" s="2220"/>
      <c r="D54" s="2220"/>
      <c r="E54" s="2220"/>
      <c r="F54" s="2220"/>
      <c r="G54" s="2220"/>
      <c r="H54" s="2220"/>
      <c r="I54" s="2220"/>
      <c r="J54" s="2353"/>
      <c r="K54" s="2353"/>
      <c r="L54" s="2353"/>
      <c r="M54" s="2353"/>
      <c r="N54" s="2353"/>
      <c r="O54" s="2353"/>
      <c r="P54" s="2353"/>
      <c r="Q54" s="2353"/>
      <c r="R54" s="2459"/>
      <c r="S54" s="2459"/>
      <c r="T54" s="2459"/>
      <c r="U54" s="2459"/>
      <c r="V54" s="2459"/>
      <c r="W54" s="2459"/>
      <c r="X54" s="2459"/>
      <c r="Y54" s="2459"/>
      <c r="Z54" s="2460"/>
      <c r="AA54" s="2460"/>
      <c r="AB54" s="2460"/>
      <c r="AC54" s="2460"/>
      <c r="AD54" s="2460"/>
      <c r="AE54" s="2460"/>
      <c r="AF54" s="2460"/>
      <c r="AG54" s="2460"/>
      <c r="AH54" s="2461"/>
      <c r="AI54" s="2461"/>
      <c r="AJ54" s="2461"/>
      <c r="AK54" s="2461"/>
      <c r="AL54" s="2461"/>
      <c r="AM54" s="2461"/>
      <c r="AN54" s="2461"/>
      <c r="AO54" s="2462"/>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9"/>
      <c r="C55" s="2220"/>
      <c r="D55" s="2220"/>
      <c r="E55" s="2220"/>
      <c r="F55" s="2220"/>
      <c r="G55" s="2220"/>
      <c r="H55" s="2220"/>
      <c r="I55" s="2220"/>
      <c r="J55" s="2353"/>
      <c r="K55" s="2353"/>
      <c r="L55" s="2353"/>
      <c r="M55" s="2353"/>
      <c r="N55" s="2353"/>
      <c r="O55" s="2353"/>
      <c r="P55" s="2353"/>
      <c r="Q55" s="2353"/>
      <c r="R55" s="2459"/>
      <c r="S55" s="2459"/>
      <c r="T55" s="2459"/>
      <c r="U55" s="2459"/>
      <c r="V55" s="2459"/>
      <c r="W55" s="2459"/>
      <c r="X55" s="2459"/>
      <c r="Y55" s="2459"/>
      <c r="Z55" s="2460"/>
      <c r="AA55" s="2460"/>
      <c r="AB55" s="2460"/>
      <c r="AC55" s="2460"/>
      <c r="AD55" s="2460"/>
      <c r="AE55" s="2460"/>
      <c r="AF55" s="2460"/>
      <c r="AG55" s="2460"/>
      <c r="AH55" s="2461"/>
      <c r="AI55" s="2461"/>
      <c r="AJ55" s="2461"/>
      <c r="AK55" s="2461"/>
      <c r="AL55" s="2461"/>
      <c r="AM55" s="2461"/>
      <c r="AN55" s="2461"/>
      <c r="AO55" s="2462"/>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9"/>
      <c r="C56" s="2220"/>
      <c r="D56" s="2220"/>
      <c r="E56" s="2220"/>
      <c r="F56" s="2220"/>
      <c r="G56" s="2220"/>
      <c r="H56" s="2220"/>
      <c r="I56" s="2220"/>
      <c r="J56" s="2353"/>
      <c r="K56" s="2353"/>
      <c r="L56" s="2353"/>
      <c r="M56" s="2353"/>
      <c r="N56" s="2353"/>
      <c r="O56" s="2353"/>
      <c r="P56" s="2353"/>
      <c r="Q56" s="2353"/>
      <c r="R56" s="2459"/>
      <c r="S56" s="2459"/>
      <c r="T56" s="2459"/>
      <c r="U56" s="2459"/>
      <c r="V56" s="2459"/>
      <c r="W56" s="2459"/>
      <c r="X56" s="2459"/>
      <c r="Y56" s="2459"/>
      <c r="Z56" s="2460"/>
      <c r="AA56" s="2460"/>
      <c r="AB56" s="2460"/>
      <c r="AC56" s="2460"/>
      <c r="AD56" s="2460"/>
      <c r="AE56" s="2460"/>
      <c r="AF56" s="2460"/>
      <c r="AG56" s="2460"/>
      <c r="AH56" s="2461"/>
      <c r="AI56" s="2461"/>
      <c r="AJ56" s="2461"/>
      <c r="AK56" s="2461"/>
      <c r="AL56" s="2461"/>
      <c r="AM56" s="2461"/>
      <c r="AN56" s="2461"/>
      <c r="AO56" s="2462"/>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73" t="s">
        <v>1697</v>
      </c>
      <c r="C57" s="2174"/>
      <c r="D57" s="2174"/>
      <c r="E57" s="2174"/>
      <c r="F57" s="2174"/>
      <c r="G57" s="2174"/>
      <c r="H57" s="2174"/>
      <c r="I57" s="2174"/>
      <c r="J57" s="2174"/>
      <c r="K57" s="2174"/>
      <c r="L57" s="2174"/>
      <c r="M57" s="2174"/>
      <c r="N57" s="2174"/>
      <c r="O57" s="2174"/>
      <c r="P57" s="2174"/>
      <c r="Q57" s="2174"/>
      <c r="R57" s="2463">
        <f>SUM(R52:Y56)</f>
        <v>0</v>
      </c>
      <c r="S57" s="2463"/>
      <c r="T57" s="2463"/>
      <c r="U57" s="2463"/>
      <c r="V57" s="2463"/>
      <c r="W57" s="2463"/>
      <c r="X57" s="2463"/>
      <c r="Y57" s="2463"/>
      <c r="Z57" s="2464">
        <f>SUM(Z52:AG56)</f>
        <v>0</v>
      </c>
      <c r="AA57" s="2464"/>
      <c r="AB57" s="2464"/>
      <c r="AC57" s="2464"/>
      <c r="AD57" s="2464"/>
      <c r="AE57" s="2464"/>
      <c r="AF57" s="2464"/>
      <c r="AG57" s="2464"/>
      <c r="AH57" s="2465"/>
      <c r="AI57" s="2465"/>
      <c r="AJ57" s="2465"/>
      <c r="AK57" s="2465"/>
      <c r="AL57" s="2465"/>
      <c r="AM57" s="2465"/>
      <c r="AN57" s="2465"/>
      <c r="AO57" s="2466"/>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7" t="s">
        <v>1816</v>
      </c>
      <c r="C59" s="2468"/>
      <c r="D59" s="2468"/>
      <c r="E59" s="2468"/>
      <c r="F59" s="2468"/>
      <c r="G59" s="2468"/>
      <c r="H59" s="2468"/>
      <c r="I59" s="2469"/>
      <c r="J59" s="2433" t="s">
        <v>2478</v>
      </c>
      <c r="K59" s="2433"/>
      <c r="L59" s="2433"/>
      <c r="M59" s="2433"/>
      <c r="N59" s="2433"/>
      <c r="O59" s="2433"/>
      <c r="P59" s="2433"/>
      <c r="Q59" s="2433"/>
      <c r="R59" s="2433"/>
      <c r="S59" s="2433"/>
      <c r="T59" s="2433"/>
      <c r="U59" s="2433"/>
      <c r="V59" s="2433"/>
      <c r="W59" s="2433"/>
      <c r="X59" s="2433"/>
      <c r="Y59" s="2433"/>
      <c r="Z59" s="2433"/>
      <c r="AA59" s="2433"/>
      <c r="AB59" s="2433"/>
      <c r="AC59" s="2433"/>
      <c r="AD59" s="2433"/>
      <c r="AE59" s="2433"/>
      <c r="AF59" s="2433"/>
      <c r="AG59" s="2433"/>
      <c r="AH59" s="2433"/>
      <c r="AI59" s="2433"/>
      <c r="AJ59" s="2433"/>
      <c r="AK59" s="2433"/>
      <c r="AL59" s="2433"/>
      <c r="AM59" s="2433"/>
      <c r="AN59" s="2433"/>
      <c r="AO59" s="2433"/>
      <c r="AP59" s="2433"/>
      <c r="AQ59" s="2433"/>
      <c r="AR59" s="2433"/>
      <c r="AS59" s="2433"/>
      <c r="AT59" s="2433"/>
      <c r="AU59" s="2433"/>
      <c r="AV59" s="2433"/>
      <c r="AW59" s="2434"/>
      <c r="AX59" s="1206"/>
      <c r="AY59" s="1206"/>
      <c r="AZ59" s="1206"/>
      <c r="BA59" s="1206"/>
      <c r="BB59" s="1206"/>
      <c r="BC59" s="1206"/>
      <c r="BD59" s="1206"/>
      <c r="BE59" s="1202"/>
    </row>
    <row r="60" spans="1:58" ht="15.75" customHeight="1">
      <c r="A60" s="1206"/>
      <c r="B60" s="2452" t="str">
        <f>IF(B52="", "", B52)</f>
        <v>Services Company 1</v>
      </c>
      <c r="C60" s="2453"/>
      <c r="D60" s="2453"/>
      <c r="E60" s="2453"/>
      <c r="F60" s="2453"/>
      <c r="G60" s="2453"/>
      <c r="H60" s="2453"/>
      <c r="I60" s="2454"/>
      <c r="J60" s="2455"/>
      <c r="K60" s="2356"/>
      <c r="L60" s="2356"/>
      <c r="M60" s="2356"/>
      <c r="N60" s="2356"/>
      <c r="O60" s="2356"/>
      <c r="P60" s="2356"/>
      <c r="Q60" s="2356"/>
      <c r="R60" s="2356"/>
      <c r="S60" s="2356"/>
      <c r="T60" s="2356"/>
      <c r="U60" s="2356"/>
      <c r="V60" s="2356"/>
      <c r="W60" s="2356"/>
      <c r="X60" s="2356"/>
      <c r="Y60" s="2356"/>
      <c r="Z60" s="2356"/>
      <c r="AA60" s="2356"/>
      <c r="AB60" s="2356"/>
      <c r="AC60" s="2356"/>
      <c r="AD60" s="2356"/>
      <c r="AE60" s="2356"/>
      <c r="AF60" s="2356"/>
      <c r="AG60" s="2356"/>
      <c r="AH60" s="2356"/>
      <c r="AI60" s="2356"/>
      <c r="AJ60" s="2356"/>
      <c r="AK60" s="2356"/>
      <c r="AL60" s="2356"/>
      <c r="AM60" s="2356"/>
      <c r="AN60" s="2356"/>
      <c r="AO60" s="2356"/>
      <c r="AP60" s="2356"/>
      <c r="AQ60" s="2356"/>
      <c r="AR60" s="2356"/>
      <c r="AS60" s="2356"/>
      <c r="AT60" s="2356"/>
      <c r="AU60" s="2356"/>
      <c r="AV60" s="2356"/>
      <c r="AW60" s="2357"/>
      <c r="AX60" s="1206"/>
      <c r="AY60" s="1206"/>
      <c r="AZ60" s="1206"/>
      <c r="BA60" s="1206"/>
      <c r="BB60" s="1206"/>
      <c r="BC60" s="1206"/>
      <c r="BD60" s="1206"/>
      <c r="BE60" s="1202"/>
    </row>
    <row r="61" spans="1:58" ht="15.75" customHeight="1">
      <c r="A61" s="1206"/>
      <c r="B61" s="2452" t="str">
        <f>IF(B53="", "", B53)</f>
        <v>Services Company 2</v>
      </c>
      <c r="C61" s="2453"/>
      <c r="D61" s="2453"/>
      <c r="E61" s="2453"/>
      <c r="F61" s="2453"/>
      <c r="G61" s="2453"/>
      <c r="H61" s="2453"/>
      <c r="I61" s="2454"/>
      <c r="J61" s="2455"/>
      <c r="K61" s="2356"/>
      <c r="L61" s="2356"/>
      <c r="M61" s="2356"/>
      <c r="N61" s="2356"/>
      <c r="O61" s="2356"/>
      <c r="P61" s="2356"/>
      <c r="Q61" s="2356"/>
      <c r="R61" s="2356"/>
      <c r="S61" s="2356"/>
      <c r="T61" s="2356"/>
      <c r="U61" s="2356"/>
      <c r="V61" s="2356"/>
      <c r="W61" s="2356"/>
      <c r="X61" s="2356"/>
      <c r="Y61" s="2356"/>
      <c r="Z61" s="2356"/>
      <c r="AA61" s="2356"/>
      <c r="AB61" s="2356"/>
      <c r="AC61" s="2356"/>
      <c r="AD61" s="2356"/>
      <c r="AE61" s="2356"/>
      <c r="AF61" s="2356"/>
      <c r="AG61" s="2356"/>
      <c r="AH61" s="2356"/>
      <c r="AI61" s="2356"/>
      <c r="AJ61" s="2356"/>
      <c r="AK61" s="2356"/>
      <c r="AL61" s="2356"/>
      <c r="AM61" s="2356"/>
      <c r="AN61" s="2356"/>
      <c r="AO61" s="2356"/>
      <c r="AP61" s="2356"/>
      <c r="AQ61" s="2356"/>
      <c r="AR61" s="2356"/>
      <c r="AS61" s="2356"/>
      <c r="AT61" s="2356"/>
      <c r="AU61" s="2356"/>
      <c r="AV61" s="2356"/>
      <c r="AW61" s="2357"/>
      <c r="AX61" s="1206"/>
      <c r="AY61" s="1206"/>
      <c r="AZ61" s="1206"/>
      <c r="BA61" s="1206"/>
      <c r="BB61" s="1206"/>
      <c r="BC61" s="1206"/>
      <c r="BD61" s="1206"/>
      <c r="BE61" s="1202"/>
    </row>
    <row r="62" spans="1:58" ht="15.75" customHeight="1">
      <c r="A62" s="1206"/>
      <c r="B62" s="2452" t="str">
        <f>IF(B54="", "", B54)</f>
        <v/>
      </c>
      <c r="C62" s="2453"/>
      <c r="D62" s="2453"/>
      <c r="E62" s="2453"/>
      <c r="F62" s="2453"/>
      <c r="G62" s="2453"/>
      <c r="H62" s="2453"/>
      <c r="I62" s="2454"/>
      <c r="J62" s="2455"/>
      <c r="K62" s="2356"/>
      <c r="L62" s="2356"/>
      <c r="M62" s="2356"/>
      <c r="N62" s="2356"/>
      <c r="O62" s="2356"/>
      <c r="P62" s="2356"/>
      <c r="Q62" s="2356"/>
      <c r="R62" s="2356"/>
      <c r="S62" s="2356"/>
      <c r="T62" s="2356"/>
      <c r="U62" s="2356"/>
      <c r="V62" s="2356"/>
      <c r="W62" s="2356"/>
      <c r="X62" s="2356"/>
      <c r="Y62" s="2356"/>
      <c r="Z62" s="2356"/>
      <c r="AA62" s="2356"/>
      <c r="AB62" s="2356"/>
      <c r="AC62" s="2356"/>
      <c r="AD62" s="2356"/>
      <c r="AE62" s="2356"/>
      <c r="AF62" s="2356"/>
      <c r="AG62" s="2356"/>
      <c r="AH62" s="2356"/>
      <c r="AI62" s="2356"/>
      <c r="AJ62" s="2356"/>
      <c r="AK62" s="2356"/>
      <c r="AL62" s="2356"/>
      <c r="AM62" s="2356"/>
      <c r="AN62" s="2356"/>
      <c r="AO62" s="2356"/>
      <c r="AP62" s="2356"/>
      <c r="AQ62" s="2356"/>
      <c r="AR62" s="2356"/>
      <c r="AS62" s="2356"/>
      <c r="AT62" s="2356"/>
      <c r="AU62" s="2356"/>
      <c r="AV62" s="2356"/>
      <c r="AW62" s="2357"/>
      <c r="AX62" s="1206"/>
      <c r="AY62" s="1206"/>
      <c r="AZ62" s="1206"/>
      <c r="BA62" s="1206"/>
      <c r="BB62" s="1206"/>
      <c r="BC62" s="1206"/>
      <c r="BD62" s="1206"/>
      <c r="BE62" s="1202"/>
    </row>
    <row r="63" spans="1:58" ht="15.75" customHeight="1">
      <c r="A63" s="1206"/>
      <c r="B63" s="2452" t="str">
        <f>IF(B55="", "", B55)</f>
        <v/>
      </c>
      <c r="C63" s="2453"/>
      <c r="D63" s="2453"/>
      <c r="E63" s="2453"/>
      <c r="F63" s="2453"/>
      <c r="G63" s="2453"/>
      <c r="H63" s="2453"/>
      <c r="I63" s="2454"/>
      <c r="J63" s="2455"/>
      <c r="K63" s="2356"/>
      <c r="L63" s="2356"/>
      <c r="M63" s="2356"/>
      <c r="N63" s="2356"/>
      <c r="O63" s="2356"/>
      <c r="P63" s="2356"/>
      <c r="Q63" s="2356"/>
      <c r="R63" s="2356"/>
      <c r="S63" s="2356"/>
      <c r="T63" s="2356"/>
      <c r="U63" s="2356"/>
      <c r="V63" s="2356"/>
      <c r="W63" s="2356"/>
      <c r="X63" s="2356"/>
      <c r="Y63" s="2356"/>
      <c r="Z63" s="2356"/>
      <c r="AA63" s="2356"/>
      <c r="AB63" s="2356"/>
      <c r="AC63" s="2356"/>
      <c r="AD63" s="2356"/>
      <c r="AE63" s="2356"/>
      <c r="AF63" s="2356"/>
      <c r="AG63" s="2356"/>
      <c r="AH63" s="2356"/>
      <c r="AI63" s="2356"/>
      <c r="AJ63" s="2356"/>
      <c r="AK63" s="2356"/>
      <c r="AL63" s="2356"/>
      <c r="AM63" s="2356"/>
      <c r="AN63" s="2356"/>
      <c r="AO63" s="2356"/>
      <c r="AP63" s="2356"/>
      <c r="AQ63" s="2356"/>
      <c r="AR63" s="2356"/>
      <c r="AS63" s="2356"/>
      <c r="AT63" s="2356"/>
      <c r="AU63" s="2356"/>
      <c r="AV63" s="2356"/>
      <c r="AW63" s="2357"/>
      <c r="AX63" s="1206"/>
      <c r="AY63" s="1206"/>
      <c r="AZ63" s="1206"/>
      <c r="BA63" s="1206"/>
      <c r="BB63" s="1206"/>
      <c r="BC63" s="1206"/>
      <c r="BD63" s="1206"/>
      <c r="BE63" s="1202"/>
    </row>
    <row r="64" spans="1:58" ht="15.75" customHeight="1" thickBot="1">
      <c r="A64" s="1206"/>
      <c r="B64" s="2456" t="str">
        <f>IF(B56="", "", B56)</f>
        <v/>
      </c>
      <c r="C64" s="2457"/>
      <c r="D64" s="2457"/>
      <c r="E64" s="2457"/>
      <c r="F64" s="2457"/>
      <c r="G64" s="2457"/>
      <c r="H64" s="2457"/>
      <c r="I64" s="2458"/>
      <c r="J64" s="2470"/>
      <c r="K64" s="2450"/>
      <c r="L64" s="2450"/>
      <c r="M64" s="2450"/>
      <c r="N64" s="2450"/>
      <c r="O64" s="2450"/>
      <c r="P64" s="2450"/>
      <c r="Q64" s="2450"/>
      <c r="R64" s="2450"/>
      <c r="S64" s="2450"/>
      <c r="T64" s="2450"/>
      <c r="U64" s="2450"/>
      <c r="V64" s="2450"/>
      <c r="W64" s="2450"/>
      <c r="X64" s="2450"/>
      <c r="Y64" s="2450"/>
      <c r="Z64" s="2450"/>
      <c r="AA64" s="2450"/>
      <c r="AB64" s="2450"/>
      <c r="AC64" s="2450"/>
      <c r="AD64" s="2450"/>
      <c r="AE64" s="2450"/>
      <c r="AF64" s="2450"/>
      <c r="AG64" s="2450"/>
      <c r="AH64" s="2450"/>
      <c r="AI64" s="2450"/>
      <c r="AJ64" s="2450"/>
      <c r="AK64" s="2450"/>
      <c r="AL64" s="2450"/>
      <c r="AM64" s="2450"/>
      <c r="AN64" s="2450"/>
      <c r="AO64" s="2450"/>
      <c r="AP64" s="2450"/>
      <c r="AQ64" s="2450"/>
      <c r="AR64" s="2450"/>
      <c r="AS64" s="2450"/>
      <c r="AT64" s="2450"/>
      <c r="AU64" s="2450"/>
      <c r="AV64" s="2450"/>
      <c r="AW64" s="2451"/>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32" t="s">
        <v>1820</v>
      </c>
      <c r="C68" s="2433"/>
      <c r="D68" s="2433"/>
      <c r="E68" s="2433"/>
      <c r="F68" s="2433"/>
      <c r="G68" s="2433"/>
      <c r="H68" s="2433"/>
      <c r="I68" s="2433"/>
      <c r="J68" s="2433"/>
      <c r="K68" s="2433"/>
      <c r="L68" s="2433"/>
      <c r="M68" s="2433"/>
      <c r="N68" s="2433"/>
      <c r="O68" s="2433"/>
      <c r="P68" s="2433"/>
      <c r="Q68" s="2433"/>
      <c r="R68" s="2433"/>
      <c r="S68" s="2433"/>
      <c r="T68" s="2433"/>
      <c r="U68" s="2433"/>
      <c r="V68" s="2433"/>
      <c r="W68" s="2433"/>
      <c r="X68" s="2433"/>
      <c r="Y68" s="2433"/>
      <c r="Z68" s="2433"/>
      <c r="AA68" s="2434"/>
      <c r="AB68" s="1206"/>
      <c r="AC68" s="2184" t="s">
        <v>1821</v>
      </c>
      <c r="AD68" s="2185"/>
      <c r="AE68" s="2185"/>
      <c r="AF68" s="2185"/>
      <c r="AG68" s="2185"/>
      <c r="AH68" s="2185"/>
      <c r="AI68" s="2185"/>
      <c r="AJ68" s="2185"/>
      <c r="AK68" s="2185"/>
      <c r="AL68" s="2185"/>
      <c r="AM68" s="2185"/>
      <c r="AN68" s="2185"/>
      <c r="AO68" s="2185"/>
      <c r="AP68" s="2185"/>
      <c r="AQ68" s="2185"/>
      <c r="AR68" s="2185"/>
      <c r="AS68" s="2185"/>
      <c r="AT68" s="2185"/>
      <c r="AU68" s="2185"/>
      <c r="AV68" s="2235" t="s">
        <v>678</v>
      </c>
      <c r="AW68" s="2236"/>
      <c r="AX68" s="2236"/>
      <c r="AY68" s="2236"/>
      <c r="AZ68" s="2236"/>
      <c r="BA68" s="2236"/>
      <c r="BB68" s="2236"/>
      <c r="BC68" s="2237"/>
      <c r="BD68" s="1206"/>
      <c r="BE68" s="1202"/>
      <c r="BM68" s="1251" t="s">
        <v>2479</v>
      </c>
    </row>
    <row r="69" spans="1:65" ht="15.75" customHeight="1" thickTop="1" thickBot="1">
      <c r="A69" s="1206"/>
      <c r="B69" s="2238" t="s">
        <v>1822</v>
      </c>
      <c r="C69" s="2239"/>
      <c r="D69" s="2239"/>
      <c r="E69" s="2239"/>
      <c r="F69" s="2239"/>
      <c r="G69" s="2239"/>
      <c r="H69" s="2239"/>
      <c r="I69" s="2239"/>
      <c r="J69" s="2239"/>
      <c r="K69" s="2239"/>
      <c r="L69" s="2239"/>
      <c r="M69" s="2239"/>
      <c r="N69" s="2239"/>
      <c r="O69" s="2240" t="s">
        <v>1823</v>
      </c>
      <c r="P69" s="2241"/>
      <c r="Q69" s="2241"/>
      <c r="R69" s="2241"/>
      <c r="S69" s="2241"/>
      <c r="T69" s="2241"/>
      <c r="U69" s="2241"/>
      <c r="V69" s="2241"/>
      <c r="W69" s="2241"/>
      <c r="X69" s="2241"/>
      <c r="Y69" s="2241"/>
      <c r="Z69" s="2241"/>
      <c r="AA69" s="2242"/>
      <c r="AB69" s="1206"/>
      <c r="AC69" s="2243" t="s">
        <v>1824</v>
      </c>
      <c r="AD69" s="2244"/>
      <c r="AE69" s="2244"/>
      <c r="AF69" s="2244"/>
      <c r="AG69" s="2244"/>
      <c r="AH69" s="2244"/>
      <c r="AI69" s="2244"/>
      <c r="AJ69" s="2244"/>
      <c r="AK69" s="2244"/>
      <c r="AL69" s="2244"/>
      <c r="AM69" s="2244"/>
      <c r="AN69" s="2244"/>
      <c r="AO69" s="2244"/>
      <c r="AP69" s="2244"/>
      <c r="AQ69" s="2244"/>
      <c r="AR69" s="2244"/>
      <c r="AS69" s="2244"/>
      <c r="AT69" s="2244"/>
      <c r="AU69" s="2244"/>
      <c r="AV69" s="2245"/>
      <c r="AW69" s="2246"/>
      <c r="AX69" s="2246"/>
      <c r="AY69" s="2246"/>
      <c r="AZ69" s="2246"/>
      <c r="BA69" s="2246"/>
      <c r="BB69" s="2246"/>
      <c r="BC69" s="2247"/>
      <c r="BD69" s="1206"/>
      <c r="BE69" s="1202"/>
      <c r="BM69" s="1250" t="s">
        <v>554</v>
      </c>
    </row>
    <row r="70" spans="1:65" ht="15.75" customHeight="1">
      <c r="A70" s="1206"/>
      <c r="B70" s="2248" t="s">
        <v>2480</v>
      </c>
      <c r="C70" s="2249"/>
      <c r="D70" s="2249"/>
      <c r="E70" s="2249"/>
      <c r="F70" s="2249"/>
      <c r="G70" s="2249"/>
      <c r="H70" s="2249"/>
      <c r="I70" s="2249"/>
      <c r="J70" s="2249"/>
      <c r="K70" s="2249"/>
      <c r="L70" s="2249"/>
      <c r="M70" s="2249"/>
      <c r="N70" s="2249"/>
      <c r="O70" s="2213">
        <v>0</v>
      </c>
      <c r="P70" s="2213"/>
      <c r="Q70" s="2213"/>
      <c r="R70" s="2213"/>
      <c r="S70" s="2213"/>
      <c r="T70" s="2213"/>
      <c r="U70" s="2213"/>
      <c r="V70" s="2213"/>
      <c r="W70" s="2213"/>
      <c r="X70" s="2213"/>
      <c r="Y70" s="2213"/>
      <c r="Z70" s="2213"/>
      <c r="AA70" s="2214"/>
      <c r="AB70" s="1206"/>
      <c r="AC70" s="2421" t="s">
        <v>1825</v>
      </c>
      <c r="AD70" s="2217"/>
      <c r="AE70" s="2217"/>
      <c r="AF70" s="2446"/>
      <c r="AG70" s="2446"/>
      <c r="AH70" s="2446"/>
      <c r="AI70" s="2446"/>
      <c r="AJ70" s="2446"/>
      <c r="AK70" s="2446"/>
      <c r="AL70" s="2446"/>
      <c r="AM70" s="2446"/>
      <c r="AN70" s="2446"/>
      <c r="AO70" s="2446"/>
      <c r="AP70" s="2446"/>
      <c r="AQ70" s="2446"/>
      <c r="AR70" s="2446"/>
      <c r="AS70" s="2446"/>
      <c r="AT70" s="2446"/>
      <c r="AU70" s="2447"/>
      <c r="AV70" s="1206"/>
      <c r="AW70" s="1206"/>
      <c r="AX70" s="1206"/>
      <c r="AY70" s="1206"/>
      <c r="AZ70" s="1206"/>
      <c r="BA70" s="1206"/>
      <c r="BB70" s="1206"/>
      <c r="BC70" s="1206"/>
      <c r="BD70" s="1206"/>
      <c r="BE70" s="1202"/>
      <c r="BM70" s="1249" t="s">
        <v>678</v>
      </c>
    </row>
    <row r="71" spans="1:65" ht="15.75" customHeight="1" thickBot="1">
      <c r="A71" s="1206"/>
      <c r="B71" s="2248" t="s">
        <v>2481</v>
      </c>
      <c r="C71" s="2249"/>
      <c r="D71" s="2249"/>
      <c r="E71" s="2249"/>
      <c r="F71" s="2249"/>
      <c r="G71" s="2249"/>
      <c r="H71" s="2249"/>
      <c r="I71" s="2249"/>
      <c r="J71" s="2249"/>
      <c r="K71" s="2249"/>
      <c r="L71" s="2249"/>
      <c r="M71" s="2249"/>
      <c r="N71" s="2249"/>
      <c r="O71" s="2213">
        <v>0</v>
      </c>
      <c r="P71" s="2213"/>
      <c r="Q71" s="2213"/>
      <c r="R71" s="2213"/>
      <c r="S71" s="2213"/>
      <c r="T71" s="2213"/>
      <c r="U71" s="2213"/>
      <c r="V71" s="2213"/>
      <c r="W71" s="2213"/>
      <c r="X71" s="2213"/>
      <c r="Y71" s="2213"/>
      <c r="Z71" s="2213"/>
      <c r="AA71" s="2214"/>
      <c r="AB71" s="1206"/>
      <c r="AC71" s="2448" t="s">
        <v>1826</v>
      </c>
      <c r="AD71" s="2449"/>
      <c r="AE71" s="2449"/>
      <c r="AF71" s="2450"/>
      <c r="AG71" s="2450"/>
      <c r="AH71" s="2450"/>
      <c r="AI71" s="2450"/>
      <c r="AJ71" s="2450"/>
      <c r="AK71" s="2450"/>
      <c r="AL71" s="2450"/>
      <c r="AM71" s="2450"/>
      <c r="AN71" s="2450"/>
      <c r="AO71" s="2450"/>
      <c r="AP71" s="2450"/>
      <c r="AQ71" s="2450"/>
      <c r="AR71" s="2450"/>
      <c r="AS71" s="2450"/>
      <c r="AT71" s="2450"/>
      <c r="AU71" s="2451"/>
      <c r="AV71" s="1206"/>
      <c r="AW71" s="1206"/>
      <c r="AX71" s="1206"/>
      <c r="AY71" s="1206"/>
      <c r="AZ71" s="1206"/>
      <c r="BA71" s="1206"/>
      <c r="BB71" s="1206"/>
      <c r="BC71" s="1206"/>
      <c r="BD71" s="1206"/>
      <c r="BE71" s="1202"/>
      <c r="BM71" s="1197" t="s">
        <v>2482</v>
      </c>
    </row>
    <row r="72" spans="1:65" ht="15.75" customHeight="1">
      <c r="A72" s="1206"/>
      <c r="B72" s="2248" t="s">
        <v>2483</v>
      </c>
      <c r="C72" s="2249"/>
      <c r="D72" s="2249"/>
      <c r="E72" s="2249"/>
      <c r="F72" s="2249"/>
      <c r="G72" s="2249"/>
      <c r="H72" s="2249"/>
      <c r="I72" s="2249"/>
      <c r="J72" s="2249"/>
      <c r="K72" s="2249"/>
      <c r="L72" s="2249"/>
      <c r="M72" s="2249"/>
      <c r="N72" s="2249"/>
      <c r="O72" s="2213">
        <v>0</v>
      </c>
      <c r="P72" s="2213"/>
      <c r="Q72" s="2213"/>
      <c r="R72" s="2213"/>
      <c r="S72" s="2213"/>
      <c r="T72" s="2213"/>
      <c r="U72" s="2213"/>
      <c r="V72" s="2213"/>
      <c r="W72" s="2213"/>
      <c r="X72" s="2213"/>
      <c r="Y72" s="2213"/>
      <c r="Z72" s="2213"/>
      <c r="AA72" s="2214"/>
      <c r="AB72" s="1206"/>
      <c r="AC72" s="2215" t="s">
        <v>2484</v>
      </c>
      <c r="AD72" s="2216"/>
      <c r="AE72" s="2216"/>
      <c r="AF72" s="2216"/>
      <c r="AG72" s="2216"/>
      <c r="AH72" s="2216"/>
      <c r="AI72" s="2216"/>
      <c r="AJ72" s="2216"/>
      <c r="AK72" s="2216"/>
      <c r="AL72" s="2216"/>
      <c r="AM72" s="2216"/>
      <c r="AN72" s="2216"/>
      <c r="AO72" s="2216"/>
      <c r="AP72" s="2216"/>
      <c r="AQ72" s="2216"/>
      <c r="AR72" s="2216"/>
      <c r="AS72" s="2216"/>
      <c r="AT72" s="2216"/>
      <c r="AU72" s="2216"/>
      <c r="AV72" s="2217"/>
      <c r="AW72" s="2217"/>
      <c r="AX72" s="2217"/>
      <c r="AY72" s="2217"/>
      <c r="AZ72" s="2217"/>
      <c r="BA72" s="2217"/>
      <c r="BB72" s="2217"/>
      <c r="BC72" s="2218"/>
      <c r="BD72" s="1206"/>
      <c r="BE72" s="1202"/>
    </row>
    <row r="73" spans="1:65" ht="15.75" customHeight="1">
      <c r="A73" s="1206"/>
      <c r="B73" s="2219" t="s">
        <v>2485</v>
      </c>
      <c r="C73" s="2220"/>
      <c r="D73" s="2220"/>
      <c r="E73" s="2220"/>
      <c r="F73" s="2220"/>
      <c r="G73" s="2220"/>
      <c r="H73" s="2220"/>
      <c r="I73" s="2220"/>
      <c r="J73" s="2220"/>
      <c r="K73" s="2220"/>
      <c r="L73" s="2220"/>
      <c r="M73" s="2220"/>
      <c r="N73" s="2220"/>
      <c r="O73" s="2213">
        <v>0</v>
      </c>
      <c r="P73" s="2213"/>
      <c r="Q73" s="2213"/>
      <c r="R73" s="2213"/>
      <c r="S73" s="2213"/>
      <c r="T73" s="2213"/>
      <c r="U73" s="2213"/>
      <c r="V73" s="2213"/>
      <c r="W73" s="2213"/>
      <c r="X73" s="2213"/>
      <c r="Y73" s="2213"/>
      <c r="Z73" s="2213"/>
      <c r="AA73" s="2214"/>
      <c r="AB73" s="1206"/>
      <c r="AC73" s="2403" t="s">
        <v>2186</v>
      </c>
      <c r="AD73" s="2404"/>
      <c r="AE73" s="2404"/>
      <c r="AF73" s="2404"/>
      <c r="AG73" s="2404"/>
      <c r="AH73" s="2404"/>
      <c r="AI73" s="2404"/>
      <c r="AJ73" s="2404"/>
      <c r="AK73" s="2404"/>
      <c r="AL73" s="2404"/>
      <c r="AM73" s="2404"/>
      <c r="AN73" s="2404"/>
      <c r="AO73" s="2404"/>
      <c r="AP73" s="2404"/>
      <c r="AQ73" s="2404"/>
      <c r="AR73" s="2404"/>
      <c r="AS73" s="2404"/>
      <c r="AT73" s="2404"/>
      <c r="AU73" s="2404"/>
      <c r="AV73" s="2404"/>
      <c r="AW73" s="2404"/>
      <c r="AX73" s="2404"/>
      <c r="AY73" s="2404"/>
      <c r="AZ73" s="2404"/>
      <c r="BA73" s="2404"/>
      <c r="BB73" s="2404"/>
      <c r="BC73" s="2405"/>
      <c r="BD73" s="1206"/>
      <c r="BE73" s="1202"/>
    </row>
    <row r="74" spans="1:65" ht="15.75" customHeight="1">
      <c r="A74" s="1206"/>
      <c r="B74" s="2352"/>
      <c r="C74" s="2353"/>
      <c r="D74" s="2353"/>
      <c r="E74" s="2353"/>
      <c r="F74" s="2353"/>
      <c r="G74" s="2353"/>
      <c r="H74" s="2353"/>
      <c r="I74" s="2353"/>
      <c r="J74" s="2353"/>
      <c r="K74" s="2353"/>
      <c r="L74" s="2353"/>
      <c r="M74" s="2353"/>
      <c r="N74" s="2353"/>
      <c r="O74" s="2213"/>
      <c r="P74" s="2213"/>
      <c r="Q74" s="2213"/>
      <c r="R74" s="2213"/>
      <c r="S74" s="2213"/>
      <c r="T74" s="2213"/>
      <c r="U74" s="2213"/>
      <c r="V74" s="2213"/>
      <c r="W74" s="2213"/>
      <c r="X74" s="2213"/>
      <c r="Y74" s="2213"/>
      <c r="Z74" s="2213"/>
      <c r="AA74" s="2214"/>
      <c r="AB74" s="1206"/>
      <c r="AC74" s="2403"/>
      <c r="AD74" s="2404"/>
      <c r="AE74" s="2404"/>
      <c r="AF74" s="2404"/>
      <c r="AG74" s="2404"/>
      <c r="AH74" s="2404"/>
      <c r="AI74" s="2404"/>
      <c r="AJ74" s="2404"/>
      <c r="AK74" s="2404"/>
      <c r="AL74" s="2404"/>
      <c r="AM74" s="2404"/>
      <c r="AN74" s="2404"/>
      <c r="AO74" s="2404"/>
      <c r="AP74" s="2404"/>
      <c r="AQ74" s="2404"/>
      <c r="AR74" s="2404"/>
      <c r="AS74" s="2404"/>
      <c r="AT74" s="2404"/>
      <c r="AU74" s="2404"/>
      <c r="AV74" s="2404"/>
      <c r="AW74" s="2404"/>
      <c r="AX74" s="2404"/>
      <c r="AY74" s="2404"/>
      <c r="AZ74" s="2404"/>
      <c r="BA74" s="2404"/>
      <c r="BB74" s="2404"/>
      <c r="BC74" s="2405"/>
      <c r="BD74" s="1206"/>
      <c r="BE74" s="1202"/>
    </row>
    <row r="75" spans="1:65" ht="15.75" customHeight="1" thickBot="1">
      <c r="A75" s="1206"/>
      <c r="B75" s="2444" t="s">
        <v>124</v>
      </c>
      <c r="C75" s="2445"/>
      <c r="D75" s="2445"/>
      <c r="E75" s="2445"/>
      <c r="F75" s="2445"/>
      <c r="G75" s="2445"/>
      <c r="H75" s="2445"/>
      <c r="I75" s="2445"/>
      <c r="J75" s="2445"/>
      <c r="K75" s="2445"/>
      <c r="L75" s="2445"/>
      <c r="M75" s="2445"/>
      <c r="N75" s="2445"/>
      <c r="O75" s="2221">
        <f>SUM(O70:AA74)</f>
        <v>0</v>
      </c>
      <c r="P75" s="2221"/>
      <c r="Q75" s="2221"/>
      <c r="R75" s="2221"/>
      <c r="S75" s="2221"/>
      <c r="T75" s="2221"/>
      <c r="U75" s="2221"/>
      <c r="V75" s="2221"/>
      <c r="W75" s="2221"/>
      <c r="X75" s="2221"/>
      <c r="Y75" s="2221"/>
      <c r="Z75" s="2221"/>
      <c r="AA75" s="2222"/>
      <c r="AB75" s="1206"/>
      <c r="AC75" s="2403"/>
      <c r="AD75" s="2404"/>
      <c r="AE75" s="2404"/>
      <c r="AF75" s="2404"/>
      <c r="AG75" s="2404"/>
      <c r="AH75" s="2404"/>
      <c r="AI75" s="2404"/>
      <c r="AJ75" s="2404"/>
      <c r="AK75" s="2404"/>
      <c r="AL75" s="2404"/>
      <c r="AM75" s="2404"/>
      <c r="AN75" s="2404"/>
      <c r="AO75" s="2404"/>
      <c r="AP75" s="2404"/>
      <c r="AQ75" s="2404"/>
      <c r="AR75" s="2404"/>
      <c r="AS75" s="2404"/>
      <c r="AT75" s="2404"/>
      <c r="AU75" s="2404"/>
      <c r="AV75" s="2404"/>
      <c r="AW75" s="2404"/>
      <c r="AX75" s="2404"/>
      <c r="AY75" s="2404"/>
      <c r="AZ75" s="2404"/>
      <c r="BA75" s="2404"/>
      <c r="BB75" s="2404"/>
      <c r="BC75" s="2405"/>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03"/>
      <c r="AD76" s="2404"/>
      <c r="AE76" s="2404"/>
      <c r="AF76" s="2404"/>
      <c r="AG76" s="2404"/>
      <c r="AH76" s="2404"/>
      <c r="AI76" s="2404"/>
      <c r="AJ76" s="2404"/>
      <c r="AK76" s="2404"/>
      <c r="AL76" s="2404"/>
      <c r="AM76" s="2404"/>
      <c r="AN76" s="2404"/>
      <c r="AO76" s="2404"/>
      <c r="AP76" s="2404"/>
      <c r="AQ76" s="2404"/>
      <c r="AR76" s="2404"/>
      <c r="AS76" s="2404"/>
      <c r="AT76" s="2404"/>
      <c r="AU76" s="2404"/>
      <c r="AV76" s="2404"/>
      <c r="AW76" s="2404"/>
      <c r="AX76" s="2404"/>
      <c r="AY76" s="2404"/>
      <c r="AZ76" s="2404"/>
      <c r="BA76" s="2404"/>
      <c r="BB76" s="2404"/>
      <c r="BC76" s="2405"/>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6"/>
      <c r="AD77" s="2407"/>
      <c r="AE77" s="2407"/>
      <c r="AF77" s="2407"/>
      <c r="AG77" s="2407"/>
      <c r="AH77" s="2407"/>
      <c r="AI77" s="2407"/>
      <c r="AJ77" s="2407"/>
      <c r="AK77" s="2407"/>
      <c r="AL77" s="2407"/>
      <c r="AM77" s="2407"/>
      <c r="AN77" s="2407"/>
      <c r="AO77" s="2407"/>
      <c r="AP77" s="2407"/>
      <c r="AQ77" s="2407"/>
      <c r="AR77" s="2407"/>
      <c r="AS77" s="2407"/>
      <c r="AT77" s="2407"/>
      <c r="AU77" s="2407"/>
      <c r="AV77" s="2407"/>
      <c r="AW77" s="2407"/>
      <c r="AX77" s="2407"/>
      <c r="AY77" s="2407"/>
      <c r="AZ77" s="2407"/>
      <c r="BA77" s="2407"/>
      <c r="BB77" s="2407"/>
      <c r="BC77" s="2408"/>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33"/>
      <c r="G79" s="2234"/>
      <c r="H79" s="2234"/>
      <c r="I79" s="2234"/>
      <c r="J79" s="2234"/>
      <c r="K79" s="2234"/>
      <c r="L79" s="2234"/>
      <c r="M79" s="2201"/>
      <c r="N79" s="2201"/>
      <c r="O79" s="2201"/>
      <c r="P79" s="2201"/>
      <c r="Q79" s="2202"/>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206" t="e">
        <f>BR96/SUM($BR$96:$BR$98)</f>
        <v>#DIV/0!</v>
      </c>
      <c r="P80" s="2207"/>
      <c r="Q80" s="2208"/>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97" t="s">
        <v>2550</v>
      </c>
      <c r="P81" s="2198"/>
      <c r="Q81" s="2199"/>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83" t="s">
        <v>2169</v>
      </c>
      <c r="C83" s="2584"/>
      <c r="D83" s="2584"/>
      <c r="E83" s="2584"/>
      <c r="F83" s="2584"/>
      <c r="G83" s="2584"/>
      <c r="H83" s="2584"/>
      <c r="I83" s="2584"/>
      <c r="J83" s="2584"/>
      <c r="K83" s="2584"/>
      <c r="L83" s="2584"/>
      <c r="M83" s="2584"/>
      <c r="N83" s="2584"/>
      <c r="O83" s="2584"/>
      <c r="P83" s="2584"/>
      <c r="Q83" s="2584"/>
      <c r="R83" s="2584"/>
      <c r="S83" s="2584"/>
      <c r="T83" s="2584"/>
      <c r="U83" s="2584"/>
      <c r="V83" s="2584"/>
      <c r="W83" s="2584"/>
      <c r="X83" s="2584"/>
      <c r="Y83" s="2584"/>
      <c r="Z83" s="2584"/>
      <c r="AA83" s="2584"/>
      <c r="AB83" s="2584"/>
      <c r="AC83" s="2584"/>
      <c r="AD83" s="2584"/>
      <c r="AE83" s="2584"/>
      <c r="AF83" s="2584"/>
      <c r="AG83" s="2584"/>
      <c r="AH83" s="2585"/>
      <c r="AI83" s="1206"/>
      <c r="AJ83" s="2187" t="s">
        <v>2617</v>
      </c>
      <c r="AK83" s="2188"/>
      <c r="AL83" s="2188"/>
      <c r="AM83" s="2188"/>
      <c r="AN83" s="2188"/>
      <c r="AO83" s="2188"/>
      <c r="AP83" s="2188"/>
      <c r="AQ83" s="2188"/>
      <c r="AR83" s="2188"/>
      <c r="AS83" s="2188"/>
      <c r="AT83" s="2188"/>
      <c r="AU83" s="2188"/>
      <c r="AV83" s="2188"/>
      <c r="AW83" s="2188"/>
      <c r="AX83" s="2188"/>
      <c r="AY83" s="2209" t="s">
        <v>554</v>
      </c>
      <c r="AZ83" s="2209"/>
      <c r="BA83" s="2209"/>
      <c r="BB83" s="2210"/>
      <c r="BC83" s="1206"/>
      <c r="BD83" s="1206"/>
      <c r="BE83" s="1202"/>
    </row>
    <row r="84" spans="1:70" ht="15.75" customHeight="1">
      <c r="A84" s="1206"/>
      <c r="B84" s="2179"/>
      <c r="C84" s="2180"/>
      <c r="D84" s="2180"/>
      <c r="E84" s="2180"/>
      <c r="F84" s="2180"/>
      <c r="G84" s="2180"/>
      <c r="H84" s="2180"/>
      <c r="I84" s="2180" t="s">
        <v>1827</v>
      </c>
      <c r="J84" s="2180"/>
      <c r="K84" s="2180"/>
      <c r="L84" s="2180"/>
      <c r="M84" s="2180"/>
      <c r="N84" s="2180"/>
      <c r="O84" s="2180" t="s">
        <v>1828</v>
      </c>
      <c r="P84" s="2180"/>
      <c r="Q84" s="2180"/>
      <c r="R84" s="2180"/>
      <c r="S84" s="2180"/>
      <c r="T84" s="2180"/>
      <c r="U84" s="2180"/>
      <c r="V84" s="2181" t="s">
        <v>2187</v>
      </c>
      <c r="W84" s="2181"/>
      <c r="X84" s="2181"/>
      <c r="Y84" s="2181"/>
      <c r="Z84" s="2181"/>
      <c r="AA84" s="2181"/>
      <c r="AB84" s="2182" t="s">
        <v>1829</v>
      </c>
      <c r="AC84" s="2182"/>
      <c r="AD84" s="2182"/>
      <c r="AE84" s="2182"/>
      <c r="AF84" s="2182"/>
      <c r="AG84" s="2182"/>
      <c r="AH84" s="2183"/>
      <c r="AI84" s="1206"/>
      <c r="AJ84" s="2189"/>
      <c r="AK84" s="2190"/>
      <c r="AL84" s="2190"/>
      <c r="AM84" s="2190"/>
      <c r="AN84" s="2190"/>
      <c r="AO84" s="2190"/>
      <c r="AP84" s="2190"/>
      <c r="AQ84" s="2190"/>
      <c r="AR84" s="2190"/>
      <c r="AS84" s="2190"/>
      <c r="AT84" s="2190"/>
      <c r="AU84" s="2190"/>
      <c r="AV84" s="2190"/>
      <c r="AW84" s="2190"/>
      <c r="AX84" s="2190"/>
      <c r="AY84" s="2211"/>
      <c r="AZ84" s="2211"/>
      <c r="BA84" s="2211"/>
      <c r="BB84" s="2212"/>
      <c r="BC84" s="1206"/>
      <c r="BD84" s="1206"/>
      <c r="BE84" s="1202"/>
    </row>
    <row r="85" spans="1:70" ht="15.75" customHeight="1">
      <c r="A85" s="1206"/>
      <c r="B85" s="2179"/>
      <c r="C85" s="2180"/>
      <c r="D85" s="2180"/>
      <c r="E85" s="2180"/>
      <c r="F85" s="2180"/>
      <c r="G85" s="2180"/>
      <c r="H85" s="2180"/>
      <c r="I85" s="2180"/>
      <c r="J85" s="2180"/>
      <c r="K85" s="2180"/>
      <c r="L85" s="2180"/>
      <c r="M85" s="2180"/>
      <c r="N85" s="2180"/>
      <c r="O85" s="2180"/>
      <c r="P85" s="2180"/>
      <c r="Q85" s="2180"/>
      <c r="R85" s="2180"/>
      <c r="S85" s="2180"/>
      <c r="T85" s="2180"/>
      <c r="U85" s="2180"/>
      <c r="V85" s="2181"/>
      <c r="W85" s="2181"/>
      <c r="X85" s="2181"/>
      <c r="Y85" s="2181"/>
      <c r="Z85" s="2181"/>
      <c r="AA85" s="2181"/>
      <c r="AB85" s="2182"/>
      <c r="AC85" s="2182"/>
      <c r="AD85" s="2182"/>
      <c r="AE85" s="2182"/>
      <c r="AF85" s="2182"/>
      <c r="AG85" s="2182"/>
      <c r="AH85" s="2183"/>
      <c r="AI85" s="1206"/>
      <c r="AJ85" s="2189"/>
      <c r="AK85" s="2190"/>
      <c r="AL85" s="2190"/>
      <c r="AM85" s="2190"/>
      <c r="AN85" s="2190"/>
      <c r="AO85" s="2190"/>
      <c r="AP85" s="2190"/>
      <c r="AQ85" s="2190"/>
      <c r="AR85" s="2190"/>
      <c r="AS85" s="2190"/>
      <c r="AT85" s="2190"/>
      <c r="AU85" s="2190"/>
      <c r="AV85" s="2190"/>
      <c r="AW85" s="2190"/>
      <c r="AX85" s="2190"/>
      <c r="AY85" s="2211"/>
      <c r="AZ85" s="2211"/>
      <c r="BA85" s="2211"/>
      <c r="BB85" s="2212"/>
      <c r="BC85" s="1206"/>
      <c r="BD85" s="1206"/>
      <c r="BE85" s="1202"/>
    </row>
    <row r="86" spans="1:70" ht="15.75" customHeight="1">
      <c r="A86" s="1206"/>
      <c r="B86" s="2179" t="s">
        <v>2170</v>
      </c>
      <c r="C86" s="2180"/>
      <c r="D86" s="2180"/>
      <c r="E86" s="2180"/>
      <c r="F86" s="2180"/>
      <c r="G86" s="2180"/>
      <c r="H86" s="2180"/>
      <c r="I86" s="2177">
        <v>0</v>
      </c>
      <c r="J86" s="2177"/>
      <c r="K86" s="2177"/>
      <c r="L86" s="2177"/>
      <c r="M86" s="2177"/>
      <c r="N86" s="2177"/>
      <c r="O86" s="2177">
        <v>0</v>
      </c>
      <c r="P86" s="2177"/>
      <c r="Q86" s="2177"/>
      <c r="R86" s="2177"/>
      <c r="S86" s="2177"/>
      <c r="T86" s="2177"/>
      <c r="U86" s="2177"/>
      <c r="V86" s="2177">
        <v>0</v>
      </c>
      <c r="W86" s="2177"/>
      <c r="X86" s="2177"/>
      <c r="Y86" s="2177"/>
      <c r="Z86" s="2177"/>
      <c r="AA86" s="2177"/>
      <c r="AB86" s="2177">
        <v>0</v>
      </c>
      <c r="AC86" s="2177"/>
      <c r="AD86" s="2177"/>
      <c r="AE86" s="2177"/>
      <c r="AF86" s="2177"/>
      <c r="AG86" s="2177"/>
      <c r="AH86" s="2178"/>
      <c r="AI86" s="1206"/>
      <c r="AJ86" s="2189"/>
      <c r="AK86" s="2190"/>
      <c r="AL86" s="2190"/>
      <c r="AM86" s="2190"/>
      <c r="AN86" s="2190"/>
      <c r="AO86" s="2190"/>
      <c r="AP86" s="2190"/>
      <c r="AQ86" s="2190"/>
      <c r="AR86" s="2190"/>
      <c r="AS86" s="2190"/>
      <c r="AT86" s="2190"/>
      <c r="AU86" s="2190"/>
      <c r="AV86" s="2190"/>
      <c r="AW86" s="2190"/>
      <c r="AX86" s="2190"/>
      <c r="AY86" s="2211"/>
      <c r="AZ86" s="2211"/>
      <c r="BA86" s="2211"/>
      <c r="BB86" s="2212"/>
      <c r="BC86" s="1206"/>
      <c r="BD86" s="1206"/>
      <c r="BE86" s="1202"/>
    </row>
    <row r="87" spans="1:70" ht="15.75" customHeight="1">
      <c r="A87" s="1206"/>
      <c r="B87" s="2179" t="s">
        <v>2171</v>
      </c>
      <c r="C87" s="2180"/>
      <c r="D87" s="2180"/>
      <c r="E87" s="2180"/>
      <c r="F87" s="2180"/>
      <c r="G87" s="2180"/>
      <c r="H87" s="2180"/>
      <c r="I87" s="2177">
        <v>0</v>
      </c>
      <c r="J87" s="2177"/>
      <c r="K87" s="2177"/>
      <c r="L87" s="2177"/>
      <c r="M87" s="2177"/>
      <c r="N87" s="2177"/>
      <c r="O87" s="2177">
        <v>0</v>
      </c>
      <c r="P87" s="2177"/>
      <c r="Q87" s="2177"/>
      <c r="R87" s="2177"/>
      <c r="S87" s="2177"/>
      <c r="T87" s="2177"/>
      <c r="U87" s="2177"/>
      <c r="V87" s="2177">
        <v>0</v>
      </c>
      <c r="W87" s="2177"/>
      <c r="X87" s="2177"/>
      <c r="Y87" s="2177"/>
      <c r="Z87" s="2177"/>
      <c r="AA87" s="2177"/>
      <c r="AB87" s="2177">
        <v>0</v>
      </c>
      <c r="AC87" s="2177"/>
      <c r="AD87" s="2177"/>
      <c r="AE87" s="2177"/>
      <c r="AF87" s="2177"/>
      <c r="AG87" s="2177"/>
      <c r="AH87" s="2178"/>
      <c r="AI87" s="1206"/>
      <c r="AJ87" s="2191" t="s">
        <v>2486</v>
      </c>
      <c r="AK87" s="2192"/>
      <c r="AL87" s="2192"/>
      <c r="AM87" s="2192"/>
      <c r="AN87" s="2192"/>
      <c r="AO87" s="2192"/>
      <c r="AP87" s="2192"/>
      <c r="AQ87" s="2192"/>
      <c r="AR87" s="2192"/>
      <c r="AS87" s="2192"/>
      <c r="AT87" s="2192"/>
      <c r="AU87" s="2192"/>
      <c r="AV87" s="2192"/>
      <c r="AW87" s="2192"/>
      <c r="AX87" s="2192"/>
      <c r="AY87" s="2192"/>
      <c r="AZ87" s="2192"/>
      <c r="BA87" s="2192"/>
      <c r="BB87" s="2193"/>
      <c r="BC87" s="1206"/>
      <c r="BD87" s="1206"/>
      <c r="BE87" s="1202"/>
    </row>
    <row r="88" spans="1:70" ht="15.75" customHeight="1" thickBot="1">
      <c r="A88" s="1206"/>
      <c r="B88" s="2173" t="s">
        <v>1830</v>
      </c>
      <c r="C88" s="2174"/>
      <c r="D88" s="2174"/>
      <c r="E88" s="2174"/>
      <c r="F88" s="2174"/>
      <c r="G88" s="2174"/>
      <c r="H88" s="2174"/>
      <c r="I88" s="2175">
        <v>0</v>
      </c>
      <c r="J88" s="2175"/>
      <c r="K88" s="2175"/>
      <c r="L88" s="2175"/>
      <c r="M88" s="2175"/>
      <c r="N88" s="2175"/>
      <c r="O88" s="2175">
        <v>0</v>
      </c>
      <c r="P88" s="2175"/>
      <c r="Q88" s="2175"/>
      <c r="R88" s="2175"/>
      <c r="S88" s="2175"/>
      <c r="T88" s="2175"/>
      <c r="U88" s="2175"/>
      <c r="V88" s="2175">
        <v>0</v>
      </c>
      <c r="W88" s="2175"/>
      <c r="X88" s="2175"/>
      <c r="Y88" s="2175"/>
      <c r="Z88" s="2175"/>
      <c r="AA88" s="2175"/>
      <c r="AB88" s="2175">
        <v>0</v>
      </c>
      <c r="AC88" s="2175"/>
      <c r="AD88" s="2175"/>
      <c r="AE88" s="2175"/>
      <c r="AF88" s="2175"/>
      <c r="AG88" s="2175"/>
      <c r="AH88" s="2176"/>
      <c r="AI88" s="1206"/>
      <c r="AJ88" s="2194"/>
      <c r="AK88" s="2195"/>
      <c r="AL88" s="2195"/>
      <c r="AM88" s="2195"/>
      <c r="AN88" s="2195"/>
      <c r="AO88" s="2195"/>
      <c r="AP88" s="2195"/>
      <c r="AQ88" s="2195"/>
      <c r="AR88" s="2195"/>
      <c r="AS88" s="2195"/>
      <c r="AT88" s="2195"/>
      <c r="AU88" s="2195"/>
      <c r="AV88" s="2195"/>
      <c r="AW88" s="2195"/>
      <c r="AX88" s="2195"/>
      <c r="AY88" s="2195"/>
      <c r="AZ88" s="2195"/>
      <c r="BA88" s="2195"/>
      <c r="BB88" s="2196"/>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200"/>
      <c r="G92" s="2201"/>
      <c r="H92" s="2201"/>
      <c r="I92" s="2201"/>
      <c r="J92" s="2201"/>
      <c r="K92" s="2201"/>
      <c r="L92" s="2201"/>
      <c r="M92" s="2201"/>
      <c r="N92" s="2201"/>
      <c r="O92" s="2201"/>
      <c r="P92" s="2201"/>
      <c r="Q92" s="2202"/>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206" t="e">
        <f>BR97/SUM($BR$96:$BR$98)</f>
        <v>#DIV/0!</v>
      </c>
      <c r="P93" s="2207"/>
      <c r="Q93" s="2208"/>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97" t="s">
        <v>2550</v>
      </c>
      <c r="P94" s="2198"/>
      <c r="Q94" s="2199"/>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83" t="s">
        <v>2614</v>
      </c>
      <c r="C96" s="2584"/>
      <c r="D96" s="2584"/>
      <c r="E96" s="2584"/>
      <c r="F96" s="2584"/>
      <c r="G96" s="2584"/>
      <c r="H96" s="2584"/>
      <c r="I96" s="2584"/>
      <c r="J96" s="2584"/>
      <c r="K96" s="2584"/>
      <c r="L96" s="2584"/>
      <c r="M96" s="2584"/>
      <c r="N96" s="2584"/>
      <c r="O96" s="2584"/>
      <c r="P96" s="2584"/>
      <c r="Q96" s="2584"/>
      <c r="R96" s="2584"/>
      <c r="S96" s="2584"/>
      <c r="T96" s="2584"/>
      <c r="U96" s="2584"/>
      <c r="V96" s="2584"/>
      <c r="W96" s="2584"/>
      <c r="X96" s="2584"/>
      <c r="Y96" s="2584"/>
      <c r="Z96" s="2584"/>
      <c r="AA96" s="2584"/>
      <c r="AB96" s="2584"/>
      <c r="AC96" s="2584"/>
      <c r="AD96" s="2584"/>
      <c r="AE96" s="2584"/>
      <c r="AF96" s="2584"/>
      <c r="AG96" s="2584"/>
      <c r="AH96" s="2585"/>
      <c r="AI96" s="1206"/>
      <c r="AJ96" s="2187" t="s">
        <v>2613</v>
      </c>
      <c r="AK96" s="2188"/>
      <c r="AL96" s="2188"/>
      <c r="AM96" s="2188"/>
      <c r="AN96" s="2188"/>
      <c r="AO96" s="2188"/>
      <c r="AP96" s="2188"/>
      <c r="AQ96" s="2188"/>
      <c r="AR96" s="2188"/>
      <c r="AS96" s="2188"/>
      <c r="AT96" s="2188"/>
      <c r="AU96" s="2188"/>
      <c r="AV96" s="2188"/>
      <c r="AW96" s="2188"/>
      <c r="AX96" s="2188"/>
      <c r="AY96" s="2209" t="s">
        <v>554</v>
      </c>
      <c r="AZ96" s="2209"/>
      <c r="BA96" s="2209"/>
      <c r="BB96" s="2210"/>
      <c r="BC96" s="1206"/>
      <c r="BD96" s="1206"/>
      <c r="BE96" s="1202"/>
      <c r="BQ96" s="1245" t="str">
        <f>Application!M243</f>
        <v>2000 16th St Mutual Housing Association, LLC</v>
      </c>
      <c r="BR96" s="1245">
        <f>Application!AH245</f>
        <v>0</v>
      </c>
    </row>
    <row r="97" spans="1:70" ht="15.75" customHeight="1">
      <c r="A97" s="1206"/>
      <c r="B97" s="2179"/>
      <c r="C97" s="2180"/>
      <c r="D97" s="2180"/>
      <c r="E97" s="2180"/>
      <c r="F97" s="2180"/>
      <c r="G97" s="2180"/>
      <c r="H97" s="2180"/>
      <c r="I97" s="2180" t="s">
        <v>1827</v>
      </c>
      <c r="J97" s="2180"/>
      <c r="K97" s="2180"/>
      <c r="L97" s="2180"/>
      <c r="M97" s="2180"/>
      <c r="N97" s="2180"/>
      <c r="O97" s="2180" t="s">
        <v>1828</v>
      </c>
      <c r="P97" s="2180"/>
      <c r="Q97" s="2180"/>
      <c r="R97" s="2180"/>
      <c r="S97" s="2180"/>
      <c r="T97" s="2180"/>
      <c r="U97" s="2180"/>
      <c r="V97" s="2181" t="s">
        <v>2187</v>
      </c>
      <c r="W97" s="2181"/>
      <c r="X97" s="2181"/>
      <c r="Y97" s="2181"/>
      <c r="Z97" s="2181"/>
      <c r="AA97" s="2181"/>
      <c r="AB97" s="2182" t="s">
        <v>1829</v>
      </c>
      <c r="AC97" s="2182"/>
      <c r="AD97" s="2182"/>
      <c r="AE97" s="2182"/>
      <c r="AF97" s="2182"/>
      <c r="AG97" s="2182"/>
      <c r="AH97" s="2183"/>
      <c r="AI97" s="1206"/>
      <c r="AJ97" s="2189"/>
      <c r="AK97" s="2190"/>
      <c r="AL97" s="2190"/>
      <c r="AM97" s="2190"/>
      <c r="AN97" s="2190"/>
      <c r="AO97" s="2190"/>
      <c r="AP97" s="2190"/>
      <c r="AQ97" s="2190"/>
      <c r="AR97" s="2190"/>
      <c r="AS97" s="2190"/>
      <c r="AT97" s="2190"/>
      <c r="AU97" s="2190"/>
      <c r="AV97" s="2190"/>
      <c r="AW97" s="2190"/>
      <c r="AX97" s="2190"/>
      <c r="AY97" s="2211"/>
      <c r="AZ97" s="2211"/>
      <c r="BA97" s="2211"/>
      <c r="BB97" s="2212"/>
      <c r="BC97" s="1206"/>
      <c r="BD97" s="1206"/>
      <c r="BE97" s="1202"/>
      <c r="BQ97" s="1245" t="str">
        <f>Application!M251</f>
        <v>2000 16th St CACDC Association, LLC</v>
      </c>
      <c r="BR97" s="1245">
        <f>Application!AH253</f>
        <v>0</v>
      </c>
    </row>
    <row r="98" spans="1:70" ht="15.75" customHeight="1">
      <c r="A98" s="1206"/>
      <c r="B98" s="2179"/>
      <c r="C98" s="2180"/>
      <c r="D98" s="2180"/>
      <c r="E98" s="2180"/>
      <c r="F98" s="2180"/>
      <c r="G98" s="2180"/>
      <c r="H98" s="2180"/>
      <c r="I98" s="2180"/>
      <c r="J98" s="2180"/>
      <c r="K98" s="2180"/>
      <c r="L98" s="2180"/>
      <c r="M98" s="2180"/>
      <c r="N98" s="2180"/>
      <c r="O98" s="2180"/>
      <c r="P98" s="2180"/>
      <c r="Q98" s="2180"/>
      <c r="R98" s="2180"/>
      <c r="S98" s="2180"/>
      <c r="T98" s="2180"/>
      <c r="U98" s="2180"/>
      <c r="V98" s="2181"/>
      <c r="W98" s="2181"/>
      <c r="X98" s="2181"/>
      <c r="Y98" s="2181"/>
      <c r="Z98" s="2181"/>
      <c r="AA98" s="2181"/>
      <c r="AB98" s="2182"/>
      <c r="AC98" s="2182"/>
      <c r="AD98" s="2182"/>
      <c r="AE98" s="2182"/>
      <c r="AF98" s="2182"/>
      <c r="AG98" s="2182"/>
      <c r="AH98" s="2183"/>
      <c r="AI98" s="1206"/>
      <c r="AJ98" s="2189"/>
      <c r="AK98" s="2190"/>
      <c r="AL98" s="2190"/>
      <c r="AM98" s="2190"/>
      <c r="AN98" s="2190"/>
      <c r="AO98" s="2190"/>
      <c r="AP98" s="2190"/>
      <c r="AQ98" s="2190"/>
      <c r="AR98" s="2190"/>
      <c r="AS98" s="2190"/>
      <c r="AT98" s="2190"/>
      <c r="AU98" s="2190"/>
      <c r="AV98" s="2190"/>
      <c r="AW98" s="2190"/>
      <c r="AX98" s="2190"/>
      <c r="AY98" s="2211"/>
      <c r="AZ98" s="2211"/>
      <c r="BA98" s="2211"/>
      <c r="BB98" s="2212"/>
      <c r="BC98" s="1206"/>
      <c r="BD98" s="1206"/>
      <c r="BE98" s="1202"/>
      <c r="BQ98" s="1245">
        <f>Application!M259</f>
        <v>0</v>
      </c>
      <c r="BR98" s="1245">
        <f>Application!AH261</f>
        <v>0</v>
      </c>
    </row>
    <row r="99" spans="1:70" ht="15.75" customHeight="1">
      <c r="A99" s="1206"/>
      <c r="B99" s="2179" t="s">
        <v>2170</v>
      </c>
      <c r="C99" s="2180"/>
      <c r="D99" s="2180"/>
      <c r="E99" s="2180"/>
      <c r="F99" s="2180"/>
      <c r="G99" s="2180"/>
      <c r="H99" s="2180"/>
      <c r="I99" s="2177">
        <v>0</v>
      </c>
      <c r="J99" s="2177"/>
      <c r="K99" s="2177"/>
      <c r="L99" s="2177"/>
      <c r="M99" s="2177"/>
      <c r="N99" s="2177"/>
      <c r="O99" s="2177">
        <v>0</v>
      </c>
      <c r="P99" s="2177"/>
      <c r="Q99" s="2177"/>
      <c r="R99" s="2177"/>
      <c r="S99" s="2177"/>
      <c r="T99" s="2177"/>
      <c r="U99" s="2177"/>
      <c r="V99" s="2177">
        <v>0</v>
      </c>
      <c r="W99" s="2177"/>
      <c r="X99" s="2177"/>
      <c r="Y99" s="2177"/>
      <c r="Z99" s="2177"/>
      <c r="AA99" s="2177"/>
      <c r="AB99" s="2177">
        <v>0</v>
      </c>
      <c r="AC99" s="2177"/>
      <c r="AD99" s="2177"/>
      <c r="AE99" s="2177"/>
      <c r="AF99" s="2177"/>
      <c r="AG99" s="2177"/>
      <c r="AH99" s="2178"/>
      <c r="AI99" s="1206"/>
      <c r="AJ99" s="2189"/>
      <c r="AK99" s="2190"/>
      <c r="AL99" s="2190"/>
      <c r="AM99" s="2190"/>
      <c r="AN99" s="2190"/>
      <c r="AO99" s="2190"/>
      <c r="AP99" s="2190"/>
      <c r="AQ99" s="2190"/>
      <c r="AR99" s="2190"/>
      <c r="AS99" s="2190"/>
      <c r="AT99" s="2190"/>
      <c r="AU99" s="2190"/>
      <c r="AV99" s="2190"/>
      <c r="AW99" s="2190"/>
      <c r="AX99" s="2190"/>
      <c r="AY99" s="2211"/>
      <c r="AZ99" s="2211"/>
      <c r="BA99" s="2211"/>
      <c r="BB99" s="2212"/>
      <c r="BC99" s="1206"/>
      <c r="BD99" s="1206"/>
      <c r="BE99" s="1202"/>
    </row>
    <row r="100" spans="1:70" ht="15.75" customHeight="1">
      <c r="A100" s="1206"/>
      <c r="B100" s="2179" t="s">
        <v>2171</v>
      </c>
      <c r="C100" s="2180"/>
      <c r="D100" s="2180"/>
      <c r="E100" s="2180"/>
      <c r="F100" s="2180"/>
      <c r="G100" s="2180"/>
      <c r="H100" s="2180"/>
      <c r="I100" s="2177">
        <v>0</v>
      </c>
      <c r="J100" s="2177"/>
      <c r="K100" s="2177"/>
      <c r="L100" s="2177"/>
      <c r="M100" s="2177"/>
      <c r="N100" s="2177"/>
      <c r="O100" s="2177">
        <v>0</v>
      </c>
      <c r="P100" s="2177"/>
      <c r="Q100" s="2177"/>
      <c r="R100" s="2177"/>
      <c r="S100" s="2177"/>
      <c r="T100" s="2177"/>
      <c r="U100" s="2177"/>
      <c r="V100" s="2177">
        <v>0</v>
      </c>
      <c r="W100" s="2177"/>
      <c r="X100" s="2177"/>
      <c r="Y100" s="2177"/>
      <c r="Z100" s="2177"/>
      <c r="AA100" s="2177"/>
      <c r="AB100" s="2177">
        <v>0</v>
      </c>
      <c r="AC100" s="2177"/>
      <c r="AD100" s="2177"/>
      <c r="AE100" s="2177"/>
      <c r="AF100" s="2177"/>
      <c r="AG100" s="2177"/>
      <c r="AH100" s="2178"/>
      <c r="AI100" s="1206"/>
      <c r="AJ100" s="2191" t="s">
        <v>2486</v>
      </c>
      <c r="AK100" s="2192"/>
      <c r="AL100" s="2192"/>
      <c r="AM100" s="2192"/>
      <c r="AN100" s="2192"/>
      <c r="AO100" s="2192"/>
      <c r="AP100" s="2192"/>
      <c r="AQ100" s="2192"/>
      <c r="AR100" s="2192"/>
      <c r="AS100" s="2192"/>
      <c r="AT100" s="2192"/>
      <c r="AU100" s="2192"/>
      <c r="AV100" s="2192"/>
      <c r="AW100" s="2192"/>
      <c r="AX100" s="2192"/>
      <c r="AY100" s="2192"/>
      <c r="AZ100" s="2192"/>
      <c r="BA100" s="2192"/>
      <c r="BB100" s="2193"/>
      <c r="BC100" s="1206"/>
      <c r="BD100" s="1206"/>
      <c r="BE100" s="1202"/>
    </row>
    <row r="101" spans="1:70" ht="15.75" customHeight="1" thickBot="1">
      <c r="A101" s="1206"/>
      <c r="B101" s="2173" t="s">
        <v>1830</v>
      </c>
      <c r="C101" s="2174"/>
      <c r="D101" s="2174"/>
      <c r="E101" s="2174"/>
      <c r="F101" s="2174"/>
      <c r="G101" s="2174"/>
      <c r="H101" s="2174"/>
      <c r="I101" s="2175">
        <v>0</v>
      </c>
      <c r="J101" s="2175"/>
      <c r="K101" s="2175"/>
      <c r="L101" s="2175"/>
      <c r="M101" s="2175"/>
      <c r="N101" s="2175"/>
      <c r="O101" s="2175">
        <v>0</v>
      </c>
      <c r="P101" s="2175"/>
      <c r="Q101" s="2175"/>
      <c r="R101" s="2175"/>
      <c r="S101" s="2175"/>
      <c r="T101" s="2175"/>
      <c r="U101" s="2175"/>
      <c r="V101" s="2175">
        <v>0</v>
      </c>
      <c r="W101" s="2175"/>
      <c r="X101" s="2175"/>
      <c r="Y101" s="2175"/>
      <c r="Z101" s="2175"/>
      <c r="AA101" s="2175"/>
      <c r="AB101" s="2175">
        <v>0</v>
      </c>
      <c r="AC101" s="2175"/>
      <c r="AD101" s="2175"/>
      <c r="AE101" s="2175"/>
      <c r="AF101" s="2175"/>
      <c r="AG101" s="2175"/>
      <c r="AH101" s="2176"/>
      <c r="AI101" s="1206"/>
      <c r="AJ101" s="2194"/>
      <c r="AK101" s="2195"/>
      <c r="AL101" s="2195"/>
      <c r="AM101" s="2195"/>
      <c r="AN101" s="2195"/>
      <c r="AO101" s="2195"/>
      <c r="AP101" s="2195"/>
      <c r="AQ101" s="2195"/>
      <c r="AR101" s="2195"/>
      <c r="AS101" s="2195"/>
      <c r="AT101" s="2195"/>
      <c r="AU101" s="2195"/>
      <c r="AV101" s="2195"/>
      <c r="AW101" s="2195"/>
      <c r="AX101" s="2195"/>
      <c r="AY101" s="2195"/>
      <c r="AZ101" s="2195"/>
      <c r="BA101" s="2195"/>
      <c r="BB101" s="2196"/>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203"/>
      <c r="G104" s="2204"/>
      <c r="H104" s="2204"/>
      <c r="I104" s="2204"/>
      <c r="J104" s="2204"/>
      <c r="K104" s="2204"/>
      <c r="L104" s="2204"/>
      <c r="M104" s="2204"/>
      <c r="N104" s="2204"/>
      <c r="O104" s="2204"/>
      <c r="P104" s="2204"/>
      <c r="Q104" s="2204"/>
      <c r="R104" s="2205"/>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97" t="e">
        <f>BR98/SUM(BR96:BR98)</f>
        <v>#DIV/0!</v>
      </c>
      <c r="P105" s="2198"/>
      <c r="Q105" s="2198"/>
      <c r="R105" s="2199"/>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4" t="s">
        <v>2610</v>
      </c>
      <c r="C107" s="2185"/>
      <c r="D107" s="2185"/>
      <c r="E107" s="2185"/>
      <c r="F107" s="2185"/>
      <c r="G107" s="2185"/>
      <c r="H107" s="2185"/>
      <c r="I107" s="2185"/>
      <c r="J107" s="2185"/>
      <c r="K107" s="2185"/>
      <c r="L107" s="2185"/>
      <c r="M107" s="2185"/>
      <c r="N107" s="2185"/>
      <c r="O107" s="2185"/>
      <c r="P107" s="2185"/>
      <c r="Q107" s="2185"/>
      <c r="R107" s="2185"/>
      <c r="S107" s="2185"/>
      <c r="T107" s="2185"/>
      <c r="U107" s="2185"/>
      <c r="V107" s="2185"/>
      <c r="W107" s="2185"/>
      <c r="X107" s="2185"/>
      <c r="Y107" s="2185"/>
      <c r="Z107" s="2185"/>
      <c r="AA107" s="2185"/>
      <c r="AB107" s="2185"/>
      <c r="AC107" s="2185"/>
      <c r="AD107" s="2185"/>
      <c r="AE107" s="2185"/>
      <c r="AF107" s="2185"/>
      <c r="AG107" s="2185"/>
      <c r="AH107" s="2186"/>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9"/>
      <c r="C108" s="2180"/>
      <c r="D108" s="2180"/>
      <c r="E108" s="2180"/>
      <c r="F108" s="2180"/>
      <c r="G108" s="2180"/>
      <c r="H108" s="2180"/>
      <c r="I108" s="2180" t="s">
        <v>1827</v>
      </c>
      <c r="J108" s="2180"/>
      <c r="K108" s="2180"/>
      <c r="L108" s="2180"/>
      <c r="M108" s="2180"/>
      <c r="N108" s="2180"/>
      <c r="O108" s="2180" t="s">
        <v>1828</v>
      </c>
      <c r="P108" s="2180"/>
      <c r="Q108" s="2180"/>
      <c r="R108" s="2180"/>
      <c r="S108" s="2180"/>
      <c r="T108" s="2180"/>
      <c r="U108" s="2180"/>
      <c r="V108" s="2181" t="s">
        <v>2187</v>
      </c>
      <c r="W108" s="2181"/>
      <c r="X108" s="2181"/>
      <c r="Y108" s="2181"/>
      <c r="Z108" s="2181"/>
      <c r="AA108" s="2181"/>
      <c r="AB108" s="2182" t="s">
        <v>1829</v>
      </c>
      <c r="AC108" s="2182"/>
      <c r="AD108" s="2182"/>
      <c r="AE108" s="2182"/>
      <c r="AF108" s="2182"/>
      <c r="AG108" s="2182"/>
      <c r="AH108" s="2183"/>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9"/>
      <c r="C109" s="2180"/>
      <c r="D109" s="2180"/>
      <c r="E109" s="2180"/>
      <c r="F109" s="2180"/>
      <c r="G109" s="2180"/>
      <c r="H109" s="2180"/>
      <c r="I109" s="2180"/>
      <c r="J109" s="2180"/>
      <c r="K109" s="2180"/>
      <c r="L109" s="2180"/>
      <c r="M109" s="2180"/>
      <c r="N109" s="2180"/>
      <c r="O109" s="2180"/>
      <c r="P109" s="2180"/>
      <c r="Q109" s="2180"/>
      <c r="R109" s="2180"/>
      <c r="S109" s="2180"/>
      <c r="T109" s="2180"/>
      <c r="U109" s="2180"/>
      <c r="V109" s="2181"/>
      <c r="W109" s="2181"/>
      <c r="X109" s="2181"/>
      <c r="Y109" s="2181"/>
      <c r="Z109" s="2181"/>
      <c r="AA109" s="2181"/>
      <c r="AB109" s="2182"/>
      <c r="AC109" s="2182"/>
      <c r="AD109" s="2182"/>
      <c r="AE109" s="2182"/>
      <c r="AF109" s="2182"/>
      <c r="AG109" s="2182"/>
      <c r="AH109" s="2183"/>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9" t="s">
        <v>2170</v>
      </c>
      <c r="C110" s="2180"/>
      <c r="D110" s="2180"/>
      <c r="E110" s="2180"/>
      <c r="F110" s="2180"/>
      <c r="G110" s="2180"/>
      <c r="H110" s="2180"/>
      <c r="I110" s="2177">
        <v>0</v>
      </c>
      <c r="J110" s="2177"/>
      <c r="K110" s="2177"/>
      <c r="L110" s="2177"/>
      <c r="M110" s="2177"/>
      <c r="N110" s="2177"/>
      <c r="O110" s="2177">
        <v>0</v>
      </c>
      <c r="P110" s="2177"/>
      <c r="Q110" s="2177"/>
      <c r="R110" s="2177"/>
      <c r="S110" s="2177"/>
      <c r="T110" s="2177"/>
      <c r="U110" s="2177"/>
      <c r="V110" s="2177">
        <v>0</v>
      </c>
      <c r="W110" s="2177"/>
      <c r="X110" s="2177"/>
      <c r="Y110" s="2177"/>
      <c r="Z110" s="2177"/>
      <c r="AA110" s="2177"/>
      <c r="AB110" s="2177">
        <v>0</v>
      </c>
      <c r="AC110" s="2177"/>
      <c r="AD110" s="2177"/>
      <c r="AE110" s="2177"/>
      <c r="AF110" s="2177"/>
      <c r="AG110" s="2177"/>
      <c r="AH110" s="2178"/>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9" t="s">
        <v>2171</v>
      </c>
      <c r="C111" s="2180"/>
      <c r="D111" s="2180"/>
      <c r="E111" s="2180"/>
      <c r="F111" s="2180"/>
      <c r="G111" s="2180"/>
      <c r="H111" s="2180"/>
      <c r="I111" s="2177">
        <v>0</v>
      </c>
      <c r="J111" s="2177"/>
      <c r="K111" s="2177"/>
      <c r="L111" s="2177"/>
      <c r="M111" s="2177"/>
      <c r="N111" s="2177"/>
      <c r="O111" s="2177">
        <v>0</v>
      </c>
      <c r="P111" s="2177"/>
      <c r="Q111" s="2177"/>
      <c r="R111" s="2177"/>
      <c r="S111" s="2177"/>
      <c r="T111" s="2177"/>
      <c r="U111" s="2177"/>
      <c r="V111" s="2177">
        <v>0</v>
      </c>
      <c r="W111" s="2177"/>
      <c r="X111" s="2177"/>
      <c r="Y111" s="2177"/>
      <c r="Z111" s="2177"/>
      <c r="AA111" s="2177"/>
      <c r="AB111" s="2177">
        <v>0</v>
      </c>
      <c r="AC111" s="2177"/>
      <c r="AD111" s="2177"/>
      <c r="AE111" s="2177"/>
      <c r="AF111" s="2177"/>
      <c r="AG111" s="2177"/>
      <c r="AH111" s="2178"/>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73" t="s">
        <v>1830</v>
      </c>
      <c r="C112" s="2174"/>
      <c r="D112" s="2174"/>
      <c r="E112" s="2174"/>
      <c r="F112" s="2174"/>
      <c r="G112" s="2174"/>
      <c r="H112" s="2174"/>
      <c r="I112" s="2175">
        <v>0</v>
      </c>
      <c r="J112" s="2175"/>
      <c r="K112" s="2175"/>
      <c r="L112" s="2175"/>
      <c r="M112" s="2175"/>
      <c r="N112" s="2175"/>
      <c r="O112" s="2175">
        <v>0</v>
      </c>
      <c r="P112" s="2175"/>
      <c r="Q112" s="2175"/>
      <c r="R112" s="2175"/>
      <c r="S112" s="2175"/>
      <c r="T112" s="2175"/>
      <c r="U112" s="2175"/>
      <c r="V112" s="2175">
        <v>0</v>
      </c>
      <c r="W112" s="2175"/>
      <c r="X112" s="2175"/>
      <c r="Y112" s="2175"/>
      <c r="Z112" s="2175"/>
      <c r="AA112" s="2175"/>
      <c r="AB112" s="2175">
        <v>0</v>
      </c>
      <c r="AC112" s="2175"/>
      <c r="AD112" s="2175"/>
      <c r="AE112" s="2175"/>
      <c r="AF112" s="2175"/>
      <c r="AG112" s="2175"/>
      <c r="AH112" s="2176"/>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203"/>
      <c r="G115" s="2204"/>
      <c r="H115" s="2204"/>
      <c r="I115" s="2204"/>
      <c r="J115" s="2204"/>
      <c r="K115" s="2204"/>
      <c r="L115" s="2204"/>
      <c r="M115" s="2204"/>
      <c r="N115" s="2204"/>
      <c r="O115" s="2204"/>
      <c r="P115" s="2204"/>
      <c r="Q115" s="2204"/>
      <c r="R115" s="2205"/>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7" t="s">
        <v>2487</v>
      </c>
      <c r="C117" s="2188"/>
      <c r="D117" s="2188"/>
      <c r="E117" s="2188"/>
      <c r="F117" s="2188"/>
      <c r="G117" s="2188"/>
      <c r="H117" s="2188"/>
      <c r="I117" s="2188"/>
      <c r="J117" s="2188"/>
      <c r="K117" s="2188"/>
      <c r="L117" s="2188"/>
      <c r="M117" s="2188"/>
      <c r="N117" s="2188"/>
      <c r="O117" s="2188"/>
      <c r="P117" s="2188"/>
      <c r="Q117" s="2209" t="s">
        <v>554</v>
      </c>
      <c r="R117" s="2209"/>
      <c r="S117" s="2209"/>
      <c r="T117" s="2210"/>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9"/>
      <c r="C118" s="2190"/>
      <c r="D118" s="2190"/>
      <c r="E118" s="2190"/>
      <c r="F118" s="2190"/>
      <c r="G118" s="2190"/>
      <c r="H118" s="2190"/>
      <c r="I118" s="2190"/>
      <c r="J118" s="2190"/>
      <c r="K118" s="2190"/>
      <c r="L118" s="2190"/>
      <c r="M118" s="2190"/>
      <c r="N118" s="2190"/>
      <c r="O118" s="2190"/>
      <c r="P118" s="2190"/>
      <c r="Q118" s="2211"/>
      <c r="R118" s="2211"/>
      <c r="S118" s="2211"/>
      <c r="T118" s="2212"/>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9"/>
      <c r="C119" s="2190"/>
      <c r="D119" s="2190"/>
      <c r="E119" s="2190"/>
      <c r="F119" s="2190"/>
      <c r="G119" s="2190"/>
      <c r="H119" s="2190"/>
      <c r="I119" s="2190"/>
      <c r="J119" s="2190"/>
      <c r="K119" s="2190"/>
      <c r="L119" s="2190"/>
      <c r="M119" s="2190"/>
      <c r="N119" s="2190"/>
      <c r="O119" s="2190"/>
      <c r="P119" s="2190"/>
      <c r="Q119" s="2211"/>
      <c r="R119" s="2211"/>
      <c r="S119" s="2211"/>
      <c r="T119" s="2212"/>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9"/>
      <c r="C120" s="2190"/>
      <c r="D120" s="2190"/>
      <c r="E120" s="2190"/>
      <c r="F120" s="2190"/>
      <c r="G120" s="2190"/>
      <c r="H120" s="2190"/>
      <c r="I120" s="2190"/>
      <c r="J120" s="2190"/>
      <c r="K120" s="2190"/>
      <c r="L120" s="2190"/>
      <c r="M120" s="2190"/>
      <c r="N120" s="2190"/>
      <c r="O120" s="2190"/>
      <c r="P120" s="2190"/>
      <c r="Q120" s="2211"/>
      <c r="R120" s="2211"/>
      <c r="S120" s="2211"/>
      <c r="T120" s="2212"/>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91" t="s">
        <v>2188</v>
      </c>
      <c r="C121" s="2192"/>
      <c r="D121" s="2192"/>
      <c r="E121" s="2192"/>
      <c r="F121" s="2192"/>
      <c r="G121" s="2192"/>
      <c r="H121" s="2192"/>
      <c r="I121" s="2192"/>
      <c r="J121" s="2192"/>
      <c r="K121" s="2192"/>
      <c r="L121" s="2192"/>
      <c r="M121" s="2192"/>
      <c r="N121" s="2192"/>
      <c r="O121" s="2192"/>
      <c r="P121" s="2192"/>
      <c r="Q121" s="2192"/>
      <c r="R121" s="2192"/>
      <c r="S121" s="2192"/>
      <c r="T121" s="2193"/>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4"/>
      <c r="C122" s="2195"/>
      <c r="D122" s="2195"/>
      <c r="E122" s="2195"/>
      <c r="F122" s="2195"/>
      <c r="G122" s="2195"/>
      <c r="H122" s="2195"/>
      <c r="I122" s="2195"/>
      <c r="J122" s="2195"/>
      <c r="K122" s="2195"/>
      <c r="L122" s="2195"/>
      <c r="M122" s="2195"/>
      <c r="N122" s="2195"/>
      <c r="O122" s="2195"/>
      <c r="P122" s="2195"/>
      <c r="Q122" s="2195"/>
      <c r="R122" s="2195"/>
      <c r="S122" s="2195"/>
      <c r="T122" s="2196"/>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7" t="s">
        <v>2172</v>
      </c>
      <c r="Y125" s="2188"/>
      <c r="Z125" s="2188"/>
      <c r="AA125" s="2188"/>
      <c r="AB125" s="2188"/>
      <c r="AC125" s="2188"/>
      <c r="AD125" s="2188"/>
      <c r="AE125" s="2188"/>
      <c r="AF125" s="2188"/>
      <c r="AG125" s="2188"/>
      <c r="AH125" s="2188"/>
      <c r="AI125" s="2188"/>
      <c r="AJ125" s="2188"/>
      <c r="AK125" s="2188"/>
      <c r="AL125" s="2188"/>
      <c r="AM125" s="2188"/>
      <c r="AN125" s="2188"/>
      <c r="AO125" s="2188"/>
      <c r="AP125" s="2188"/>
      <c r="AQ125" s="2188"/>
      <c r="AR125" s="2188"/>
      <c r="AS125" s="2188"/>
      <c r="AT125" s="2188"/>
      <c r="AU125" s="2188"/>
      <c r="AV125" s="2188"/>
      <c r="AW125" s="2188"/>
      <c r="AX125" s="2188"/>
      <c r="AY125" s="2188"/>
      <c r="AZ125" s="2188"/>
      <c r="BA125" s="2188"/>
      <c r="BB125" s="2188"/>
      <c r="BC125" s="2188"/>
      <c r="BD125" s="2435"/>
      <c r="BE125" s="1202"/>
    </row>
    <row r="126" spans="1:57" ht="15.75" customHeight="1">
      <c r="A126" s="1206"/>
      <c r="B126" s="2437" t="s">
        <v>1687</v>
      </c>
      <c r="C126" s="2438"/>
      <c r="D126" s="2438"/>
      <c r="E126" s="2438"/>
      <c r="F126" s="2438"/>
      <c r="G126" s="2438"/>
      <c r="H126" s="2438"/>
      <c r="I126" s="2438"/>
      <c r="J126" s="2438"/>
      <c r="K126" s="2438"/>
      <c r="L126" s="2438"/>
      <c r="M126" s="2438"/>
      <c r="N126" s="2438"/>
      <c r="O126" s="2438"/>
      <c r="P126" s="2438"/>
      <c r="Q126" s="2438"/>
      <c r="R126" s="2438"/>
      <c r="S126" s="2438"/>
      <c r="T126" s="2438"/>
      <c r="U126" s="2439"/>
      <c r="V126" s="1206"/>
      <c r="W126" s="1206"/>
      <c r="X126" s="2189"/>
      <c r="Y126" s="2190"/>
      <c r="Z126" s="2190"/>
      <c r="AA126" s="2190"/>
      <c r="AB126" s="2190"/>
      <c r="AC126" s="2190"/>
      <c r="AD126" s="2190"/>
      <c r="AE126" s="2190"/>
      <c r="AF126" s="2190"/>
      <c r="AG126" s="2190"/>
      <c r="AH126" s="2190"/>
      <c r="AI126" s="2190"/>
      <c r="AJ126" s="2190"/>
      <c r="AK126" s="2190"/>
      <c r="AL126" s="2190"/>
      <c r="AM126" s="2190"/>
      <c r="AN126" s="2190"/>
      <c r="AO126" s="2190"/>
      <c r="AP126" s="2190"/>
      <c r="AQ126" s="2190"/>
      <c r="AR126" s="2190"/>
      <c r="AS126" s="2190"/>
      <c r="AT126" s="2190"/>
      <c r="AU126" s="2190"/>
      <c r="AV126" s="2190"/>
      <c r="AW126" s="2190"/>
      <c r="AX126" s="2190"/>
      <c r="AY126" s="2190"/>
      <c r="AZ126" s="2190"/>
      <c r="BA126" s="2190"/>
      <c r="BB126" s="2190"/>
      <c r="BC126" s="2190"/>
      <c r="BD126" s="2436"/>
      <c r="BE126" s="1202"/>
    </row>
    <row r="127" spans="1:57" ht="15.75" customHeight="1">
      <c r="A127" s="1206"/>
      <c r="B127" s="2400"/>
      <c r="C127" s="2401"/>
      <c r="D127" s="2401"/>
      <c r="E127" s="2401"/>
      <c r="F127" s="2401"/>
      <c r="G127" s="2401"/>
      <c r="H127" s="2401"/>
      <c r="I127" s="2180" t="s">
        <v>2173</v>
      </c>
      <c r="J127" s="2180"/>
      <c r="K127" s="2180"/>
      <c r="L127" s="2180"/>
      <c r="M127" s="2180"/>
      <c r="N127" s="2180"/>
      <c r="O127" s="2440" t="s">
        <v>2174</v>
      </c>
      <c r="P127" s="2440"/>
      <c r="Q127" s="2440"/>
      <c r="R127" s="2440"/>
      <c r="S127" s="2440"/>
      <c r="T127" s="2440"/>
      <c r="U127" s="2441"/>
      <c r="V127" s="1206"/>
      <c r="W127" s="1206"/>
      <c r="X127" s="2403" t="s">
        <v>2186</v>
      </c>
      <c r="Y127" s="2404"/>
      <c r="Z127" s="2404"/>
      <c r="AA127" s="2404"/>
      <c r="AB127" s="2404"/>
      <c r="AC127" s="2404"/>
      <c r="AD127" s="2404"/>
      <c r="AE127" s="2404"/>
      <c r="AF127" s="2404"/>
      <c r="AG127" s="2404"/>
      <c r="AH127" s="2404"/>
      <c r="AI127" s="2404"/>
      <c r="AJ127" s="2404"/>
      <c r="AK127" s="2404"/>
      <c r="AL127" s="2404"/>
      <c r="AM127" s="2404"/>
      <c r="AN127" s="2404"/>
      <c r="AO127" s="2404"/>
      <c r="AP127" s="2404"/>
      <c r="AQ127" s="2404"/>
      <c r="AR127" s="2404"/>
      <c r="AS127" s="2404"/>
      <c r="AT127" s="2404"/>
      <c r="AU127" s="2404"/>
      <c r="AV127" s="2404"/>
      <c r="AW127" s="2404"/>
      <c r="AX127" s="2404"/>
      <c r="AY127" s="2404"/>
      <c r="AZ127" s="2404"/>
      <c r="BA127" s="2404"/>
      <c r="BB127" s="2404"/>
      <c r="BC127" s="2404"/>
      <c r="BD127" s="2405"/>
      <c r="BE127" s="1202"/>
    </row>
    <row r="128" spans="1:57" ht="15.75" customHeight="1">
      <c r="A128" s="1206"/>
      <c r="B128" s="2417" t="s">
        <v>2175</v>
      </c>
      <c r="C128" s="2418"/>
      <c r="D128" s="2418"/>
      <c r="E128" s="2418"/>
      <c r="F128" s="2418"/>
      <c r="G128" s="2418"/>
      <c r="H128" s="2418"/>
      <c r="I128" s="2177">
        <v>0</v>
      </c>
      <c r="J128" s="2177"/>
      <c r="K128" s="2177"/>
      <c r="L128" s="2177"/>
      <c r="M128" s="2177"/>
      <c r="N128" s="2177"/>
      <c r="O128" s="2177">
        <v>0</v>
      </c>
      <c r="P128" s="2177"/>
      <c r="Q128" s="2177"/>
      <c r="R128" s="2177"/>
      <c r="S128" s="2177"/>
      <c r="T128" s="2177"/>
      <c r="U128" s="2178"/>
      <c r="V128" s="1206"/>
      <c r="W128" s="1206"/>
      <c r="X128" s="2403"/>
      <c r="Y128" s="2404"/>
      <c r="Z128" s="2404"/>
      <c r="AA128" s="2404"/>
      <c r="AB128" s="2404"/>
      <c r="AC128" s="2404"/>
      <c r="AD128" s="2404"/>
      <c r="AE128" s="2404"/>
      <c r="AF128" s="2404"/>
      <c r="AG128" s="2404"/>
      <c r="AH128" s="2404"/>
      <c r="AI128" s="2404"/>
      <c r="AJ128" s="2404"/>
      <c r="AK128" s="2404"/>
      <c r="AL128" s="2404"/>
      <c r="AM128" s="2404"/>
      <c r="AN128" s="2404"/>
      <c r="AO128" s="2404"/>
      <c r="AP128" s="2404"/>
      <c r="AQ128" s="2404"/>
      <c r="AR128" s="2404"/>
      <c r="AS128" s="2404"/>
      <c r="AT128" s="2404"/>
      <c r="AU128" s="2404"/>
      <c r="AV128" s="2404"/>
      <c r="AW128" s="2404"/>
      <c r="AX128" s="2404"/>
      <c r="AY128" s="2404"/>
      <c r="AZ128" s="2404"/>
      <c r="BA128" s="2404"/>
      <c r="BB128" s="2404"/>
      <c r="BC128" s="2404"/>
      <c r="BD128" s="2405"/>
      <c r="BE128" s="1202"/>
    </row>
    <row r="129" spans="1:57" ht="15.75" customHeight="1" thickBot="1">
      <c r="A129" s="1206"/>
      <c r="B129" s="2419" t="s">
        <v>2176</v>
      </c>
      <c r="C129" s="2420"/>
      <c r="D129" s="2420"/>
      <c r="E129" s="2420"/>
      <c r="F129" s="2420"/>
      <c r="G129" s="2420"/>
      <c r="H129" s="2420"/>
      <c r="I129" s="2175">
        <v>0</v>
      </c>
      <c r="J129" s="2175"/>
      <c r="K129" s="2175"/>
      <c r="L129" s="2175"/>
      <c r="M129" s="2175"/>
      <c r="N129" s="2175"/>
      <c r="O129" s="2442"/>
      <c r="P129" s="2442"/>
      <c r="Q129" s="2442"/>
      <c r="R129" s="2442"/>
      <c r="S129" s="2442"/>
      <c r="T129" s="2442"/>
      <c r="U129" s="2443"/>
      <c r="V129" s="1206"/>
      <c r="W129" s="1206"/>
      <c r="X129" s="2403"/>
      <c r="Y129" s="2404"/>
      <c r="Z129" s="2404"/>
      <c r="AA129" s="2404"/>
      <c r="AB129" s="2404"/>
      <c r="AC129" s="2404"/>
      <c r="AD129" s="2404"/>
      <c r="AE129" s="2404"/>
      <c r="AF129" s="2404"/>
      <c r="AG129" s="2404"/>
      <c r="AH129" s="2404"/>
      <c r="AI129" s="2404"/>
      <c r="AJ129" s="2404"/>
      <c r="AK129" s="2404"/>
      <c r="AL129" s="2404"/>
      <c r="AM129" s="2404"/>
      <c r="AN129" s="2404"/>
      <c r="AO129" s="2404"/>
      <c r="AP129" s="2404"/>
      <c r="AQ129" s="2404"/>
      <c r="AR129" s="2404"/>
      <c r="AS129" s="2404"/>
      <c r="AT129" s="2404"/>
      <c r="AU129" s="2404"/>
      <c r="AV129" s="2404"/>
      <c r="AW129" s="2404"/>
      <c r="AX129" s="2404"/>
      <c r="AY129" s="2404"/>
      <c r="AZ129" s="2404"/>
      <c r="BA129" s="2404"/>
      <c r="BB129" s="2404"/>
      <c r="BC129" s="2404"/>
      <c r="BD129" s="2405"/>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03"/>
      <c r="Y130" s="2404"/>
      <c r="Z130" s="2404"/>
      <c r="AA130" s="2404"/>
      <c r="AB130" s="2404"/>
      <c r="AC130" s="2404"/>
      <c r="AD130" s="2404"/>
      <c r="AE130" s="2404"/>
      <c r="AF130" s="2404"/>
      <c r="AG130" s="2404"/>
      <c r="AH130" s="2404"/>
      <c r="AI130" s="2404"/>
      <c r="AJ130" s="2404"/>
      <c r="AK130" s="2404"/>
      <c r="AL130" s="2404"/>
      <c r="AM130" s="2404"/>
      <c r="AN130" s="2404"/>
      <c r="AO130" s="2404"/>
      <c r="AP130" s="2404"/>
      <c r="AQ130" s="2404"/>
      <c r="AR130" s="2404"/>
      <c r="AS130" s="2404"/>
      <c r="AT130" s="2404"/>
      <c r="AU130" s="2404"/>
      <c r="AV130" s="2404"/>
      <c r="AW130" s="2404"/>
      <c r="AX130" s="2404"/>
      <c r="AY130" s="2404"/>
      <c r="AZ130" s="2404"/>
      <c r="BA130" s="2404"/>
      <c r="BB130" s="2404"/>
      <c r="BC130" s="2404"/>
      <c r="BD130" s="2405"/>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403"/>
      <c r="Y131" s="2404"/>
      <c r="Z131" s="2404"/>
      <c r="AA131" s="2404"/>
      <c r="AB131" s="2404"/>
      <c r="AC131" s="2404"/>
      <c r="AD131" s="2404"/>
      <c r="AE131" s="2404"/>
      <c r="AF131" s="2404"/>
      <c r="AG131" s="2404"/>
      <c r="AH131" s="2404"/>
      <c r="AI131" s="2404"/>
      <c r="AJ131" s="2404"/>
      <c r="AK131" s="2404"/>
      <c r="AL131" s="2404"/>
      <c r="AM131" s="2404"/>
      <c r="AN131" s="2404"/>
      <c r="AO131" s="2404"/>
      <c r="AP131" s="2404"/>
      <c r="AQ131" s="2404"/>
      <c r="AR131" s="2404"/>
      <c r="AS131" s="2404"/>
      <c r="AT131" s="2404"/>
      <c r="AU131" s="2404"/>
      <c r="AV131" s="2404"/>
      <c r="AW131" s="2404"/>
      <c r="AX131" s="2404"/>
      <c r="AY131" s="2404"/>
      <c r="AZ131" s="2404"/>
      <c r="BA131" s="2404"/>
      <c r="BB131" s="2404"/>
      <c r="BC131" s="2404"/>
      <c r="BD131" s="2405"/>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03"/>
      <c r="Y132" s="2404"/>
      <c r="Z132" s="2404"/>
      <c r="AA132" s="2404"/>
      <c r="AB132" s="2404"/>
      <c r="AC132" s="2404"/>
      <c r="AD132" s="2404"/>
      <c r="AE132" s="2404"/>
      <c r="AF132" s="2404"/>
      <c r="AG132" s="2404"/>
      <c r="AH132" s="2404"/>
      <c r="AI132" s="2404"/>
      <c r="AJ132" s="2404"/>
      <c r="AK132" s="2404"/>
      <c r="AL132" s="2404"/>
      <c r="AM132" s="2404"/>
      <c r="AN132" s="2404"/>
      <c r="AO132" s="2404"/>
      <c r="AP132" s="2404"/>
      <c r="AQ132" s="2404"/>
      <c r="AR132" s="2404"/>
      <c r="AS132" s="2404"/>
      <c r="AT132" s="2404"/>
      <c r="AU132" s="2404"/>
      <c r="AV132" s="2404"/>
      <c r="AW132" s="2404"/>
      <c r="AX132" s="2404"/>
      <c r="AY132" s="2404"/>
      <c r="AZ132" s="2404"/>
      <c r="BA132" s="2404"/>
      <c r="BB132" s="2404"/>
      <c r="BC132" s="2404"/>
      <c r="BD132" s="2405"/>
      <c r="BE132" s="1202"/>
    </row>
    <row r="133" spans="1:57" ht="15.75" customHeight="1">
      <c r="A133" s="1206"/>
      <c r="B133" s="2432" t="s">
        <v>1833</v>
      </c>
      <c r="C133" s="2433"/>
      <c r="D133" s="2433"/>
      <c r="E133" s="2433"/>
      <c r="F133" s="2433"/>
      <c r="G133" s="2433"/>
      <c r="H133" s="2433"/>
      <c r="I133" s="2433"/>
      <c r="J133" s="2433"/>
      <c r="K133" s="2433"/>
      <c r="L133" s="2433"/>
      <c r="M133" s="2433"/>
      <c r="N133" s="2433"/>
      <c r="O133" s="2433"/>
      <c r="P133" s="2433"/>
      <c r="Q133" s="2433"/>
      <c r="R133" s="2433"/>
      <c r="S133" s="2433"/>
      <c r="T133" s="2433"/>
      <c r="U133" s="2434"/>
      <c r="V133" s="1206"/>
      <c r="W133" s="1206"/>
      <c r="X133" s="2403"/>
      <c r="Y133" s="2404"/>
      <c r="Z133" s="2404"/>
      <c r="AA133" s="2404"/>
      <c r="AB133" s="2404"/>
      <c r="AC133" s="2404"/>
      <c r="AD133" s="2404"/>
      <c r="AE133" s="2404"/>
      <c r="AF133" s="2404"/>
      <c r="AG133" s="2404"/>
      <c r="AH133" s="2404"/>
      <c r="AI133" s="2404"/>
      <c r="AJ133" s="2404"/>
      <c r="AK133" s="2404"/>
      <c r="AL133" s="2404"/>
      <c r="AM133" s="2404"/>
      <c r="AN133" s="2404"/>
      <c r="AO133" s="2404"/>
      <c r="AP133" s="2404"/>
      <c r="AQ133" s="2404"/>
      <c r="AR133" s="2404"/>
      <c r="AS133" s="2404"/>
      <c r="AT133" s="2404"/>
      <c r="AU133" s="2404"/>
      <c r="AV133" s="2404"/>
      <c r="AW133" s="2404"/>
      <c r="AX133" s="2404"/>
      <c r="AY133" s="2404"/>
      <c r="AZ133" s="2404"/>
      <c r="BA133" s="2404"/>
      <c r="BB133" s="2404"/>
      <c r="BC133" s="2404"/>
      <c r="BD133" s="2405"/>
      <c r="BE133" s="1202"/>
    </row>
    <row r="134" spans="1:57" ht="15.75" customHeight="1">
      <c r="A134" s="1206"/>
      <c r="B134" s="2400"/>
      <c r="C134" s="2401"/>
      <c r="D134" s="2401"/>
      <c r="E134" s="2401"/>
      <c r="F134" s="2401"/>
      <c r="G134" s="2401"/>
      <c r="H134" s="2401"/>
      <c r="I134" s="2415" t="s">
        <v>1828</v>
      </c>
      <c r="J134" s="2415"/>
      <c r="K134" s="2415"/>
      <c r="L134" s="2415"/>
      <c r="M134" s="2415"/>
      <c r="N134" s="2415"/>
      <c r="O134" s="2415"/>
      <c r="P134" s="2415" t="s">
        <v>2187</v>
      </c>
      <c r="Q134" s="2415"/>
      <c r="R134" s="2415"/>
      <c r="S134" s="2415"/>
      <c r="T134" s="2415"/>
      <c r="U134" s="2416"/>
      <c r="V134" s="1206"/>
      <c r="W134" s="1206"/>
      <c r="X134" s="2403"/>
      <c r="Y134" s="2404"/>
      <c r="Z134" s="2404"/>
      <c r="AA134" s="2404"/>
      <c r="AB134" s="2404"/>
      <c r="AC134" s="2404"/>
      <c r="AD134" s="2404"/>
      <c r="AE134" s="2404"/>
      <c r="AF134" s="2404"/>
      <c r="AG134" s="2404"/>
      <c r="AH134" s="2404"/>
      <c r="AI134" s="2404"/>
      <c r="AJ134" s="2404"/>
      <c r="AK134" s="2404"/>
      <c r="AL134" s="2404"/>
      <c r="AM134" s="2404"/>
      <c r="AN134" s="2404"/>
      <c r="AO134" s="2404"/>
      <c r="AP134" s="2404"/>
      <c r="AQ134" s="2404"/>
      <c r="AR134" s="2404"/>
      <c r="AS134" s="2404"/>
      <c r="AT134" s="2404"/>
      <c r="AU134" s="2404"/>
      <c r="AV134" s="2404"/>
      <c r="AW134" s="2404"/>
      <c r="AX134" s="2404"/>
      <c r="AY134" s="2404"/>
      <c r="AZ134" s="2404"/>
      <c r="BA134" s="2404"/>
      <c r="BB134" s="2404"/>
      <c r="BC134" s="2404"/>
      <c r="BD134" s="2405"/>
      <c r="BE134" s="1202"/>
    </row>
    <row r="135" spans="1:57" ht="15.75" customHeight="1">
      <c r="A135" s="1206"/>
      <c r="B135" s="2400"/>
      <c r="C135" s="2401"/>
      <c r="D135" s="2401"/>
      <c r="E135" s="2401"/>
      <c r="F135" s="2401"/>
      <c r="G135" s="2401"/>
      <c r="H135" s="2401"/>
      <c r="I135" s="2415"/>
      <c r="J135" s="2415"/>
      <c r="K135" s="2415"/>
      <c r="L135" s="2415"/>
      <c r="M135" s="2415"/>
      <c r="N135" s="2415"/>
      <c r="O135" s="2415"/>
      <c r="P135" s="2415"/>
      <c r="Q135" s="2415"/>
      <c r="R135" s="2415"/>
      <c r="S135" s="2415"/>
      <c r="T135" s="2415"/>
      <c r="U135" s="2416"/>
      <c r="V135" s="1206"/>
      <c r="W135" s="1206"/>
      <c r="X135" s="2403"/>
      <c r="Y135" s="2404"/>
      <c r="Z135" s="2404"/>
      <c r="AA135" s="2404"/>
      <c r="AB135" s="2404"/>
      <c r="AC135" s="2404"/>
      <c r="AD135" s="2404"/>
      <c r="AE135" s="2404"/>
      <c r="AF135" s="2404"/>
      <c r="AG135" s="2404"/>
      <c r="AH135" s="2404"/>
      <c r="AI135" s="2404"/>
      <c r="AJ135" s="2404"/>
      <c r="AK135" s="2404"/>
      <c r="AL135" s="2404"/>
      <c r="AM135" s="2404"/>
      <c r="AN135" s="2404"/>
      <c r="AO135" s="2404"/>
      <c r="AP135" s="2404"/>
      <c r="AQ135" s="2404"/>
      <c r="AR135" s="2404"/>
      <c r="AS135" s="2404"/>
      <c r="AT135" s="2404"/>
      <c r="AU135" s="2404"/>
      <c r="AV135" s="2404"/>
      <c r="AW135" s="2404"/>
      <c r="AX135" s="2404"/>
      <c r="AY135" s="2404"/>
      <c r="AZ135" s="2404"/>
      <c r="BA135" s="2404"/>
      <c r="BB135" s="2404"/>
      <c r="BC135" s="2404"/>
      <c r="BD135" s="2405"/>
      <c r="BE135" s="1202"/>
    </row>
    <row r="136" spans="1:57" ht="15.75" customHeight="1">
      <c r="A136" s="1206"/>
      <c r="B136" s="2417" t="s">
        <v>2175</v>
      </c>
      <c r="C136" s="2418"/>
      <c r="D136" s="2418"/>
      <c r="E136" s="2418"/>
      <c r="F136" s="2418"/>
      <c r="G136" s="2418"/>
      <c r="H136" s="2418"/>
      <c r="I136" s="2177">
        <v>0</v>
      </c>
      <c r="J136" s="2177"/>
      <c r="K136" s="2177"/>
      <c r="L136" s="2177"/>
      <c r="M136" s="2177"/>
      <c r="N136" s="2177"/>
      <c r="O136" s="2177"/>
      <c r="P136" s="2177">
        <v>0</v>
      </c>
      <c r="Q136" s="2177"/>
      <c r="R136" s="2177"/>
      <c r="S136" s="2177"/>
      <c r="T136" s="2177"/>
      <c r="U136" s="2178"/>
      <c r="V136" s="1206"/>
      <c r="W136" s="1206"/>
      <c r="X136" s="2403"/>
      <c r="Y136" s="2404"/>
      <c r="Z136" s="2404"/>
      <c r="AA136" s="2404"/>
      <c r="AB136" s="2404"/>
      <c r="AC136" s="2404"/>
      <c r="AD136" s="2404"/>
      <c r="AE136" s="2404"/>
      <c r="AF136" s="2404"/>
      <c r="AG136" s="2404"/>
      <c r="AH136" s="2404"/>
      <c r="AI136" s="2404"/>
      <c r="AJ136" s="2404"/>
      <c r="AK136" s="2404"/>
      <c r="AL136" s="2404"/>
      <c r="AM136" s="2404"/>
      <c r="AN136" s="2404"/>
      <c r="AO136" s="2404"/>
      <c r="AP136" s="2404"/>
      <c r="AQ136" s="2404"/>
      <c r="AR136" s="2404"/>
      <c r="AS136" s="2404"/>
      <c r="AT136" s="2404"/>
      <c r="AU136" s="2404"/>
      <c r="AV136" s="2404"/>
      <c r="AW136" s="2404"/>
      <c r="AX136" s="2404"/>
      <c r="AY136" s="2404"/>
      <c r="AZ136" s="2404"/>
      <c r="BA136" s="2404"/>
      <c r="BB136" s="2404"/>
      <c r="BC136" s="2404"/>
      <c r="BD136" s="2405"/>
      <c r="BE136" s="1202"/>
    </row>
    <row r="137" spans="1:57" ht="15.75" customHeight="1" thickBot="1">
      <c r="A137" s="1206"/>
      <c r="B137" s="2419" t="s">
        <v>2176</v>
      </c>
      <c r="C137" s="2420"/>
      <c r="D137" s="2420"/>
      <c r="E137" s="2420"/>
      <c r="F137" s="2420"/>
      <c r="G137" s="2420"/>
      <c r="H137" s="2420"/>
      <c r="I137" s="2175">
        <v>0</v>
      </c>
      <c r="J137" s="2175"/>
      <c r="K137" s="2175"/>
      <c r="L137" s="2175"/>
      <c r="M137" s="2175"/>
      <c r="N137" s="2175"/>
      <c r="O137" s="2175"/>
      <c r="P137" s="2175">
        <v>0</v>
      </c>
      <c r="Q137" s="2175"/>
      <c r="R137" s="2175"/>
      <c r="S137" s="2175"/>
      <c r="T137" s="2175"/>
      <c r="U137" s="2176"/>
      <c r="V137" s="1206"/>
      <c r="W137" s="1206"/>
      <c r="X137" s="2406"/>
      <c r="Y137" s="2407"/>
      <c r="Z137" s="2407"/>
      <c r="AA137" s="2407"/>
      <c r="AB137" s="2407"/>
      <c r="AC137" s="2407"/>
      <c r="AD137" s="2407"/>
      <c r="AE137" s="2407"/>
      <c r="AF137" s="2407"/>
      <c r="AG137" s="2407"/>
      <c r="AH137" s="2407"/>
      <c r="AI137" s="2407"/>
      <c r="AJ137" s="2407"/>
      <c r="AK137" s="2407"/>
      <c r="AL137" s="2407"/>
      <c r="AM137" s="2407"/>
      <c r="AN137" s="2407"/>
      <c r="AO137" s="2407"/>
      <c r="AP137" s="2407"/>
      <c r="AQ137" s="2407"/>
      <c r="AR137" s="2407"/>
      <c r="AS137" s="2407"/>
      <c r="AT137" s="2407"/>
      <c r="AU137" s="2407"/>
      <c r="AV137" s="2407"/>
      <c r="AW137" s="2407"/>
      <c r="AX137" s="2407"/>
      <c r="AY137" s="2407"/>
      <c r="AZ137" s="2407"/>
      <c r="BA137" s="2407"/>
      <c r="BB137" s="2407"/>
      <c r="BC137" s="2407"/>
      <c r="BD137" s="2408"/>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7" t="s">
        <v>1834</v>
      </c>
      <c r="C139" s="2398"/>
      <c r="D139" s="2398"/>
      <c r="E139" s="2398"/>
      <c r="F139" s="2398"/>
      <c r="G139" s="2398"/>
      <c r="H139" s="2398"/>
      <c r="I139" s="2398"/>
      <c r="J139" s="2398"/>
      <c r="K139" s="2398"/>
      <c r="L139" s="2398"/>
      <c r="M139" s="2398"/>
      <c r="N139" s="2398"/>
      <c r="O139" s="2398"/>
      <c r="P139" s="2398"/>
      <c r="Q139" s="2398"/>
      <c r="R139" s="2398"/>
      <c r="S139" s="2398"/>
      <c r="T139" s="2398"/>
      <c r="U139" s="2398"/>
      <c r="V139" s="2398"/>
      <c r="W139" s="2398"/>
      <c r="X139" s="2398"/>
      <c r="Y139" s="2398"/>
      <c r="Z139" s="2398"/>
      <c r="AA139" s="2398"/>
      <c r="AB139" s="2398"/>
      <c r="AC139" s="2398"/>
      <c r="AD139" s="2398"/>
      <c r="AE139" s="2398"/>
      <c r="AF139" s="2398"/>
      <c r="AG139" s="2398"/>
      <c r="AH139" s="2236" t="s">
        <v>554</v>
      </c>
      <c r="AI139" s="2236"/>
      <c r="AJ139" s="2236"/>
      <c r="AK139" s="2236"/>
      <c r="AL139" s="2236"/>
      <c r="AM139" s="2236"/>
      <c r="AN139" s="2236"/>
      <c r="AO139" s="2236"/>
      <c r="AP139" s="2236"/>
      <c r="AQ139" s="2236"/>
      <c r="AR139" s="2236"/>
      <c r="AS139" s="2236"/>
      <c r="AT139" s="2236"/>
      <c r="AU139" s="2236"/>
      <c r="AV139" s="2236"/>
      <c r="AW139" s="2236"/>
      <c r="AX139" s="2237"/>
      <c r="AY139" s="1206"/>
      <c r="AZ139" s="1206"/>
      <c r="BA139" s="1206"/>
      <c r="BB139" s="1206"/>
      <c r="BC139" s="1206"/>
      <c r="BD139" s="1206"/>
      <c r="BE139" s="1202"/>
    </row>
    <row r="140" spans="1:57" ht="15.75" customHeight="1">
      <c r="A140" s="1206"/>
      <c r="B140" s="2422" t="s">
        <v>1835</v>
      </c>
      <c r="C140" s="2423"/>
      <c r="D140" s="2423"/>
      <c r="E140" s="2423"/>
      <c r="F140" s="2423"/>
      <c r="G140" s="2423"/>
      <c r="H140" s="2423"/>
      <c r="I140" s="2423"/>
      <c r="J140" s="2423"/>
      <c r="K140" s="2423"/>
      <c r="L140" s="2423"/>
      <c r="M140" s="2423"/>
      <c r="N140" s="2423"/>
      <c r="O140" s="2423"/>
      <c r="P140" s="2423"/>
      <c r="Q140" s="2423"/>
      <c r="R140" s="2424" t="s">
        <v>2189</v>
      </c>
      <c r="S140" s="2424"/>
      <c r="T140" s="2424"/>
      <c r="U140" s="2424"/>
      <c r="V140" s="2424"/>
      <c r="W140" s="2424"/>
      <c r="X140" s="2424"/>
      <c r="Y140" s="2424"/>
      <c r="Z140" s="2424"/>
      <c r="AA140" s="2424"/>
      <c r="AB140" s="2424"/>
      <c r="AC140" s="2424"/>
      <c r="AD140" s="2424"/>
      <c r="AE140" s="2424"/>
      <c r="AF140" s="2424"/>
      <c r="AG140" s="2424"/>
      <c r="AH140" s="2424"/>
      <c r="AI140" s="2424"/>
      <c r="AJ140" s="2424"/>
      <c r="AK140" s="2424"/>
      <c r="AL140" s="2424"/>
      <c r="AM140" s="2424"/>
      <c r="AN140" s="2424"/>
      <c r="AO140" s="2424"/>
      <c r="AP140" s="2424"/>
      <c r="AQ140" s="2424"/>
      <c r="AR140" s="2424"/>
      <c r="AS140" s="2424"/>
      <c r="AT140" s="2424"/>
      <c r="AU140" s="2424"/>
      <c r="AV140" s="2424"/>
      <c r="AW140" s="2424"/>
      <c r="AX140" s="2425"/>
      <c r="AY140" s="1206"/>
      <c r="AZ140" s="1206"/>
      <c r="BA140" s="1206"/>
      <c r="BB140" s="1206"/>
      <c r="BC140" s="1206" t="s">
        <v>251</v>
      </c>
      <c r="BD140" s="1206"/>
      <c r="BE140" s="1202"/>
    </row>
    <row r="141" spans="1:57" ht="15.75" customHeight="1">
      <c r="A141" s="1206"/>
      <c r="B141" s="2426" t="s">
        <v>2190</v>
      </c>
      <c r="C141" s="2427"/>
      <c r="D141" s="2427"/>
      <c r="E141" s="2427"/>
      <c r="F141" s="2427"/>
      <c r="G141" s="2427"/>
      <c r="H141" s="2427"/>
      <c r="I141" s="2427"/>
      <c r="J141" s="2427"/>
      <c r="K141" s="2427"/>
      <c r="L141" s="2427"/>
      <c r="M141" s="2427"/>
      <c r="N141" s="2427"/>
      <c r="O141" s="2427"/>
      <c r="P141" s="2427"/>
      <c r="Q141" s="2427"/>
      <c r="R141" s="2427"/>
      <c r="S141" s="2427"/>
      <c r="T141" s="2427"/>
      <c r="U141" s="2427"/>
      <c r="V141" s="2427"/>
      <c r="W141" s="2427"/>
      <c r="X141" s="2427"/>
      <c r="Y141" s="2427"/>
      <c r="Z141" s="2427"/>
      <c r="AA141" s="2427"/>
      <c r="AB141" s="2427"/>
      <c r="AC141" s="2427"/>
      <c r="AD141" s="2427"/>
      <c r="AE141" s="2427"/>
      <c r="AF141" s="2427"/>
      <c r="AG141" s="2427"/>
      <c r="AH141" s="2427"/>
      <c r="AI141" s="2427"/>
      <c r="AJ141" s="2427"/>
      <c r="AK141" s="2427"/>
      <c r="AL141" s="2427"/>
      <c r="AM141" s="2427"/>
      <c r="AN141" s="2427"/>
      <c r="AO141" s="2427"/>
      <c r="AP141" s="2427"/>
      <c r="AQ141" s="2427"/>
      <c r="AR141" s="2427"/>
      <c r="AS141" s="2427"/>
      <c r="AT141" s="2427"/>
      <c r="AU141" s="2427"/>
      <c r="AV141" s="2427"/>
      <c r="AW141" s="2427"/>
      <c r="AX141" s="2428"/>
      <c r="AY141" s="1206"/>
      <c r="AZ141" s="1206"/>
      <c r="BA141" s="1206"/>
      <c r="BB141" s="1206"/>
      <c r="BC141" s="1206"/>
      <c r="BD141" s="1206"/>
      <c r="BE141" s="1202"/>
    </row>
    <row r="142" spans="1:57" ht="15.75" customHeight="1">
      <c r="A142" s="1206"/>
      <c r="B142" s="2426"/>
      <c r="C142" s="2427"/>
      <c r="D142" s="2427"/>
      <c r="E142" s="2427"/>
      <c r="F142" s="2427"/>
      <c r="G142" s="2427"/>
      <c r="H142" s="2427"/>
      <c r="I142" s="2427"/>
      <c r="J142" s="2427"/>
      <c r="K142" s="2427"/>
      <c r="L142" s="2427"/>
      <c r="M142" s="2427"/>
      <c r="N142" s="2427"/>
      <c r="O142" s="2427"/>
      <c r="P142" s="2427"/>
      <c r="Q142" s="2427"/>
      <c r="R142" s="2427"/>
      <c r="S142" s="2427"/>
      <c r="T142" s="2427"/>
      <c r="U142" s="2427"/>
      <c r="V142" s="2427"/>
      <c r="W142" s="2427"/>
      <c r="X142" s="2427"/>
      <c r="Y142" s="2427"/>
      <c r="Z142" s="2427"/>
      <c r="AA142" s="2427"/>
      <c r="AB142" s="2427"/>
      <c r="AC142" s="2427"/>
      <c r="AD142" s="2427"/>
      <c r="AE142" s="2427"/>
      <c r="AF142" s="2427"/>
      <c r="AG142" s="2427"/>
      <c r="AH142" s="2427"/>
      <c r="AI142" s="2427"/>
      <c r="AJ142" s="2427"/>
      <c r="AK142" s="2427"/>
      <c r="AL142" s="2427"/>
      <c r="AM142" s="2427"/>
      <c r="AN142" s="2427"/>
      <c r="AO142" s="2427"/>
      <c r="AP142" s="2427"/>
      <c r="AQ142" s="2427"/>
      <c r="AR142" s="2427"/>
      <c r="AS142" s="2427"/>
      <c r="AT142" s="2427"/>
      <c r="AU142" s="2427"/>
      <c r="AV142" s="2427"/>
      <c r="AW142" s="2427"/>
      <c r="AX142" s="2428"/>
      <c r="AY142" s="1206"/>
      <c r="AZ142" s="1206"/>
      <c r="BA142" s="1206"/>
      <c r="BB142" s="1206"/>
      <c r="BC142" s="1206"/>
      <c r="BD142" s="1206"/>
      <c r="BE142" s="1202"/>
    </row>
    <row r="143" spans="1:57" ht="15.75" customHeight="1">
      <c r="A143" s="1206"/>
      <c r="B143" s="2426"/>
      <c r="C143" s="2427"/>
      <c r="D143" s="2427"/>
      <c r="E143" s="2427"/>
      <c r="F143" s="2427"/>
      <c r="G143" s="2427"/>
      <c r="H143" s="2427"/>
      <c r="I143" s="2427"/>
      <c r="J143" s="2427"/>
      <c r="K143" s="2427"/>
      <c r="L143" s="2427"/>
      <c r="M143" s="2427"/>
      <c r="N143" s="2427"/>
      <c r="O143" s="2427"/>
      <c r="P143" s="2427"/>
      <c r="Q143" s="2427"/>
      <c r="R143" s="2427"/>
      <c r="S143" s="2427"/>
      <c r="T143" s="2427"/>
      <c r="U143" s="2427"/>
      <c r="V143" s="2427"/>
      <c r="W143" s="2427"/>
      <c r="X143" s="2427"/>
      <c r="Y143" s="2427"/>
      <c r="Z143" s="2427"/>
      <c r="AA143" s="2427"/>
      <c r="AB143" s="2427"/>
      <c r="AC143" s="2427"/>
      <c r="AD143" s="2427"/>
      <c r="AE143" s="2427"/>
      <c r="AF143" s="2427"/>
      <c r="AG143" s="2427"/>
      <c r="AH143" s="2427"/>
      <c r="AI143" s="2427"/>
      <c r="AJ143" s="2427"/>
      <c r="AK143" s="2427"/>
      <c r="AL143" s="2427"/>
      <c r="AM143" s="2427"/>
      <c r="AN143" s="2427"/>
      <c r="AO143" s="2427"/>
      <c r="AP143" s="2427"/>
      <c r="AQ143" s="2427"/>
      <c r="AR143" s="2427"/>
      <c r="AS143" s="2427"/>
      <c r="AT143" s="2427"/>
      <c r="AU143" s="2427"/>
      <c r="AV143" s="2427"/>
      <c r="AW143" s="2427"/>
      <c r="AX143" s="2428"/>
      <c r="AY143" s="1206"/>
      <c r="AZ143" s="1206"/>
      <c r="BA143" s="1206"/>
      <c r="BB143" s="1206"/>
      <c r="BC143" s="1206"/>
      <c r="BD143" s="1206"/>
      <c r="BE143" s="1202"/>
    </row>
    <row r="144" spans="1:57" ht="15.75" customHeight="1">
      <c r="A144" s="1206"/>
      <c r="B144" s="2426"/>
      <c r="C144" s="2427"/>
      <c r="D144" s="2427"/>
      <c r="E144" s="2427"/>
      <c r="F144" s="2427"/>
      <c r="G144" s="2427"/>
      <c r="H144" s="2427"/>
      <c r="I144" s="2427"/>
      <c r="J144" s="2427"/>
      <c r="K144" s="2427"/>
      <c r="L144" s="2427"/>
      <c r="M144" s="2427"/>
      <c r="N144" s="2427"/>
      <c r="O144" s="2427"/>
      <c r="P144" s="2427"/>
      <c r="Q144" s="2427"/>
      <c r="R144" s="2427"/>
      <c r="S144" s="2427"/>
      <c r="T144" s="2427"/>
      <c r="U144" s="2427"/>
      <c r="V144" s="2427"/>
      <c r="W144" s="2427"/>
      <c r="X144" s="2427"/>
      <c r="Y144" s="2427"/>
      <c r="Z144" s="2427"/>
      <c r="AA144" s="2427"/>
      <c r="AB144" s="2427"/>
      <c r="AC144" s="2427"/>
      <c r="AD144" s="2427"/>
      <c r="AE144" s="2427"/>
      <c r="AF144" s="2427"/>
      <c r="AG144" s="2427"/>
      <c r="AH144" s="2427"/>
      <c r="AI144" s="2427"/>
      <c r="AJ144" s="2427"/>
      <c r="AK144" s="2427"/>
      <c r="AL144" s="2427"/>
      <c r="AM144" s="2427"/>
      <c r="AN144" s="2427"/>
      <c r="AO144" s="2427"/>
      <c r="AP144" s="2427"/>
      <c r="AQ144" s="2427"/>
      <c r="AR144" s="2427"/>
      <c r="AS144" s="2427"/>
      <c r="AT144" s="2427"/>
      <c r="AU144" s="2427"/>
      <c r="AV144" s="2427"/>
      <c r="AW144" s="2427"/>
      <c r="AX144" s="2428"/>
      <c r="AY144" s="1206"/>
      <c r="AZ144" s="1206"/>
      <c r="BA144" s="1206"/>
      <c r="BB144" s="1206"/>
      <c r="BC144" s="1206"/>
      <c r="BD144" s="1206"/>
      <c r="BE144" s="1202"/>
    </row>
    <row r="145" spans="1:57" ht="15.75" customHeight="1">
      <c r="A145" s="1206"/>
      <c r="B145" s="2426"/>
      <c r="C145" s="2427"/>
      <c r="D145" s="2427"/>
      <c r="E145" s="2427"/>
      <c r="F145" s="2427"/>
      <c r="G145" s="2427"/>
      <c r="H145" s="2427"/>
      <c r="I145" s="2427"/>
      <c r="J145" s="2427"/>
      <c r="K145" s="2427"/>
      <c r="L145" s="2427"/>
      <c r="M145" s="2427"/>
      <c r="N145" s="2427"/>
      <c r="O145" s="2427"/>
      <c r="P145" s="2427"/>
      <c r="Q145" s="2427"/>
      <c r="R145" s="2427"/>
      <c r="S145" s="2427"/>
      <c r="T145" s="2427"/>
      <c r="U145" s="2427"/>
      <c r="V145" s="2427"/>
      <c r="W145" s="2427"/>
      <c r="X145" s="2427"/>
      <c r="Y145" s="2427"/>
      <c r="Z145" s="2427"/>
      <c r="AA145" s="2427"/>
      <c r="AB145" s="2427"/>
      <c r="AC145" s="2427"/>
      <c r="AD145" s="2427"/>
      <c r="AE145" s="2427"/>
      <c r="AF145" s="2427"/>
      <c r="AG145" s="2427"/>
      <c r="AH145" s="2427"/>
      <c r="AI145" s="2427"/>
      <c r="AJ145" s="2427"/>
      <c r="AK145" s="2427"/>
      <c r="AL145" s="2427"/>
      <c r="AM145" s="2427"/>
      <c r="AN145" s="2427"/>
      <c r="AO145" s="2427"/>
      <c r="AP145" s="2427"/>
      <c r="AQ145" s="2427"/>
      <c r="AR145" s="2427"/>
      <c r="AS145" s="2427"/>
      <c r="AT145" s="2427"/>
      <c r="AU145" s="2427"/>
      <c r="AV145" s="2427"/>
      <c r="AW145" s="2427"/>
      <c r="AX145" s="2428"/>
      <c r="AY145" s="1206"/>
      <c r="AZ145" s="1206"/>
      <c r="BA145" s="1206"/>
      <c r="BB145" s="1206"/>
      <c r="BC145" s="1206"/>
      <c r="BD145" s="1206"/>
      <c r="BE145" s="1202"/>
    </row>
    <row r="146" spans="1:57" ht="15.75" customHeight="1">
      <c r="A146" s="1206"/>
      <c r="B146" s="2426"/>
      <c r="C146" s="2427"/>
      <c r="D146" s="2427"/>
      <c r="E146" s="2427"/>
      <c r="F146" s="2427"/>
      <c r="G146" s="2427"/>
      <c r="H146" s="2427"/>
      <c r="I146" s="2427"/>
      <c r="J146" s="2427"/>
      <c r="K146" s="2427"/>
      <c r="L146" s="2427"/>
      <c r="M146" s="2427"/>
      <c r="N146" s="2427"/>
      <c r="O146" s="2427"/>
      <c r="P146" s="2427"/>
      <c r="Q146" s="2427"/>
      <c r="R146" s="2427"/>
      <c r="S146" s="2427"/>
      <c r="T146" s="2427"/>
      <c r="U146" s="2427"/>
      <c r="V146" s="2427"/>
      <c r="W146" s="2427"/>
      <c r="X146" s="2427"/>
      <c r="Y146" s="2427"/>
      <c r="Z146" s="2427"/>
      <c r="AA146" s="2427"/>
      <c r="AB146" s="2427"/>
      <c r="AC146" s="2427"/>
      <c r="AD146" s="2427"/>
      <c r="AE146" s="2427"/>
      <c r="AF146" s="2427"/>
      <c r="AG146" s="2427"/>
      <c r="AH146" s="2427"/>
      <c r="AI146" s="2427"/>
      <c r="AJ146" s="2427"/>
      <c r="AK146" s="2427"/>
      <c r="AL146" s="2427"/>
      <c r="AM146" s="2427"/>
      <c r="AN146" s="2427"/>
      <c r="AO146" s="2427"/>
      <c r="AP146" s="2427"/>
      <c r="AQ146" s="2427"/>
      <c r="AR146" s="2427"/>
      <c r="AS146" s="2427"/>
      <c r="AT146" s="2427"/>
      <c r="AU146" s="2427"/>
      <c r="AV146" s="2427"/>
      <c r="AW146" s="2427"/>
      <c r="AX146" s="2428"/>
      <c r="AY146" s="1206"/>
      <c r="AZ146" s="1206"/>
      <c r="BA146" s="1206"/>
      <c r="BB146" s="1206"/>
      <c r="BC146" s="1206"/>
      <c r="BD146" s="1206"/>
      <c r="BE146" s="1202"/>
    </row>
    <row r="147" spans="1:57" ht="15.75" customHeight="1">
      <c r="A147" s="1206"/>
      <c r="B147" s="2426"/>
      <c r="C147" s="2427"/>
      <c r="D147" s="2427"/>
      <c r="E147" s="2427"/>
      <c r="F147" s="2427"/>
      <c r="G147" s="2427"/>
      <c r="H147" s="2427"/>
      <c r="I147" s="2427"/>
      <c r="J147" s="2427"/>
      <c r="K147" s="2427"/>
      <c r="L147" s="2427"/>
      <c r="M147" s="2427"/>
      <c r="N147" s="2427"/>
      <c r="O147" s="2427"/>
      <c r="P147" s="2427"/>
      <c r="Q147" s="2427"/>
      <c r="R147" s="2427"/>
      <c r="S147" s="2427"/>
      <c r="T147" s="2427"/>
      <c r="U147" s="2427"/>
      <c r="V147" s="2427"/>
      <c r="W147" s="2427"/>
      <c r="X147" s="2427"/>
      <c r="Y147" s="2427"/>
      <c r="Z147" s="2427"/>
      <c r="AA147" s="2427"/>
      <c r="AB147" s="2427"/>
      <c r="AC147" s="2427"/>
      <c r="AD147" s="2427"/>
      <c r="AE147" s="2427"/>
      <c r="AF147" s="2427"/>
      <c r="AG147" s="2427"/>
      <c r="AH147" s="2427"/>
      <c r="AI147" s="2427"/>
      <c r="AJ147" s="2427"/>
      <c r="AK147" s="2427"/>
      <c r="AL147" s="2427"/>
      <c r="AM147" s="2427"/>
      <c r="AN147" s="2427"/>
      <c r="AO147" s="2427"/>
      <c r="AP147" s="2427"/>
      <c r="AQ147" s="2427"/>
      <c r="AR147" s="2427"/>
      <c r="AS147" s="2427"/>
      <c r="AT147" s="2427"/>
      <c r="AU147" s="2427"/>
      <c r="AV147" s="2427"/>
      <c r="AW147" s="2427"/>
      <c r="AX147" s="2428"/>
      <c r="AY147" s="1206"/>
      <c r="AZ147" s="1206"/>
      <c r="BA147" s="1206"/>
      <c r="BB147" s="1206"/>
      <c r="BC147" s="1206"/>
      <c r="BD147" s="1206"/>
      <c r="BE147" s="1202"/>
    </row>
    <row r="148" spans="1:57" ht="15.75" customHeight="1">
      <c r="A148" s="1206"/>
      <c r="B148" s="2426"/>
      <c r="C148" s="2427"/>
      <c r="D148" s="2427"/>
      <c r="E148" s="2427"/>
      <c r="F148" s="2427"/>
      <c r="G148" s="2427"/>
      <c r="H148" s="2427"/>
      <c r="I148" s="2427"/>
      <c r="J148" s="2427"/>
      <c r="K148" s="2427"/>
      <c r="L148" s="2427"/>
      <c r="M148" s="2427"/>
      <c r="N148" s="2427"/>
      <c r="O148" s="2427"/>
      <c r="P148" s="2427"/>
      <c r="Q148" s="2427"/>
      <c r="R148" s="2427"/>
      <c r="S148" s="2427"/>
      <c r="T148" s="2427"/>
      <c r="U148" s="2427"/>
      <c r="V148" s="2427"/>
      <c r="W148" s="2427"/>
      <c r="X148" s="2427"/>
      <c r="Y148" s="2427"/>
      <c r="Z148" s="2427"/>
      <c r="AA148" s="2427"/>
      <c r="AB148" s="2427"/>
      <c r="AC148" s="2427"/>
      <c r="AD148" s="2427"/>
      <c r="AE148" s="2427"/>
      <c r="AF148" s="2427"/>
      <c r="AG148" s="2427"/>
      <c r="AH148" s="2427"/>
      <c r="AI148" s="2427"/>
      <c r="AJ148" s="2427"/>
      <c r="AK148" s="2427"/>
      <c r="AL148" s="2427"/>
      <c r="AM148" s="2427"/>
      <c r="AN148" s="2427"/>
      <c r="AO148" s="2427"/>
      <c r="AP148" s="2427"/>
      <c r="AQ148" s="2427"/>
      <c r="AR148" s="2427"/>
      <c r="AS148" s="2427"/>
      <c r="AT148" s="2427"/>
      <c r="AU148" s="2427"/>
      <c r="AV148" s="2427"/>
      <c r="AW148" s="2427"/>
      <c r="AX148" s="2428"/>
      <c r="AY148" s="1206"/>
      <c r="AZ148" s="1206"/>
      <c r="BA148" s="1206"/>
      <c r="BB148" s="1206"/>
      <c r="BC148" s="1206"/>
      <c r="BD148" s="1206"/>
      <c r="BE148" s="1202"/>
    </row>
    <row r="149" spans="1:57" ht="15.75" customHeight="1">
      <c r="A149" s="1206"/>
      <c r="B149" s="2426"/>
      <c r="C149" s="2427"/>
      <c r="D149" s="2427"/>
      <c r="E149" s="2427"/>
      <c r="F149" s="2427"/>
      <c r="G149" s="2427"/>
      <c r="H149" s="2427"/>
      <c r="I149" s="2427"/>
      <c r="J149" s="2427"/>
      <c r="K149" s="2427"/>
      <c r="L149" s="2427"/>
      <c r="M149" s="2427"/>
      <c r="N149" s="2427"/>
      <c r="O149" s="2427"/>
      <c r="P149" s="2427"/>
      <c r="Q149" s="2427"/>
      <c r="R149" s="2427"/>
      <c r="S149" s="2427"/>
      <c r="T149" s="2427"/>
      <c r="U149" s="2427"/>
      <c r="V149" s="2427"/>
      <c r="W149" s="2427"/>
      <c r="X149" s="2427"/>
      <c r="Y149" s="2427"/>
      <c r="Z149" s="2427"/>
      <c r="AA149" s="2427"/>
      <c r="AB149" s="2427"/>
      <c r="AC149" s="2427"/>
      <c r="AD149" s="2427"/>
      <c r="AE149" s="2427"/>
      <c r="AF149" s="2427"/>
      <c r="AG149" s="2427"/>
      <c r="AH149" s="2427"/>
      <c r="AI149" s="2427"/>
      <c r="AJ149" s="2427"/>
      <c r="AK149" s="2427"/>
      <c r="AL149" s="2427"/>
      <c r="AM149" s="2427"/>
      <c r="AN149" s="2427"/>
      <c r="AO149" s="2427"/>
      <c r="AP149" s="2427"/>
      <c r="AQ149" s="2427"/>
      <c r="AR149" s="2427"/>
      <c r="AS149" s="2427"/>
      <c r="AT149" s="2427"/>
      <c r="AU149" s="2427"/>
      <c r="AV149" s="2427"/>
      <c r="AW149" s="2427"/>
      <c r="AX149" s="2428"/>
      <c r="AY149" s="1206"/>
      <c r="AZ149" s="1206"/>
      <c r="BA149" s="1206"/>
      <c r="BB149" s="1206"/>
      <c r="BC149" s="1206"/>
      <c r="BD149" s="1206"/>
      <c r="BE149" s="1202"/>
    </row>
    <row r="150" spans="1:57" ht="15.75" customHeight="1" thickBot="1">
      <c r="A150" s="1206"/>
      <c r="B150" s="2429"/>
      <c r="C150" s="2430"/>
      <c r="D150" s="2430"/>
      <c r="E150" s="2430"/>
      <c r="F150" s="2430"/>
      <c r="G150" s="2430"/>
      <c r="H150" s="2430"/>
      <c r="I150" s="2430"/>
      <c r="J150" s="2430"/>
      <c r="K150" s="2430"/>
      <c r="L150" s="2430"/>
      <c r="M150" s="2430"/>
      <c r="N150" s="2430"/>
      <c r="O150" s="2430"/>
      <c r="P150" s="2430"/>
      <c r="Q150" s="2430"/>
      <c r="R150" s="2430"/>
      <c r="S150" s="2430"/>
      <c r="T150" s="2430"/>
      <c r="U150" s="2430"/>
      <c r="V150" s="2430"/>
      <c r="W150" s="2430"/>
      <c r="X150" s="2430"/>
      <c r="Y150" s="2430"/>
      <c r="Z150" s="2430"/>
      <c r="AA150" s="2430"/>
      <c r="AB150" s="2430"/>
      <c r="AC150" s="2430"/>
      <c r="AD150" s="2430"/>
      <c r="AE150" s="2430"/>
      <c r="AF150" s="2430"/>
      <c r="AG150" s="2430"/>
      <c r="AH150" s="2430"/>
      <c r="AI150" s="2430"/>
      <c r="AJ150" s="2430"/>
      <c r="AK150" s="2430"/>
      <c r="AL150" s="2430"/>
      <c r="AM150" s="2430"/>
      <c r="AN150" s="2430"/>
      <c r="AO150" s="2430"/>
      <c r="AP150" s="2430"/>
      <c r="AQ150" s="2430"/>
      <c r="AR150" s="2430"/>
      <c r="AS150" s="2430"/>
      <c r="AT150" s="2430"/>
      <c r="AU150" s="2430"/>
      <c r="AV150" s="2430"/>
      <c r="AW150" s="2430"/>
      <c r="AX150" s="2431"/>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21" t="s">
        <v>1837</v>
      </c>
      <c r="C154" s="2217"/>
      <c r="D154" s="2217"/>
      <c r="E154" s="2217"/>
      <c r="F154" s="2217"/>
      <c r="G154" s="2217"/>
      <c r="H154" s="2217"/>
      <c r="I154" s="2217"/>
      <c r="J154" s="2217"/>
      <c r="K154" s="2217"/>
      <c r="L154" s="2217"/>
      <c r="M154" s="2217"/>
      <c r="N154" s="2217"/>
      <c r="O154" s="2217"/>
      <c r="P154" s="2217"/>
      <c r="Q154" s="2217"/>
      <c r="R154" s="2217"/>
      <c r="S154" s="2217"/>
      <c r="T154" s="2217"/>
      <c r="U154" s="2218"/>
      <c r="V154" s="1206"/>
      <c r="W154" s="1214"/>
      <c r="X154" s="2421" t="s">
        <v>2192</v>
      </c>
      <c r="Y154" s="2217"/>
      <c r="Z154" s="2217"/>
      <c r="AA154" s="2217"/>
      <c r="AB154" s="2217"/>
      <c r="AC154" s="2217"/>
      <c r="AD154" s="2217"/>
      <c r="AE154" s="2217"/>
      <c r="AF154" s="2217"/>
      <c r="AG154" s="2217"/>
      <c r="AH154" s="2217"/>
      <c r="AI154" s="2217"/>
      <c r="AJ154" s="2217"/>
      <c r="AK154" s="2217"/>
      <c r="AL154" s="2217"/>
      <c r="AM154" s="2217"/>
      <c r="AN154" s="2217"/>
      <c r="AO154" s="2217"/>
      <c r="AP154" s="2217"/>
      <c r="AQ154" s="2218"/>
      <c r="AR154" s="1206"/>
      <c r="AS154" s="1206"/>
      <c r="AT154" s="1206"/>
      <c r="AU154" s="1206"/>
      <c r="AV154" s="1206"/>
      <c r="AW154" s="1206"/>
      <c r="AX154" s="1206"/>
      <c r="AY154" s="1206"/>
      <c r="AZ154" s="1206"/>
      <c r="BA154" s="1206"/>
      <c r="BB154" s="1206"/>
      <c r="BC154" s="1206"/>
      <c r="BD154" s="1206"/>
      <c r="BE154" s="1202"/>
    </row>
    <row r="155" spans="1:57" ht="15.75" customHeight="1">
      <c r="A155" s="1206"/>
      <c r="B155" s="2400"/>
      <c r="C155" s="2401"/>
      <c r="D155" s="2401"/>
      <c r="E155" s="2401"/>
      <c r="F155" s="2401"/>
      <c r="G155" s="2401"/>
      <c r="H155" s="2401"/>
      <c r="I155" s="2415" t="s">
        <v>1828</v>
      </c>
      <c r="J155" s="2415"/>
      <c r="K155" s="2415"/>
      <c r="L155" s="2415"/>
      <c r="M155" s="2415"/>
      <c r="N155" s="2415"/>
      <c r="O155" s="2415"/>
      <c r="P155" s="2415" t="s">
        <v>2193</v>
      </c>
      <c r="Q155" s="2415"/>
      <c r="R155" s="2415"/>
      <c r="S155" s="2415"/>
      <c r="T155" s="2415"/>
      <c r="U155" s="2416"/>
      <c r="V155" s="1206"/>
      <c r="W155" s="1206"/>
      <c r="X155" s="2400"/>
      <c r="Y155" s="2401"/>
      <c r="Z155" s="2401"/>
      <c r="AA155" s="2401"/>
      <c r="AB155" s="2401"/>
      <c r="AC155" s="2401"/>
      <c r="AD155" s="2401"/>
      <c r="AE155" s="2415" t="s">
        <v>1828</v>
      </c>
      <c r="AF155" s="2415"/>
      <c r="AG155" s="2415"/>
      <c r="AH155" s="2415"/>
      <c r="AI155" s="2415"/>
      <c r="AJ155" s="2415"/>
      <c r="AK155" s="2415"/>
      <c r="AL155" s="2415" t="s">
        <v>2187</v>
      </c>
      <c r="AM155" s="2415"/>
      <c r="AN155" s="2415"/>
      <c r="AO155" s="2415"/>
      <c r="AP155" s="2415"/>
      <c r="AQ155" s="2416"/>
      <c r="AR155" s="1206"/>
      <c r="AS155" s="1206"/>
      <c r="AT155" s="1206"/>
      <c r="AU155" s="1206"/>
      <c r="AV155" s="1206"/>
      <c r="AW155" s="1206"/>
      <c r="AX155" s="1206"/>
      <c r="AY155" s="1206"/>
      <c r="AZ155" s="1206"/>
      <c r="BA155" s="1206"/>
      <c r="BB155" s="1206"/>
      <c r="BC155" s="1206"/>
      <c r="BD155" s="1206"/>
      <c r="BE155" s="1202"/>
    </row>
    <row r="156" spans="1:57" ht="15.75" customHeight="1">
      <c r="A156" s="1206"/>
      <c r="B156" s="2400"/>
      <c r="C156" s="2401"/>
      <c r="D156" s="2401"/>
      <c r="E156" s="2401"/>
      <c r="F156" s="2401"/>
      <c r="G156" s="2401"/>
      <c r="H156" s="2401"/>
      <c r="I156" s="2415"/>
      <c r="J156" s="2415"/>
      <c r="K156" s="2415"/>
      <c r="L156" s="2415"/>
      <c r="M156" s="2415"/>
      <c r="N156" s="2415"/>
      <c r="O156" s="2415"/>
      <c r="P156" s="2415"/>
      <c r="Q156" s="2415"/>
      <c r="R156" s="2415"/>
      <c r="S156" s="2415"/>
      <c r="T156" s="2415"/>
      <c r="U156" s="2416"/>
      <c r="V156" s="1206"/>
      <c r="W156" s="1206"/>
      <c r="X156" s="2400"/>
      <c r="Y156" s="2401"/>
      <c r="Z156" s="2401"/>
      <c r="AA156" s="2401"/>
      <c r="AB156" s="2401"/>
      <c r="AC156" s="2401"/>
      <c r="AD156" s="2401"/>
      <c r="AE156" s="2415"/>
      <c r="AF156" s="2415"/>
      <c r="AG156" s="2415"/>
      <c r="AH156" s="2415"/>
      <c r="AI156" s="2415"/>
      <c r="AJ156" s="2415"/>
      <c r="AK156" s="2415"/>
      <c r="AL156" s="2415"/>
      <c r="AM156" s="2415"/>
      <c r="AN156" s="2415"/>
      <c r="AO156" s="2415"/>
      <c r="AP156" s="2415"/>
      <c r="AQ156" s="2416"/>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7" t="s">
        <v>2175</v>
      </c>
      <c r="C157" s="2418"/>
      <c r="D157" s="2418"/>
      <c r="E157" s="2418"/>
      <c r="F157" s="2418"/>
      <c r="G157" s="2418"/>
      <c r="H157" s="2418"/>
      <c r="I157" s="2177">
        <v>0</v>
      </c>
      <c r="J157" s="2177"/>
      <c r="K157" s="2177"/>
      <c r="L157" s="2177"/>
      <c r="M157" s="2177"/>
      <c r="N157" s="2177"/>
      <c r="O157" s="2177"/>
      <c r="P157" s="2177">
        <v>0</v>
      </c>
      <c r="Q157" s="2177"/>
      <c r="R157" s="2177"/>
      <c r="S157" s="2177"/>
      <c r="T157" s="2177"/>
      <c r="U157" s="2178"/>
      <c r="V157" s="1206"/>
      <c r="W157" s="1206"/>
      <c r="X157" s="2419" t="s">
        <v>2175</v>
      </c>
      <c r="Y157" s="2420"/>
      <c r="Z157" s="2420"/>
      <c r="AA157" s="2420"/>
      <c r="AB157" s="2420"/>
      <c r="AC157" s="2420"/>
      <c r="AD157" s="2420"/>
      <c r="AE157" s="2175">
        <v>0</v>
      </c>
      <c r="AF157" s="2175"/>
      <c r="AG157" s="2175"/>
      <c r="AH157" s="2175"/>
      <c r="AI157" s="2175"/>
      <c r="AJ157" s="2175"/>
      <c r="AK157" s="2175"/>
      <c r="AL157" s="2175">
        <v>0</v>
      </c>
      <c r="AM157" s="2175"/>
      <c r="AN157" s="2175"/>
      <c r="AO157" s="2175"/>
      <c r="AP157" s="2175"/>
      <c r="AQ157" s="2176"/>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9" t="s">
        <v>2176</v>
      </c>
      <c r="C158" s="2420"/>
      <c r="D158" s="2420"/>
      <c r="E158" s="2420"/>
      <c r="F158" s="2420"/>
      <c r="G158" s="2420"/>
      <c r="H158" s="2420"/>
      <c r="I158" s="2175">
        <v>0</v>
      </c>
      <c r="J158" s="2175"/>
      <c r="K158" s="2175"/>
      <c r="L158" s="2175"/>
      <c r="M158" s="2175"/>
      <c r="N158" s="2175"/>
      <c r="O158" s="2175"/>
      <c r="P158" s="2175">
        <v>0</v>
      </c>
      <c r="Q158" s="2175"/>
      <c r="R158" s="2175"/>
      <c r="S158" s="2175"/>
      <c r="T158" s="2175"/>
      <c r="U158" s="2176"/>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21" t="s">
        <v>2177</v>
      </c>
      <c r="D160" s="2217"/>
      <c r="E160" s="2217"/>
      <c r="F160" s="2217"/>
      <c r="G160" s="2217"/>
      <c r="H160" s="2217"/>
      <c r="I160" s="2217"/>
      <c r="J160" s="2217"/>
      <c r="K160" s="2217"/>
      <c r="L160" s="2217"/>
      <c r="M160" s="2217"/>
      <c r="N160" s="2217"/>
      <c r="O160" s="2217"/>
      <c r="P160" s="2217"/>
      <c r="Q160" s="2217"/>
      <c r="R160" s="2217"/>
      <c r="S160" s="2217"/>
      <c r="T160" s="2217"/>
      <c r="U160" s="2217"/>
      <c r="V160" s="2217"/>
      <c r="W160" s="2217"/>
      <c r="X160" s="2217"/>
      <c r="Y160" s="2217"/>
      <c r="Z160" s="2217"/>
      <c r="AA160" s="2217"/>
      <c r="AB160" s="2217"/>
      <c r="AC160" s="2217"/>
      <c r="AD160" s="2217"/>
      <c r="AE160" s="2217"/>
      <c r="AF160" s="2217"/>
      <c r="AG160" s="2218"/>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00" t="s">
        <v>1838</v>
      </c>
      <c r="D161" s="2401"/>
      <c r="E161" s="2401"/>
      <c r="F161" s="2401"/>
      <c r="G161" s="2401"/>
      <c r="H161" s="2401"/>
      <c r="I161" s="2401"/>
      <c r="J161" s="2401"/>
      <c r="K161" s="2401"/>
      <c r="L161" s="2401"/>
      <c r="M161" s="2401"/>
      <c r="N161" s="2401"/>
      <c r="O161" s="2401"/>
      <c r="P161" s="2401"/>
      <c r="Q161" s="2401" t="s">
        <v>1839</v>
      </c>
      <c r="R161" s="2401"/>
      <c r="S161" s="2401"/>
      <c r="T161" s="2182" t="s">
        <v>2178</v>
      </c>
      <c r="U161" s="2182"/>
      <c r="V161" s="2182"/>
      <c r="W161" s="2182"/>
      <c r="X161" s="2182"/>
      <c r="Y161" s="2182"/>
      <c r="Z161" s="2182"/>
      <c r="AA161" s="2182"/>
      <c r="AB161" s="2401" t="s">
        <v>1840</v>
      </c>
      <c r="AC161" s="2401"/>
      <c r="AD161" s="2401"/>
      <c r="AE161" s="2401"/>
      <c r="AF161" s="2401"/>
      <c r="AG161" s="2402"/>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9" t="s">
        <v>1841</v>
      </c>
      <c r="D162" s="2410"/>
      <c r="E162" s="2410"/>
      <c r="F162" s="2410"/>
      <c r="G162" s="2410"/>
      <c r="H162" s="2410"/>
      <c r="I162" s="2410"/>
      <c r="J162" s="2410"/>
      <c r="K162" s="2410"/>
      <c r="L162" s="2410"/>
      <c r="M162" s="2410"/>
      <c r="N162" s="2410"/>
      <c r="O162" s="2410"/>
      <c r="P162" s="2410"/>
      <c r="Q162" s="2359">
        <v>55</v>
      </c>
      <c r="R162" s="2359"/>
      <c r="S162" s="2359"/>
      <c r="T162" s="2373"/>
      <c r="U162" s="2373"/>
      <c r="V162" s="2373"/>
      <c r="W162" s="2373"/>
      <c r="X162" s="2373"/>
      <c r="Y162" s="2373"/>
      <c r="Z162" s="2373"/>
      <c r="AA162" s="2373"/>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9" t="s">
        <v>1842</v>
      </c>
      <c r="D163" s="2410"/>
      <c r="E163" s="2410"/>
      <c r="F163" s="2410"/>
      <c r="G163" s="2410"/>
      <c r="H163" s="2410"/>
      <c r="I163" s="2410"/>
      <c r="J163" s="2410"/>
      <c r="K163" s="2410"/>
      <c r="L163" s="2410"/>
      <c r="M163" s="2410"/>
      <c r="N163" s="2410"/>
      <c r="O163" s="2410"/>
      <c r="P163" s="2410"/>
      <c r="Q163" s="2359">
        <v>55</v>
      </c>
      <c r="R163" s="2359"/>
      <c r="S163" s="2359"/>
      <c r="T163" s="2412"/>
      <c r="U163" s="2412"/>
      <c r="V163" s="2412"/>
      <c r="W163" s="2412"/>
      <c r="X163" s="2412"/>
      <c r="Y163" s="2412"/>
      <c r="Z163" s="2412"/>
      <c r="AA163" s="2412"/>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9" t="s">
        <v>1843</v>
      </c>
      <c r="D164" s="2410"/>
      <c r="E164" s="2410"/>
      <c r="F164" s="2410"/>
      <c r="G164" s="2410"/>
      <c r="H164" s="2410"/>
      <c r="I164" s="2410"/>
      <c r="J164" s="2410"/>
      <c r="K164" s="2410"/>
      <c r="L164" s="2410"/>
      <c r="M164" s="2410"/>
      <c r="N164" s="2410"/>
      <c r="O164" s="2410"/>
      <c r="P164" s="2410"/>
      <c r="Q164" s="2359">
        <v>55</v>
      </c>
      <c r="R164" s="2359"/>
      <c r="S164" s="2359"/>
      <c r="T164" s="2373"/>
      <c r="U164" s="2373"/>
      <c r="V164" s="2373"/>
      <c r="W164" s="2373"/>
      <c r="X164" s="2373"/>
      <c r="Y164" s="2373"/>
      <c r="Z164" s="2373"/>
      <c r="AA164" s="2373"/>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9" t="s">
        <v>1814</v>
      </c>
      <c r="D165" s="2410"/>
      <c r="E165" s="2410"/>
      <c r="F165" s="2410"/>
      <c r="G165" s="2410"/>
      <c r="H165" s="2410"/>
      <c r="I165" s="2410"/>
      <c r="J165" s="2410"/>
      <c r="K165" s="2410"/>
      <c r="L165" s="2410"/>
      <c r="M165" s="2410"/>
      <c r="N165" s="2410"/>
      <c r="O165" s="2410"/>
      <c r="P165" s="2410"/>
      <c r="Q165" s="2359">
        <v>55</v>
      </c>
      <c r="R165" s="2359"/>
      <c r="S165" s="2359"/>
      <c r="T165" s="2373"/>
      <c r="U165" s="2373"/>
      <c r="V165" s="2373"/>
      <c r="W165" s="2373"/>
      <c r="X165" s="2373"/>
      <c r="Y165" s="2373"/>
      <c r="Z165" s="2373"/>
      <c r="AA165" s="2373"/>
      <c r="AB165" s="2413">
        <v>0</v>
      </c>
      <c r="AC165" s="2413"/>
      <c r="AD165" s="2413"/>
      <c r="AE165" s="2413"/>
      <c r="AF165" s="2413"/>
      <c r="AG165" s="2414"/>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9" t="s">
        <v>170</v>
      </c>
      <c r="D166" s="2410"/>
      <c r="E166" s="2410"/>
      <c r="F166" s="2411" t="s">
        <v>1844</v>
      </c>
      <c r="G166" s="2411"/>
      <c r="H166" s="2411"/>
      <c r="I166" s="2411"/>
      <c r="J166" s="2411"/>
      <c r="K166" s="2411"/>
      <c r="L166" s="2411"/>
      <c r="M166" s="2411"/>
      <c r="N166" s="2411"/>
      <c r="O166" s="2411"/>
      <c r="P166" s="2411"/>
      <c r="Q166" s="2359">
        <v>55</v>
      </c>
      <c r="R166" s="2359"/>
      <c r="S166" s="2359"/>
      <c r="T166" s="2412"/>
      <c r="U166" s="2412"/>
      <c r="V166" s="2412"/>
      <c r="W166" s="2412"/>
      <c r="X166" s="2412"/>
      <c r="Y166" s="2412"/>
      <c r="Z166" s="2412"/>
      <c r="AA166" s="2412"/>
      <c r="AB166" s="2413">
        <v>0</v>
      </c>
      <c r="AC166" s="2413"/>
      <c r="AD166" s="2413"/>
      <c r="AE166" s="2413"/>
      <c r="AF166" s="2413"/>
      <c r="AG166" s="2414"/>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9" t="s">
        <v>170</v>
      </c>
      <c r="D167" s="2410"/>
      <c r="E167" s="2410"/>
      <c r="F167" s="2411" t="s">
        <v>1844</v>
      </c>
      <c r="G167" s="2411"/>
      <c r="H167" s="2411"/>
      <c r="I167" s="2411"/>
      <c r="J167" s="2411"/>
      <c r="K167" s="2411"/>
      <c r="L167" s="2411"/>
      <c r="M167" s="2411"/>
      <c r="N167" s="2411"/>
      <c r="O167" s="2411"/>
      <c r="P167" s="2411"/>
      <c r="Q167" s="2359">
        <v>55</v>
      </c>
      <c r="R167" s="2359"/>
      <c r="S167" s="2359"/>
      <c r="T167" s="2412"/>
      <c r="U167" s="2412"/>
      <c r="V167" s="2412"/>
      <c r="W167" s="2412"/>
      <c r="X167" s="2412"/>
      <c r="Y167" s="2412"/>
      <c r="Z167" s="2412"/>
      <c r="AA167" s="2412"/>
      <c r="AB167" s="2413">
        <v>0</v>
      </c>
      <c r="AC167" s="2413"/>
      <c r="AD167" s="2413"/>
      <c r="AE167" s="2413"/>
      <c r="AF167" s="2413"/>
      <c r="AG167" s="2414"/>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80" t="s">
        <v>170</v>
      </c>
      <c r="D168" s="2381"/>
      <c r="E168" s="2381"/>
      <c r="F168" s="2382" t="s">
        <v>1844</v>
      </c>
      <c r="G168" s="2382"/>
      <c r="H168" s="2382"/>
      <c r="I168" s="2382"/>
      <c r="J168" s="2382"/>
      <c r="K168" s="2382"/>
      <c r="L168" s="2382"/>
      <c r="M168" s="2382"/>
      <c r="N168" s="2382"/>
      <c r="O168" s="2382"/>
      <c r="P168" s="2382"/>
      <c r="Q168" s="2383">
        <v>55</v>
      </c>
      <c r="R168" s="2383"/>
      <c r="S168" s="2383"/>
      <c r="T168" s="2384"/>
      <c r="U168" s="2384"/>
      <c r="V168" s="2384"/>
      <c r="W168" s="2384"/>
      <c r="X168" s="2384"/>
      <c r="Y168" s="2384"/>
      <c r="Z168" s="2384"/>
      <c r="AA168" s="2384"/>
      <c r="AB168" s="2385">
        <v>0</v>
      </c>
      <c r="AC168" s="2385"/>
      <c r="AD168" s="2385"/>
      <c r="AE168" s="2385"/>
      <c r="AF168" s="2385"/>
      <c r="AG168" s="2386"/>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4" t="s">
        <v>1845</v>
      </c>
      <c r="D170" s="2185"/>
      <c r="E170" s="2185"/>
      <c r="F170" s="2185"/>
      <c r="G170" s="2185"/>
      <c r="H170" s="2185"/>
      <c r="I170" s="2185"/>
      <c r="J170" s="2185"/>
      <c r="K170" s="2185"/>
      <c r="L170" s="2185"/>
      <c r="M170" s="2185"/>
      <c r="N170" s="2186"/>
      <c r="O170" s="1206"/>
      <c r="P170" s="2397" t="s">
        <v>1846</v>
      </c>
      <c r="Q170" s="2398"/>
      <c r="R170" s="2398"/>
      <c r="S170" s="2398"/>
      <c r="T170" s="2398"/>
      <c r="U170" s="2398"/>
      <c r="V170" s="2398"/>
      <c r="W170" s="2398"/>
      <c r="X170" s="2398"/>
      <c r="Y170" s="2398"/>
      <c r="Z170" s="2398"/>
      <c r="AA170" s="2398"/>
      <c r="AB170" s="2398"/>
      <c r="AC170" s="2398"/>
      <c r="AD170" s="2398"/>
      <c r="AE170" s="2398"/>
      <c r="AF170" s="2398"/>
      <c r="AG170" s="2398"/>
      <c r="AH170" s="2398"/>
      <c r="AI170" s="2398"/>
      <c r="AJ170" s="2398"/>
      <c r="AK170" s="2398"/>
      <c r="AL170" s="2398"/>
      <c r="AM170" s="2398"/>
      <c r="AN170" s="2398"/>
      <c r="AO170" s="2399"/>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00" t="s">
        <v>1847</v>
      </c>
      <c r="D171" s="2401"/>
      <c r="E171" s="2401"/>
      <c r="F171" s="2401"/>
      <c r="G171" s="2401"/>
      <c r="H171" s="2401"/>
      <c r="I171" s="2401" t="s">
        <v>1848</v>
      </c>
      <c r="J171" s="2401"/>
      <c r="K171" s="2401"/>
      <c r="L171" s="2401"/>
      <c r="M171" s="2401"/>
      <c r="N171" s="2402"/>
      <c r="O171" s="1206"/>
      <c r="P171" s="2403" t="s">
        <v>2186</v>
      </c>
      <c r="Q171" s="2404"/>
      <c r="R171" s="2404"/>
      <c r="S171" s="2404"/>
      <c r="T171" s="2404"/>
      <c r="U171" s="2404"/>
      <c r="V171" s="2404"/>
      <c r="W171" s="2404"/>
      <c r="X171" s="2404"/>
      <c r="Y171" s="2404"/>
      <c r="Z171" s="2404"/>
      <c r="AA171" s="2404"/>
      <c r="AB171" s="2404"/>
      <c r="AC171" s="2404"/>
      <c r="AD171" s="2404"/>
      <c r="AE171" s="2404"/>
      <c r="AF171" s="2404"/>
      <c r="AG171" s="2404"/>
      <c r="AH171" s="2404"/>
      <c r="AI171" s="2404"/>
      <c r="AJ171" s="2404"/>
      <c r="AK171" s="2404"/>
      <c r="AL171" s="2404"/>
      <c r="AM171" s="2404"/>
      <c r="AN171" s="2404"/>
      <c r="AO171" s="2405"/>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52"/>
      <c r="D172" s="2353"/>
      <c r="E172" s="2353"/>
      <c r="F172" s="2353"/>
      <c r="G172" s="2353"/>
      <c r="H172" s="2353"/>
      <c r="I172" s="2373"/>
      <c r="J172" s="2373"/>
      <c r="K172" s="2373"/>
      <c r="L172" s="2373"/>
      <c r="M172" s="2373"/>
      <c r="N172" s="2374"/>
      <c r="O172" s="1206"/>
      <c r="P172" s="2403"/>
      <c r="Q172" s="2404"/>
      <c r="R172" s="2404"/>
      <c r="S172" s="2404"/>
      <c r="T172" s="2404"/>
      <c r="U172" s="2404"/>
      <c r="V172" s="2404"/>
      <c r="W172" s="2404"/>
      <c r="X172" s="2404"/>
      <c r="Y172" s="2404"/>
      <c r="Z172" s="2404"/>
      <c r="AA172" s="2404"/>
      <c r="AB172" s="2404"/>
      <c r="AC172" s="2404"/>
      <c r="AD172" s="2404"/>
      <c r="AE172" s="2404"/>
      <c r="AF172" s="2404"/>
      <c r="AG172" s="2404"/>
      <c r="AH172" s="2404"/>
      <c r="AI172" s="2404"/>
      <c r="AJ172" s="2404"/>
      <c r="AK172" s="2404"/>
      <c r="AL172" s="2404"/>
      <c r="AM172" s="2404"/>
      <c r="AN172" s="2404"/>
      <c r="AO172" s="2405"/>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52"/>
      <c r="D173" s="2353"/>
      <c r="E173" s="2353"/>
      <c r="F173" s="2353"/>
      <c r="G173" s="2353"/>
      <c r="H173" s="2353"/>
      <c r="I173" s="2373"/>
      <c r="J173" s="2373"/>
      <c r="K173" s="2373"/>
      <c r="L173" s="2373"/>
      <c r="M173" s="2373"/>
      <c r="N173" s="2374"/>
      <c r="O173" s="1206"/>
      <c r="P173" s="2403"/>
      <c r="Q173" s="2404"/>
      <c r="R173" s="2404"/>
      <c r="S173" s="2404"/>
      <c r="T173" s="2404"/>
      <c r="U173" s="2404"/>
      <c r="V173" s="2404"/>
      <c r="W173" s="2404"/>
      <c r="X173" s="2404"/>
      <c r="Y173" s="2404"/>
      <c r="Z173" s="2404"/>
      <c r="AA173" s="2404"/>
      <c r="AB173" s="2404"/>
      <c r="AC173" s="2404"/>
      <c r="AD173" s="2404"/>
      <c r="AE173" s="2404"/>
      <c r="AF173" s="2404"/>
      <c r="AG173" s="2404"/>
      <c r="AH173" s="2404"/>
      <c r="AI173" s="2404"/>
      <c r="AJ173" s="2404"/>
      <c r="AK173" s="2404"/>
      <c r="AL173" s="2404"/>
      <c r="AM173" s="2404"/>
      <c r="AN173" s="2404"/>
      <c r="AO173" s="2405"/>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52"/>
      <c r="D174" s="2353"/>
      <c r="E174" s="2353"/>
      <c r="F174" s="2353"/>
      <c r="G174" s="2353"/>
      <c r="H174" s="2353"/>
      <c r="I174" s="2373"/>
      <c r="J174" s="2373"/>
      <c r="K174" s="2373"/>
      <c r="L174" s="2373"/>
      <c r="M174" s="2373"/>
      <c r="N174" s="2374"/>
      <c r="O174" s="1206"/>
      <c r="P174" s="2403"/>
      <c r="Q174" s="2404"/>
      <c r="R174" s="2404"/>
      <c r="S174" s="2404"/>
      <c r="T174" s="2404"/>
      <c r="U174" s="2404"/>
      <c r="V174" s="2404"/>
      <c r="W174" s="2404"/>
      <c r="X174" s="2404"/>
      <c r="Y174" s="2404"/>
      <c r="Z174" s="2404"/>
      <c r="AA174" s="2404"/>
      <c r="AB174" s="2404"/>
      <c r="AC174" s="2404"/>
      <c r="AD174" s="2404"/>
      <c r="AE174" s="2404"/>
      <c r="AF174" s="2404"/>
      <c r="AG174" s="2404"/>
      <c r="AH174" s="2404"/>
      <c r="AI174" s="2404"/>
      <c r="AJ174" s="2404"/>
      <c r="AK174" s="2404"/>
      <c r="AL174" s="2404"/>
      <c r="AM174" s="2404"/>
      <c r="AN174" s="2404"/>
      <c r="AO174" s="2405"/>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52"/>
      <c r="D175" s="2353"/>
      <c r="E175" s="2353"/>
      <c r="F175" s="2353"/>
      <c r="G175" s="2353"/>
      <c r="H175" s="2353"/>
      <c r="I175" s="2373"/>
      <c r="J175" s="2373"/>
      <c r="K175" s="2373"/>
      <c r="L175" s="2373"/>
      <c r="M175" s="2373"/>
      <c r="N175" s="2374"/>
      <c r="O175" s="1206"/>
      <c r="P175" s="2403"/>
      <c r="Q175" s="2404"/>
      <c r="R175" s="2404"/>
      <c r="S175" s="2404"/>
      <c r="T175" s="2404"/>
      <c r="U175" s="2404"/>
      <c r="V175" s="2404"/>
      <c r="W175" s="2404"/>
      <c r="X175" s="2404"/>
      <c r="Y175" s="2404"/>
      <c r="Z175" s="2404"/>
      <c r="AA175" s="2404"/>
      <c r="AB175" s="2404"/>
      <c r="AC175" s="2404"/>
      <c r="AD175" s="2404"/>
      <c r="AE175" s="2404"/>
      <c r="AF175" s="2404"/>
      <c r="AG175" s="2404"/>
      <c r="AH175" s="2404"/>
      <c r="AI175" s="2404"/>
      <c r="AJ175" s="2404"/>
      <c r="AK175" s="2404"/>
      <c r="AL175" s="2404"/>
      <c r="AM175" s="2404"/>
      <c r="AN175" s="2404"/>
      <c r="AO175" s="2405"/>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52"/>
      <c r="D176" s="2353"/>
      <c r="E176" s="2353"/>
      <c r="F176" s="2353"/>
      <c r="G176" s="2353"/>
      <c r="H176" s="2353"/>
      <c r="I176" s="2373"/>
      <c r="J176" s="2373"/>
      <c r="K176" s="2373"/>
      <c r="L176" s="2373"/>
      <c r="M176" s="2373"/>
      <c r="N176" s="2374"/>
      <c r="O176" s="1206"/>
      <c r="P176" s="2403"/>
      <c r="Q176" s="2404"/>
      <c r="R176" s="2404"/>
      <c r="S176" s="2404"/>
      <c r="T176" s="2404"/>
      <c r="U176" s="2404"/>
      <c r="V176" s="2404"/>
      <c r="W176" s="2404"/>
      <c r="X176" s="2404"/>
      <c r="Y176" s="2404"/>
      <c r="Z176" s="2404"/>
      <c r="AA176" s="2404"/>
      <c r="AB176" s="2404"/>
      <c r="AC176" s="2404"/>
      <c r="AD176" s="2404"/>
      <c r="AE176" s="2404"/>
      <c r="AF176" s="2404"/>
      <c r="AG176" s="2404"/>
      <c r="AH176" s="2404"/>
      <c r="AI176" s="2404"/>
      <c r="AJ176" s="2404"/>
      <c r="AK176" s="2404"/>
      <c r="AL176" s="2404"/>
      <c r="AM176" s="2404"/>
      <c r="AN176" s="2404"/>
      <c r="AO176" s="2405"/>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52"/>
      <c r="D177" s="2353"/>
      <c r="E177" s="2353"/>
      <c r="F177" s="2353"/>
      <c r="G177" s="2353"/>
      <c r="H177" s="2353"/>
      <c r="I177" s="2373"/>
      <c r="J177" s="2373"/>
      <c r="K177" s="2373"/>
      <c r="L177" s="2373"/>
      <c r="M177" s="2373"/>
      <c r="N177" s="2374"/>
      <c r="O177" s="1206"/>
      <c r="P177" s="2403"/>
      <c r="Q177" s="2404"/>
      <c r="R177" s="2404"/>
      <c r="S177" s="2404"/>
      <c r="T177" s="2404"/>
      <c r="U177" s="2404"/>
      <c r="V177" s="2404"/>
      <c r="W177" s="2404"/>
      <c r="X177" s="2404"/>
      <c r="Y177" s="2404"/>
      <c r="Z177" s="2404"/>
      <c r="AA177" s="2404"/>
      <c r="AB177" s="2404"/>
      <c r="AC177" s="2404"/>
      <c r="AD177" s="2404"/>
      <c r="AE177" s="2404"/>
      <c r="AF177" s="2404"/>
      <c r="AG177" s="2404"/>
      <c r="AH177" s="2404"/>
      <c r="AI177" s="2404"/>
      <c r="AJ177" s="2404"/>
      <c r="AK177" s="2404"/>
      <c r="AL177" s="2404"/>
      <c r="AM177" s="2404"/>
      <c r="AN177" s="2404"/>
      <c r="AO177" s="2405"/>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7"/>
      <c r="D178" s="2388"/>
      <c r="E178" s="2388"/>
      <c r="F178" s="2388"/>
      <c r="G178" s="2388"/>
      <c r="H178" s="2388"/>
      <c r="I178" s="2389"/>
      <c r="J178" s="2389"/>
      <c r="K178" s="2389"/>
      <c r="L178" s="2389"/>
      <c r="M178" s="2389"/>
      <c r="N178" s="2390"/>
      <c r="O178" s="1206"/>
      <c r="P178" s="2406"/>
      <c r="Q178" s="2407"/>
      <c r="R178" s="2407"/>
      <c r="S178" s="2407"/>
      <c r="T178" s="2407"/>
      <c r="U178" s="2407"/>
      <c r="V178" s="2407"/>
      <c r="W178" s="2407"/>
      <c r="X178" s="2407"/>
      <c r="Y178" s="2407"/>
      <c r="Z178" s="2407"/>
      <c r="AA178" s="2407"/>
      <c r="AB178" s="2407"/>
      <c r="AC178" s="2407"/>
      <c r="AD178" s="2407"/>
      <c r="AE178" s="2407"/>
      <c r="AF178" s="2407"/>
      <c r="AG178" s="2407"/>
      <c r="AH178" s="2407"/>
      <c r="AI178" s="2407"/>
      <c r="AJ178" s="2407"/>
      <c r="AK178" s="2407"/>
      <c r="AL178" s="2407"/>
      <c r="AM178" s="2407"/>
      <c r="AN178" s="2407"/>
      <c r="AO178" s="2408"/>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91" t="s">
        <v>2488</v>
      </c>
      <c r="D180" s="2392"/>
      <c r="E180" s="2392"/>
      <c r="F180" s="2392"/>
      <c r="G180" s="2392"/>
      <c r="H180" s="2392"/>
      <c r="I180" s="2392"/>
      <c r="J180" s="2392"/>
      <c r="K180" s="2392"/>
      <c r="L180" s="2392"/>
      <c r="M180" s="2392"/>
      <c r="N180" s="2392"/>
      <c r="O180" s="2392"/>
      <c r="P180" s="2392"/>
      <c r="Q180" s="2392"/>
      <c r="R180" s="2392"/>
      <c r="S180" s="2392"/>
      <c r="T180" s="2392"/>
      <c r="U180" s="2392"/>
      <c r="V180" s="2392"/>
      <c r="W180" s="2392"/>
      <c r="X180" s="2392"/>
      <c r="Y180" s="2392"/>
      <c r="Z180" s="2392"/>
      <c r="AA180" s="2392"/>
      <c r="AB180" s="2392"/>
      <c r="AC180" s="2392"/>
      <c r="AD180" s="2392"/>
      <c r="AE180" s="2393"/>
      <c r="AF180" s="1206"/>
      <c r="AG180" s="1206"/>
      <c r="AH180" s="2586" t="s">
        <v>2603</v>
      </c>
      <c r="AI180" s="2587"/>
      <c r="AJ180" s="2587"/>
      <c r="AK180" s="2587"/>
      <c r="AL180" s="2587"/>
      <c r="AM180" s="2587"/>
      <c r="AN180" s="2587"/>
      <c r="AO180" s="2587"/>
      <c r="AP180" s="2587"/>
      <c r="AQ180" s="2587"/>
      <c r="AR180" s="2587"/>
      <c r="AS180" s="2587"/>
      <c r="AT180" s="2587"/>
      <c r="AU180" s="2587"/>
      <c r="AV180" s="2587"/>
      <c r="AW180" s="2587"/>
      <c r="AX180" s="2587"/>
      <c r="AY180" s="2587"/>
      <c r="AZ180" s="2587"/>
      <c r="BA180" s="2587"/>
      <c r="BB180" s="2587"/>
      <c r="BC180" s="2587"/>
      <c r="BD180" s="2587"/>
      <c r="BE180" s="2588"/>
    </row>
    <row r="181" spans="1:57" ht="15.75" customHeight="1" thickBot="1">
      <c r="A181" s="1206"/>
      <c r="B181" s="1206"/>
      <c r="C181" s="2394"/>
      <c r="D181" s="2395"/>
      <c r="E181" s="2395"/>
      <c r="F181" s="2395"/>
      <c r="G181" s="2395"/>
      <c r="H181" s="2395"/>
      <c r="I181" s="2395"/>
      <c r="J181" s="2395"/>
      <c r="K181" s="2395"/>
      <c r="L181" s="2395"/>
      <c r="M181" s="2395"/>
      <c r="N181" s="2395"/>
      <c r="O181" s="2395"/>
      <c r="P181" s="2395"/>
      <c r="Q181" s="2395"/>
      <c r="R181" s="2395"/>
      <c r="S181" s="2395"/>
      <c r="T181" s="2395"/>
      <c r="U181" s="2395"/>
      <c r="V181" s="2395"/>
      <c r="W181" s="2395"/>
      <c r="X181" s="2395"/>
      <c r="Y181" s="2395"/>
      <c r="Z181" s="2395"/>
      <c r="AA181" s="2395"/>
      <c r="AB181" s="2395"/>
      <c r="AC181" s="2395"/>
      <c r="AD181" s="2395"/>
      <c r="AE181" s="2396"/>
      <c r="AF181" s="1206"/>
      <c r="AG181" s="1206"/>
      <c r="AH181" s="2589" t="s">
        <v>2624</v>
      </c>
      <c r="AI181" s="2589"/>
      <c r="AJ181" s="2589"/>
      <c r="AK181" s="2589"/>
      <c r="AL181" s="2589"/>
      <c r="AM181" s="2589"/>
      <c r="AN181" s="2589"/>
      <c r="AO181" s="2589"/>
      <c r="AP181" s="2589"/>
      <c r="AQ181" s="2589"/>
      <c r="AR181" s="2589"/>
      <c r="AS181" s="2589"/>
      <c r="AT181" s="2589"/>
      <c r="AU181" s="2589"/>
      <c r="AV181" s="2589"/>
      <c r="AW181" s="2589"/>
      <c r="AX181" s="2589"/>
      <c r="AY181" s="2589"/>
      <c r="AZ181" s="2589"/>
      <c r="BA181" s="2589"/>
      <c r="BB181" s="2589"/>
      <c r="BC181" s="2589"/>
      <c r="BD181" s="2589"/>
      <c r="BE181" s="2589"/>
    </row>
    <row r="182" spans="1:57" ht="15.75" customHeight="1">
      <c r="A182" s="1206"/>
      <c r="B182" s="1206"/>
      <c r="C182" s="2184" t="s">
        <v>1838</v>
      </c>
      <c r="D182" s="2185"/>
      <c r="E182" s="2185"/>
      <c r="F182" s="2185"/>
      <c r="G182" s="2185"/>
      <c r="H182" s="2185"/>
      <c r="I182" s="2185"/>
      <c r="J182" s="2185"/>
      <c r="K182" s="2185"/>
      <c r="L182" s="2185"/>
      <c r="M182" s="2185"/>
      <c r="N182" s="2185" t="s">
        <v>1849</v>
      </c>
      <c r="O182" s="2185"/>
      <c r="P182" s="2185"/>
      <c r="Q182" s="2185"/>
      <c r="R182" s="2185"/>
      <c r="S182" s="2185"/>
      <c r="T182" s="2185"/>
      <c r="U182" s="2217" t="s">
        <v>1838</v>
      </c>
      <c r="V182" s="2217"/>
      <c r="W182" s="2217"/>
      <c r="X182" s="2217"/>
      <c r="Y182" s="2217"/>
      <c r="Z182" s="2217"/>
      <c r="AA182" s="2217"/>
      <c r="AB182" s="2217"/>
      <c r="AC182" s="2217"/>
      <c r="AD182" s="2217"/>
      <c r="AE182" s="2218"/>
      <c r="AF182" s="1206"/>
      <c r="AG182" s="1206"/>
      <c r="AH182" s="2372" t="s">
        <v>2608</v>
      </c>
      <c r="AI182" s="2372"/>
      <c r="AJ182" s="2372"/>
      <c r="AK182" s="2372"/>
      <c r="AL182" s="2372"/>
      <c r="AM182" s="2372"/>
      <c r="AN182" s="2372"/>
      <c r="AO182" s="2372"/>
      <c r="AP182" s="2372"/>
      <c r="AQ182" s="2372"/>
      <c r="AR182" s="2372"/>
      <c r="AS182" s="2372"/>
      <c r="AT182" s="2372"/>
      <c r="AU182" s="2597">
        <v>2500000</v>
      </c>
      <c r="AV182" s="2597"/>
      <c r="AW182" s="2597"/>
      <c r="AX182" s="2597"/>
      <c r="AY182" s="2597"/>
      <c r="AZ182" s="2597"/>
      <c r="BA182" s="2597"/>
      <c r="BB182" s="2597"/>
      <c r="BC182" s="2601"/>
      <c r="BD182" s="2602"/>
      <c r="BE182" s="2603"/>
    </row>
    <row r="183" spans="1:57" ht="15.75" customHeight="1">
      <c r="A183" s="1206"/>
      <c r="B183" s="1206"/>
      <c r="C183" s="2361" t="s">
        <v>2489</v>
      </c>
      <c r="D183" s="2362"/>
      <c r="E183" s="2362"/>
      <c r="F183" s="2362"/>
      <c r="G183" s="2362"/>
      <c r="H183" s="2362"/>
      <c r="I183" s="2362"/>
      <c r="J183" s="2362"/>
      <c r="K183" s="2362"/>
      <c r="L183" s="2362"/>
      <c r="M183" s="2362"/>
      <c r="N183" s="2375">
        <f>'Sources and Uses Budget'!B105</f>
        <v>58086337.999999985</v>
      </c>
      <c r="O183" s="2375"/>
      <c r="P183" s="2375"/>
      <c r="Q183" s="2375"/>
      <c r="R183" s="2375"/>
      <c r="S183" s="2375"/>
      <c r="T183" s="2375"/>
      <c r="U183" s="2376"/>
      <c r="V183" s="2376"/>
      <c r="W183" s="2376"/>
      <c r="X183" s="2376"/>
      <c r="Y183" s="2376"/>
      <c r="Z183" s="2376"/>
      <c r="AA183" s="2376"/>
      <c r="AB183" s="2376"/>
      <c r="AC183" s="2376"/>
      <c r="AD183" s="2376"/>
      <c r="AE183" s="2377"/>
      <c r="AF183" s="1206"/>
      <c r="AG183" s="1206"/>
      <c r="AH183" s="2372" t="s">
        <v>2607</v>
      </c>
      <c r="AI183" s="2372"/>
      <c r="AJ183" s="2372"/>
      <c r="AK183" s="2372"/>
      <c r="AL183" s="2372"/>
      <c r="AM183" s="2372"/>
      <c r="AN183" s="2372"/>
      <c r="AO183" s="2372"/>
      <c r="AP183" s="2372"/>
      <c r="AQ183" s="2372"/>
      <c r="AR183" s="2372"/>
      <c r="AS183" s="2372"/>
      <c r="AT183" s="2372"/>
      <c r="AU183" s="2598">
        <f>MAX(0,Application!AG439-100)*20000</f>
        <v>660000</v>
      </c>
      <c r="AV183" s="2598"/>
      <c r="AW183" s="2598"/>
      <c r="AX183" s="2598"/>
      <c r="AY183" s="2598"/>
      <c r="AZ183" s="2598"/>
      <c r="BA183" s="2598"/>
      <c r="BB183" s="2598"/>
      <c r="BC183" s="2331"/>
      <c r="BD183" s="2332"/>
      <c r="BE183" s="2333"/>
    </row>
    <row r="184" spans="1:57" ht="15.75" customHeight="1">
      <c r="A184" s="1206"/>
      <c r="B184" s="1206"/>
      <c r="C184" s="2361" t="s">
        <v>2490</v>
      </c>
      <c r="D184" s="2362"/>
      <c r="E184" s="2362"/>
      <c r="F184" s="2362"/>
      <c r="G184" s="2362"/>
      <c r="H184" s="2362"/>
      <c r="I184" s="2362"/>
      <c r="J184" s="2362"/>
      <c r="K184" s="2362"/>
      <c r="L184" s="2362"/>
      <c r="M184" s="2362"/>
      <c r="N184" s="2375">
        <f>N183/J29</f>
        <v>436739.38345864648</v>
      </c>
      <c r="O184" s="2375"/>
      <c r="P184" s="2375"/>
      <c r="Q184" s="2375"/>
      <c r="R184" s="2375"/>
      <c r="S184" s="2375"/>
      <c r="T184" s="2375"/>
      <c r="U184" s="1222"/>
      <c r="V184" s="1222"/>
      <c r="W184" s="1222"/>
      <c r="X184" s="1222"/>
      <c r="Y184" s="1222"/>
      <c r="Z184" s="1222"/>
      <c r="AA184" s="1222"/>
      <c r="AB184" s="1222"/>
      <c r="AC184" s="1222"/>
      <c r="AD184" s="1222"/>
      <c r="AE184" s="1221"/>
      <c r="AF184" s="1206"/>
      <c r="AG184" s="1206"/>
      <c r="AH184" s="2590" t="s">
        <v>2606</v>
      </c>
      <c r="AI184" s="2590"/>
      <c r="AJ184" s="2590"/>
      <c r="AK184" s="2590"/>
      <c r="AL184" s="2590"/>
      <c r="AM184" s="2590"/>
      <c r="AN184" s="2590"/>
      <c r="AO184" s="2590"/>
      <c r="AP184" s="2590"/>
      <c r="AQ184" s="2590"/>
      <c r="AR184" s="2590"/>
      <c r="AS184" s="2590"/>
      <c r="AT184" s="2590"/>
      <c r="AU184" s="2330">
        <f>AU182+AU183</f>
        <v>3160000</v>
      </c>
      <c r="AV184" s="2330"/>
      <c r="AW184" s="2330"/>
      <c r="AX184" s="2330"/>
      <c r="AY184" s="2330"/>
      <c r="AZ184" s="2330"/>
      <c r="BA184" s="2330"/>
      <c r="BB184" s="2330"/>
      <c r="BC184" s="2331"/>
      <c r="BD184" s="2332"/>
      <c r="BE184" s="2333"/>
    </row>
    <row r="185" spans="1:57" ht="15.75" customHeight="1">
      <c r="A185" s="1206"/>
      <c r="B185" s="1206"/>
      <c r="C185" s="2378" t="s">
        <v>2491</v>
      </c>
      <c r="D185" s="2379"/>
      <c r="E185" s="2379"/>
      <c r="F185" s="2379"/>
      <c r="G185" s="2379"/>
      <c r="H185" s="2379"/>
      <c r="I185" s="2379"/>
      <c r="J185" s="2379"/>
      <c r="K185" s="2379"/>
      <c r="L185" s="2379"/>
      <c r="M185" s="2379"/>
      <c r="N185" s="2213">
        <v>0</v>
      </c>
      <c r="O185" s="2213"/>
      <c r="P185" s="2213"/>
      <c r="Q185" s="2213"/>
      <c r="R185" s="2213"/>
      <c r="S185" s="2213"/>
      <c r="T185" s="2213"/>
      <c r="U185" s="2356"/>
      <c r="V185" s="2356"/>
      <c r="W185" s="2356"/>
      <c r="X185" s="2356"/>
      <c r="Y185" s="2356"/>
      <c r="Z185" s="2356"/>
      <c r="AA185" s="2356"/>
      <c r="AB185" s="2356"/>
      <c r="AC185" s="2356"/>
      <c r="AD185" s="2356"/>
      <c r="AE185" s="2357"/>
      <c r="AF185" s="1206"/>
      <c r="AG185" s="1206"/>
      <c r="AH185" s="2600" t="s">
        <v>2605</v>
      </c>
      <c r="AI185" s="2600"/>
      <c r="AJ185" s="2600"/>
      <c r="AK185" s="2600"/>
      <c r="AL185" s="2600"/>
      <c r="AM185" s="2600"/>
      <c r="AN185" s="2600"/>
      <c r="AO185" s="2600"/>
      <c r="AP185" s="2600"/>
      <c r="AQ185" s="2600"/>
      <c r="AR185" s="2600"/>
      <c r="AS185" s="2600"/>
      <c r="AT185" s="2600"/>
      <c r="AU185" s="2599" t="str">
        <f>IF(AU189-AU192&lt;=AU184,"Y","N")</f>
        <v>Y</v>
      </c>
      <c r="AV185" s="2599"/>
      <c r="AW185" s="2599"/>
      <c r="AX185" s="2599"/>
      <c r="AY185" s="2599"/>
      <c r="AZ185" s="2599"/>
      <c r="BA185" s="2599"/>
      <c r="BB185" s="2599"/>
      <c r="BC185" s="2331"/>
      <c r="BD185" s="2332"/>
      <c r="BE185" s="2333"/>
    </row>
    <row r="186" spans="1:57" ht="15.75" customHeight="1" thickBot="1">
      <c r="A186" s="1206"/>
      <c r="B186" s="1206"/>
      <c r="C186" s="2361" t="s">
        <v>2492</v>
      </c>
      <c r="D186" s="2362"/>
      <c r="E186" s="2362"/>
      <c r="F186" s="2362"/>
      <c r="G186" s="2362"/>
      <c r="H186" s="2362"/>
      <c r="I186" s="2362"/>
      <c r="J186" s="2362"/>
      <c r="K186" s="2362"/>
      <c r="L186" s="2362"/>
      <c r="M186" s="2362"/>
      <c r="N186" s="2363">
        <f>SUM('Sources and Uses Budget'!B85:B86)</f>
        <v>1499957</v>
      </c>
      <c r="O186" s="2363"/>
      <c r="P186" s="2363"/>
      <c r="Q186" s="2363"/>
      <c r="R186" s="2363"/>
      <c r="S186" s="2363"/>
      <c r="T186" s="2363"/>
      <c r="U186" s="2356"/>
      <c r="V186" s="2356"/>
      <c r="W186" s="2356"/>
      <c r="X186" s="2356"/>
      <c r="Y186" s="2356"/>
      <c r="Z186" s="2356"/>
      <c r="AA186" s="2356"/>
      <c r="AB186" s="2356"/>
      <c r="AC186" s="2356"/>
      <c r="AD186" s="2356"/>
      <c r="AE186" s="2357"/>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61" t="s">
        <v>2493</v>
      </c>
      <c r="D187" s="2362"/>
      <c r="E187" s="2362"/>
      <c r="F187" s="2362"/>
      <c r="G187" s="2362"/>
      <c r="H187" s="2362"/>
      <c r="I187" s="2362"/>
      <c r="J187" s="2362"/>
      <c r="K187" s="2362"/>
      <c r="L187" s="2362"/>
      <c r="M187" s="2362"/>
      <c r="N187" s="2363">
        <f>'Sources and Uses Budget'!B8</f>
        <v>3529125</v>
      </c>
      <c r="O187" s="2363"/>
      <c r="P187" s="2363"/>
      <c r="Q187" s="2363"/>
      <c r="R187" s="2363"/>
      <c r="S187" s="2363"/>
      <c r="T187" s="2363"/>
      <c r="U187" s="2356"/>
      <c r="V187" s="2356"/>
      <c r="W187" s="2356"/>
      <c r="X187" s="2356"/>
      <c r="Y187" s="2356"/>
      <c r="Z187" s="2356"/>
      <c r="AA187" s="2356"/>
      <c r="AB187" s="2356"/>
      <c r="AC187" s="2356"/>
      <c r="AD187" s="2356"/>
      <c r="AE187" s="2357"/>
      <c r="AF187" s="1206"/>
      <c r="AG187" s="1206"/>
      <c r="AH187" s="2364" t="s">
        <v>1850</v>
      </c>
      <c r="AI187" s="2365"/>
      <c r="AJ187" s="2365"/>
      <c r="AK187" s="2365"/>
      <c r="AL187" s="2365"/>
      <c r="AM187" s="2365"/>
      <c r="AN187" s="2365"/>
      <c r="AO187" s="2365"/>
      <c r="AP187" s="2365"/>
      <c r="AQ187" s="2365"/>
      <c r="AR187" s="2365"/>
      <c r="AS187" s="2365"/>
      <c r="AT187" s="2365"/>
      <c r="AU187" s="2365"/>
      <c r="AV187" s="2365"/>
      <c r="AW187" s="2365"/>
      <c r="AX187" s="2365"/>
      <c r="AY187" s="2365"/>
      <c r="AZ187" s="2365"/>
      <c r="BA187" s="2365"/>
      <c r="BB187" s="2365"/>
      <c r="BC187" s="2365"/>
      <c r="BD187" s="2365"/>
      <c r="BE187" s="2366"/>
    </row>
    <row r="188" spans="1:57" ht="15.75" customHeight="1">
      <c r="A188" s="1206"/>
      <c r="B188" s="1206"/>
      <c r="C188" s="2361" t="s">
        <v>2494</v>
      </c>
      <c r="D188" s="2362"/>
      <c r="E188" s="2362"/>
      <c r="F188" s="2362"/>
      <c r="G188" s="2362"/>
      <c r="H188" s="2362"/>
      <c r="I188" s="2362"/>
      <c r="J188" s="2362"/>
      <c r="K188" s="2362"/>
      <c r="L188" s="2362"/>
      <c r="M188" s="2362"/>
      <c r="N188" s="2355">
        <v>0</v>
      </c>
      <c r="O188" s="2355"/>
      <c r="P188" s="2355"/>
      <c r="Q188" s="2355"/>
      <c r="R188" s="2355"/>
      <c r="S188" s="2355"/>
      <c r="T188" s="2355"/>
      <c r="U188" s="2356"/>
      <c r="V188" s="2356"/>
      <c r="W188" s="2356"/>
      <c r="X188" s="2356"/>
      <c r="Y188" s="2356"/>
      <c r="Z188" s="2356"/>
      <c r="AA188" s="2356"/>
      <c r="AB188" s="2356"/>
      <c r="AC188" s="2356"/>
      <c r="AD188" s="2356"/>
      <c r="AE188" s="2357"/>
      <c r="AF188" s="1206"/>
      <c r="AG188" s="1206"/>
      <c r="AH188" s="2367" t="s">
        <v>1850</v>
      </c>
      <c r="AI188" s="2367"/>
      <c r="AJ188" s="2367"/>
      <c r="AK188" s="2367"/>
      <c r="AL188" s="2367"/>
      <c r="AM188" s="2367"/>
      <c r="AN188" s="2367"/>
      <c r="AO188" s="2367"/>
      <c r="AP188" s="2367"/>
      <c r="AQ188" s="2367"/>
      <c r="AR188" s="2367"/>
      <c r="AS188" s="2367"/>
      <c r="AT188" s="2367"/>
      <c r="AU188" s="2368">
        <v>0</v>
      </c>
      <c r="AV188" s="2368"/>
      <c r="AW188" s="2368"/>
      <c r="AX188" s="2368"/>
      <c r="AY188" s="2368"/>
      <c r="AZ188" s="2368"/>
      <c r="BA188" s="2368"/>
      <c r="BB188" s="2368"/>
      <c r="BC188" s="2369"/>
      <c r="BD188" s="2370"/>
      <c r="BE188" s="2371"/>
    </row>
    <row r="189" spans="1:57" ht="15.75" customHeight="1">
      <c r="A189" s="1206"/>
      <c r="B189" s="1206"/>
      <c r="C189" s="2361" t="s">
        <v>2495</v>
      </c>
      <c r="D189" s="2362"/>
      <c r="E189" s="2362"/>
      <c r="F189" s="2362"/>
      <c r="G189" s="2362"/>
      <c r="H189" s="2362"/>
      <c r="I189" s="2362"/>
      <c r="J189" s="2362"/>
      <c r="K189" s="2362"/>
      <c r="L189" s="2362"/>
      <c r="M189" s="2362"/>
      <c r="N189" s="2355">
        <v>0</v>
      </c>
      <c r="O189" s="2355"/>
      <c r="P189" s="2355"/>
      <c r="Q189" s="2355"/>
      <c r="R189" s="2355"/>
      <c r="S189" s="2355"/>
      <c r="T189" s="2355"/>
      <c r="U189" s="2356"/>
      <c r="V189" s="2356"/>
      <c r="W189" s="2356"/>
      <c r="X189" s="2356"/>
      <c r="Y189" s="2356"/>
      <c r="Z189" s="2356"/>
      <c r="AA189" s="2356"/>
      <c r="AB189" s="2356"/>
      <c r="AC189" s="2356"/>
      <c r="AD189" s="2356"/>
      <c r="AE189" s="2357"/>
      <c r="AF189" s="1206"/>
      <c r="AG189" s="1206"/>
      <c r="AH189" s="2372" t="s">
        <v>2604</v>
      </c>
      <c r="AI189" s="2372"/>
      <c r="AJ189" s="2372"/>
      <c r="AK189" s="2372"/>
      <c r="AL189" s="2372"/>
      <c r="AM189" s="2372"/>
      <c r="AN189" s="2372"/>
      <c r="AO189" s="2372"/>
      <c r="AP189" s="2372"/>
      <c r="AQ189" s="2372"/>
      <c r="AR189" s="2372"/>
      <c r="AS189" s="2372"/>
      <c r="AT189" s="2372"/>
      <c r="AU189" s="2360"/>
      <c r="AV189" s="2360"/>
      <c r="AW189" s="2360"/>
      <c r="AX189" s="2360"/>
      <c r="AY189" s="2360"/>
      <c r="AZ189" s="2360"/>
      <c r="BA189" s="2360"/>
      <c r="BB189" s="2360"/>
      <c r="BC189" s="2331"/>
      <c r="BD189" s="2332"/>
      <c r="BE189" s="2333"/>
    </row>
    <row r="190" spans="1:57" ht="15.75" customHeight="1">
      <c r="A190" s="1206"/>
      <c r="B190" s="1206"/>
      <c r="C190" s="2358" t="s">
        <v>301</v>
      </c>
      <c r="D190" s="2359"/>
      <c r="E190" s="2354" t="s">
        <v>1844</v>
      </c>
      <c r="F190" s="2354"/>
      <c r="G190" s="2354"/>
      <c r="H190" s="2354"/>
      <c r="I190" s="2354"/>
      <c r="J190" s="2354"/>
      <c r="K190" s="2354"/>
      <c r="L190" s="2354"/>
      <c r="M190" s="2354"/>
      <c r="N190" s="2355">
        <v>0</v>
      </c>
      <c r="O190" s="2355"/>
      <c r="P190" s="2355"/>
      <c r="Q190" s="2355"/>
      <c r="R190" s="2355"/>
      <c r="S190" s="2355"/>
      <c r="T190" s="2355"/>
      <c r="U190" s="2356"/>
      <c r="V190" s="2356"/>
      <c r="W190" s="2356"/>
      <c r="X190" s="2356"/>
      <c r="Y190" s="2356"/>
      <c r="Z190" s="2356"/>
      <c r="AA190" s="2356"/>
      <c r="AB190" s="2356"/>
      <c r="AC190" s="2356"/>
      <c r="AD190" s="2356"/>
      <c r="AE190" s="2357"/>
      <c r="AF190" s="1206"/>
      <c r="AG190" s="1206"/>
      <c r="AH190" s="2590" t="s">
        <v>2603</v>
      </c>
      <c r="AI190" s="2590"/>
      <c r="AJ190" s="2590"/>
      <c r="AK190" s="2590"/>
      <c r="AL190" s="2590"/>
      <c r="AM190" s="2590"/>
      <c r="AN190" s="2590"/>
      <c r="AO190" s="2590"/>
      <c r="AP190" s="2590"/>
      <c r="AQ190" s="2590"/>
      <c r="AR190" s="2590"/>
      <c r="AS190" s="2590"/>
      <c r="AT190" s="2590"/>
      <c r="AU190" s="2330">
        <f>SUM(AU188:BB189)</f>
        <v>0</v>
      </c>
      <c r="AV190" s="2330"/>
      <c r="AW190" s="2330"/>
      <c r="AX190" s="2330"/>
      <c r="AY190" s="2330"/>
      <c r="AZ190" s="2330"/>
      <c r="BA190" s="2330"/>
      <c r="BB190" s="2330"/>
      <c r="BC190" s="2331"/>
      <c r="BD190" s="2332"/>
      <c r="BE190" s="2333"/>
    </row>
    <row r="191" spans="1:57" ht="15.75" customHeight="1" thickBot="1">
      <c r="A191" s="1206"/>
      <c r="B191" s="1206"/>
      <c r="C191" s="2352" t="s">
        <v>301</v>
      </c>
      <c r="D191" s="2353"/>
      <c r="E191" s="2354" t="s">
        <v>1844</v>
      </c>
      <c r="F191" s="2354"/>
      <c r="G191" s="2354"/>
      <c r="H191" s="2354"/>
      <c r="I191" s="2354"/>
      <c r="J191" s="2354"/>
      <c r="K191" s="2354"/>
      <c r="L191" s="2354"/>
      <c r="M191" s="2354"/>
      <c r="N191" s="2355">
        <v>0</v>
      </c>
      <c r="O191" s="2355"/>
      <c r="P191" s="2355"/>
      <c r="Q191" s="2355"/>
      <c r="R191" s="2355"/>
      <c r="S191" s="2355"/>
      <c r="T191" s="2355"/>
      <c r="U191" s="2356"/>
      <c r="V191" s="2356"/>
      <c r="W191" s="2356"/>
      <c r="X191" s="2356"/>
      <c r="Y191" s="2356"/>
      <c r="Z191" s="2356"/>
      <c r="AA191" s="2356"/>
      <c r="AB191" s="2356"/>
      <c r="AC191" s="2356"/>
      <c r="AD191" s="2356"/>
      <c r="AE191" s="2357"/>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4"/>
      <c r="BD191" s="2335"/>
      <c r="BE191" s="2336"/>
    </row>
    <row r="192" spans="1:57" ht="15.75" customHeight="1" thickBot="1">
      <c r="A192" s="1206"/>
      <c r="B192" s="1206"/>
      <c r="C192" s="2341" t="s">
        <v>301</v>
      </c>
      <c r="D192" s="2342"/>
      <c r="E192" s="2343" t="s">
        <v>1844</v>
      </c>
      <c r="F192" s="2343"/>
      <c r="G192" s="2343"/>
      <c r="H192" s="2343"/>
      <c r="I192" s="2343"/>
      <c r="J192" s="2343"/>
      <c r="K192" s="2343"/>
      <c r="L192" s="2343"/>
      <c r="M192" s="2344"/>
      <c r="N192" s="2345">
        <v>0</v>
      </c>
      <c r="O192" s="2345"/>
      <c r="P192" s="2345"/>
      <c r="Q192" s="2345"/>
      <c r="R192" s="2345"/>
      <c r="S192" s="2345"/>
      <c r="T192" s="2346"/>
      <c r="U192" s="2347"/>
      <c r="V192" s="2348"/>
      <c r="W192" s="2348"/>
      <c r="X192" s="2348"/>
      <c r="Y192" s="2348"/>
      <c r="Z192" s="2348"/>
      <c r="AA192" s="2348"/>
      <c r="AB192" s="2348"/>
      <c r="AC192" s="2348"/>
      <c r="AD192" s="2348"/>
      <c r="AE192" s="2349"/>
      <c r="AF192" s="1206"/>
      <c r="AG192" s="1206"/>
      <c r="AH192" s="2315" t="s">
        <v>1851</v>
      </c>
      <c r="AI192" s="2316"/>
      <c r="AJ192" s="2316"/>
      <c r="AK192" s="2316"/>
      <c r="AL192" s="2316"/>
      <c r="AM192" s="2316"/>
      <c r="AN192" s="2316"/>
      <c r="AO192" s="2316"/>
      <c r="AP192" s="2316"/>
      <c r="AQ192" s="2316"/>
      <c r="AR192" s="2316"/>
      <c r="AS192" s="2316"/>
      <c r="AT192" s="2316"/>
      <c r="AU192" s="2325"/>
      <c r="AV192" s="2325"/>
      <c r="AW192" s="2325"/>
      <c r="AX192" s="2325"/>
      <c r="AY192" s="2325"/>
      <c r="AZ192" s="2325"/>
      <c r="BA192" s="2325"/>
      <c r="BB192" s="2325"/>
      <c r="BC192" s="1219"/>
      <c r="BD192" s="1219"/>
      <c r="BE192" s="1218"/>
    </row>
    <row r="193" spans="1:57" ht="15.75" customHeight="1">
      <c r="A193" s="1206"/>
      <c r="B193" s="1206"/>
      <c r="C193" s="2337" t="s">
        <v>1852</v>
      </c>
      <c r="D193" s="2338"/>
      <c r="E193" s="2338"/>
      <c r="F193" s="2338"/>
      <c r="G193" s="2338"/>
      <c r="H193" s="2338"/>
      <c r="I193" s="2338"/>
      <c r="J193" s="2338"/>
      <c r="K193" s="2338"/>
      <c r="L193" s="2338"/>
      <c r="M193" s="2338"/>
      <c r="N193" s="2339">
        <f>SUM(N185:T192)</f>
        <v>5029082</v>
      </c>
      <c r="O193" s="2339"/>
      <c r="P193" s="2339"/>
      <c r="Q193" s="2339"/>
      <c r="R193" s="2339"/>
      <c r="S193" s="2339"/>
      <c r="T193" s="2340"/>
      <c r="U193" s="1206"/>
      <c r="V193" s="1206"/>
      <c r="W193" s="1206"/>
      <c r="X193" s="1206"/>
      <c r="Y193" s="1206"/>
      <c r="Z193" s="1206"/>
      <c r="AA193" s="1206"/>
      <c r="AB193" s="1206"/>
      <c r="AC193" s="1206"/>
      <c r="AD193" s="1206"/>
      <c r="AE193" s="1206"/>
      <c r="AF193" s="1206"/>
      <c r="AG193" s="1206"/>
      <c r="AH193" s="2350" t="s">
        <v>2602</v>
      </c>
      <c r="AI193" s="2350"/>
      <c r="AJ193" s="2350"/>
      <c r="AK193" s="2350"/>
      <c r="AL193" s="2350"/>
      <c r="AM193" s="2350"/>
      <c r="AN193" s="2350"/>
      <c r="AO193" s="2350"/>
      <c r="AP193" s="2350"/>
      <c r="AQ193" s="2350"/>
      <c r="AR193" s="2350"/>
      <c r="AS193" s="2350"/>
      <c r="AT193" s="2350"/>
      <c r="AU193" s="2350"/>
      <c r="AV193" s="2350"/>
      <c r="AW193" s="2350"/>
      <c r="AX193" s="2350"/>
      <c r="AY193" s="2350"/>
      <c r="AZ193" s="2350"/>
      <c r="BA193" s="2350"/>
      <c r="BB193" s="2350"/>
      <c r="BC193" s="2350"/>
      <c r="BD193" s="2350"/>
      <c r="BE193" s="2351"/>
    </row>
    <row r="194" spans="1:57" ht="15.75" customHeight="1" thickBot="1">
      <c r="A194" s="1206"/>
      <c r="B194" s="1206"/>
      <c r="C194" s="2317" t="s">
        <v>2496</v>
      </c>
      <c r="D194" s="2318"/>
      <c r="E194" s="2318"/>
      <c r="F194" s="2318"/>
      <c r="G194" s="2318"/>
      <c r="H194" s="2318"/>
      <c r="I194" s="2318"/>
      <c r="J194" s="2318"/>
      <c r="K194" s="2318"/>
      <c r="L194" s="2318"/>
      <c r="M194" s="2318"/>
      <c r="N194" s="2319">
        <f>(N183-N193)/J29</f>
        <v>398926.73684210517</v>
      </c>
      <c r="O194" s="2320"/>
      <c r="P194" s="2320"/>
      <c r="Q194" s="2320"/>
      <c r="R194" s="2320"/>
      <c r="S194" s="2320"/>
      <c r="T194" s="2321"/>
      <c r="U194" s="1217"/>
      <c r="V194" s="1206"/>
      <c r="W194" s="1206"/>
      <c r="X194" s="1206"/>
      <c r="Y194" s="1206"/>
      <c r="Z194" s="1206"/>
      <c r="AA194" s="1206"/>
      <c r="AB194" s="1206"/>
      <c r="AC194" s="1206"/>
      <c r="AD194" s="1206"/>
      <c r="AE194" s="1206"/>
      <c r="AF194" s="1206"/>
      <c r="AG194" s="1206"/>
      <c r="AH194" s="2350"/>
      <c r="AI194" s="2350"/>
      <c r="AJ194" s="2350"/>
      <c r="AK194" s="2350"/>
      <c r="AL194" s="2350"/>
      <c r="AM194" s="2350"/>
      <c r="AN194" s="2350"/>
      <c r="AO194" s="2350"/>
      <c r="AP194" s="2350"/>
      <c r="AQ194" s="2350"/>
      <c r="AR194" s="2350"/>
      <c r="AS194" s="2350"/>
      <c r="AT194" s="2350"/>
      <c r="AU194" s="2350"/>
      <c r="AV194" s="2350"/>
      <c r="AW194" s="2350"/>
      <c r="AX194" s="2350"/>
      <c r="AY194" s="2350"/>
      <c r="AZ194" s="2350"/>
      <c r="BA194" s="2350"/>
      <c r="BB194" s="2350"/>
      <c r="BC194" s="2350"/>
      <c r="BD194" s="2350"/>
      <c r="BE194" s="2351"/>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22"/>
      <c r="AI195" s="2322"/>
      <c r="AJ195" s="2322"/>
      <c r="AK195" s="2322"/>
      <c r="AL195" s="2322"/>
      <c r="AM195" s="2322"/>
      <c r="AN195" s="2322"/>
      <c r="AO195" s="2322"/>
      <c r="AP195" s="2322"/>
      <c r="AQ195" s="2322"/>
      <c r="AR195" s="2322"/>
      <c r="AS195" s="2326"/>
      <c r="AT195" s="2326"/>
      <c r="AU195" s="2326"/>
      <c r="AV195" s="2326"/>
      <c r="AW195" s="2326"/>
      <c r="AX195" s="2326"/>
      <c r="AY195" s="2326"/>
      <c r="AZ195" s="2326"/>
      <c r="BA195" s="2326"/>
      <c r="BB195" s="2326"/>
      <c r="BC195" s="2326"/>
      <c r="BD195" s="2326"/>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7" t="s">
        <v>2601</v>
      </c>
      <c r="D197" s="2328"/>
      <c r="E197" s="2328"/>
      <c r="F197" s="2328"/>
      <c r="G197" s="2328"/>
      <c r="H197" s="2328"/>
      <c r="I197" s="2328"/>
      <c r="J197" s="2328"/>
      <c r="K197" s="2328"/>
      <c r="L197" s="2328"/>
      <c r="M197" s="2328"/>
      <c r="N197" s="2328"/>
      <c r="O197" s="2328"/>
      <c r="P197" s="2328"/>
      <c r="Q197" s="2328"/>
      <c r="R197" s="2328"/>
      <c r="S197" s="2328"/>
      <c r="T197" s="2328"/>
      <c r="U197" s="2328"/>
      <c r="V197" s="2328"/>
      <c r="W197" s="2328"/>
      <c r="X197" s="2328"/>
      <c r="Y197" s="2328"/>
      <c r="Z197" s="2328"/>
      <c r="AA197" s="2328"/>
      <c r="AB197" s="2328"/>
      <c r="AC197" s="2328"/>
      <c r="AD197" s="2328"/>
      <c r="AE197" s="2329"/>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93" t="s">
        <v>2600</v>
      </c>
      <c r="D198" s="2593"/>
      <c r="E198" s="2593"/>
      <c r="F198" s="2593"/>
      <c r="G198" s="2593"/>
      <c r="H198" s="2593"/>
      <c r="I198" s="2593"/>
      <c r="J198" s="2593"/>
      <c r="K198" s="2593"/>
      <c r="L198" s="2593"/>
      <c r="M198" s="2593"/>
      <c r="N198" s="2593"/>
      <c r="O198" s="2594" t="s">
        <v>2599</v>
      </c>
      <c r="P198" s="2594"/>
      <c r="Q198" s="2594"/>
      <c r="R198" s="2594"/>
      <c r="S198" s="2594"/>
      <c r="T198" s="2594"/>
      <c r="U198" s="2594"/>
      <c r="V198" s="2594"/>
      <c r="W198" s="2594"/>
      <c r="X198" s="2594" t="s">
        <v>2598</v>
      </c>
      <c r="Y198" s="2594"/>
      <c r="Z198" s="2594"/>
      <c r="AA198" s="2594"/>
      <c r="AB198" s="2594"/>
      <c r="AC198" s="2594"/>
      <c r="AD198" s="2594"/>
      <c r="AE198" s="2594"/>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91" t="s">
        <v>2597</v>
      </c>
      <c r="D199" s="2591"/>
      <c r="E199" s="2591"/>
      <c r="F199" s="2591"/>
      <c r="G199" s="2591"/>
      <c r="H199" s="2591"/>
      <c r="I199" s="2591"/>
      <c r="J199" s="2591"/>
      <c r="K199" s="2591"/>
      <c r="L199" s="2591"/>
      <c r="M199" s="2591"/>
      <c r="N199" s="2591"/>
      <c r="O199" s="2323" t="s">
        <v>2596</v>
      </c>
      <c r="P199" s="2323"/>
      <c r="Q199" s="2323"/>
      <c r="R199" s="2323"/>
      <c r="S199" s="2323"/>
      <c r="T199" s="2323"/>
      <c r="U199" s="2323"/>
      <c r="V199" s="2323"/>
      <c r="W199" s="2323"/>
      <c r="X199" s="2324">
        <v>0.03</v>
      </c>
      <c r="Y199" s="2324"/>
      <c r="Z199" s="2324"/>
      <c r="AA199" s="2324"/>
      <c r="AB199" s="2324"/>
      <c r="AC199" s="2324"/>
      <c r="AD199" s="2324"/>
      <c r="AE199" s="2324"/>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91" t="s">
        <v>866</v>
      </c>
      <c r="D200" s="2591"/>
      <c r="E200" s="2591"/>
      <c r="F200" s="2591"/>
      <c r="G200" s="2591"/>
      <c r="H200" s="2591"/>
      <c r="I200" s="2591"/>
      <c r="J200" s="2591"/>
      <c r="K200" s="2591"/>
      <c r="L200" s="2591"/>
      <c r="M200" s="2591"/>
      <c r="N200" s="2591"/>
      <c r="O200" s="2323" t="s">
        <v>2596</v>
      </c>
      <c r="P200" s="2323"/>
      <c r="Q200" s="2323"/>
      <c r="R200" s="2323"/>
      <c r="S200" s="2323"/>
      <c r="T200" s="2323"/>
      <c r="U200" s="2323"/>
      <c r="V200" s="2323"/>
      <c r="W200" s="2323"/>
      <c r="X200" s="2324">
        <v>0.03</v>
      </c>
      <c r="Y200" s="2324"/>
      <c r="Z200" s="2324"/>
      <c r="AA200" s="2324"/>
      <c r="AB200" s="2324"/>
      <c r="AC200" s="2324"/>
      <c r="AD200" s="2324"/>
      <c r="AE200" s="2324"/>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91" t="s">
        <v>2595</v>
      </c>
      <c r="D201" s="2591"/>
      <c r="E201" s="2591"/>
      <c r="F201" s="2591"/>
      <c r="G201" s="2591"/>
      <c r="H201" s="2591"/>
      <c r="I201" s="2591"/>
      <c r="J201" s="2591"/>
      <c r="K201" s="2591"/>
      <c r="L201" s="2591"/>
      <c r="M201" s="2591"/>
      <c r="N201" s="2591"/>
      <c r="O201" s="2595">
        <f>SUM(O199:W200)</f>
        <v>0</v>
      </c>
      <c r="P201" s="2596"/>
      <c r="Q201" s="2596"/>
      <c r="R201" s="2596"/>
      <c r="S201" s="2596"/>
      <c r="T201" s="2596"/>
      <c r="U201" s="2596"/>
      <c r="V201" s="2596"/>
      <c r="W201" s="2596"/>
      <c r="X201" s="2596" t="s">
        <v>2594</v>
      </c>
      <c r="Y201" s="2596"/>
      <c r="Z201" s="2596"/>
      <c r="AA201" s="2596"/>
      <c r="AB201" s="2596"/>
      <c r="AC201" s="2596"/>
      <c r="AD201" s="2596"/>
      <c r="AE201" s="2596"/>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92" t="s">
        <v>2593</v>
      </c>
      <c r="D202" s="2592"/>
      <c r="E202" s="2592"/>
      <c r="F202" s="2592"/>
      <c r="G202" s="2592"/>
      <c r="H202" s="2592"/>
      <c r="I202" s="2592"/>
      <c r="J202" s="2592"/>
      <c r="K202" s="2592"/>
      <c r="L202" s="2592"/>
      <c r="M202" s="2592"/>
      <c r="N202" s="2592"/>
      <c r="O202" s="2592"/>
      <c r="P202" s="2592"/>
      <c r="Q202" s="2592"/>
      <c r="R202" s="2592"/>
      <c r="S202" s="2592"/>
      <c r="T202" s="2592"/>
      <c r="U202" s="2592"/>
      <c r="V202" s="2592"/>
      <c r="W202" s="2592"/>
      <c r="X202" s="2592"/>
      <c r="Y202" s="2592"/>
      <c r="Z202" s="2592"/>
      <c r="AA202" s="2592"/>
      <c r="AB202" s="2592"/>
      <c r="AC202" s="2592"/>
      <c r="AD202" s="2592"/>
      <c r="AE202" s="2592"/>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02" t="s">
        <v>2592</v>
      </c>
      <c r="D204" s="2303"/>
      <c r="E204" s="2303"/>
      <c r="F204" s="2303"/>
      <c r="G204" s="2303"/>
      <c r="H204" s="2303"/>
      <c r="I204" s="2303"/>
      <c r="J204" s="2303"/>
      <c r="K204" s="2303"/>
      <c r="L204" s="2303"/>
      <c r="M204" s="2303"/>
      <c r="N204" s="2303"/>
      <c r="O204" s="2303"/>
      <c r="P204" s="2303"/>
      <c r="Q204" s="2303"/>
      <c r="R204" s="2303"/>
      <c r="S204" s="2303"/>
      <c r="T204" s="2303"/>
      <c r="U204" s="2303"/>
      <c r="V204" s="2303"/>
      <c r="W204" s="2303"/>
      <c r="X204" s="2303"/>
      <c r="Y204" s="2303"/>
      <c r="Z204" s="2303"/>
      <c r="AA204" s="2303"/>
      <c r="AB204" s="2303"/>
      <c r="AC204" s="2303"/>
      <c r="AD204" s="2303"/>
      <c r="AE204" s="2303"/>
      <c r="AF204" s="2303"/>
      <c r="AG204" s="2303"/>
      <c r="AH204" s="2303"/>
      <c r="AI204" s="2303"/>
      <c r="AJ204" s="2303"/>
      <c r="AK204" s="2304"/>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5" t="s">
        <v>2591</v>
      </c>
      <c r="D205" s="2263"/>
      <c r="E205" s="2263"/>
      <c r="F205" s="2306"/>
      <c r="G205" s="2262" t="s">
        <v>2590</v>
      </c>
      <c r="H205" s="2263"/>
      <c r="I205" s="2263"/>
      <c r="J205" s="2263"/>
      <c r="K205" s="2263"/>
      <c r="L205" s="2263"/>
      <c r="M205" s="2263"/>
      <c r="N205" s="2263"/>
      <c r="O205" s="2306"/>
      <c r="P205" s="2309" t="s">
        <v>2589</v>
      </c>
      <c r="Q205" s="2310"/>
      <c r="R205" s="2310"/>
      <c r="S205" s="2310"/>
      <c r="T205" s="2311"/>
      <c r="U205" s="2256" t="s">
        <v>2588</v>
      </c>
      <c r="V205" s="2257"/>
      <c r="W205" s="2257"/>
      <c r="X205" s="2258"/>
      <c r="Y205" s="2256" t="s">
        <v>2587</v>
      </c>
      <c r="Z205" s="2257"/>
      <c r="AA205" s="2257"/>
      <c r="AB205" s="2258"/>
      <c r="AC205" s="2256" t="s">
        <v>2586</v>
      </c>
      <c r="AD205" s="2257"/>
      <c r="AE205" s="2257"/>
      <c r="AF205" s="2258"/>
      <c r="AG205" s="2262" t="s">
        <v>2585</v>
      </c>
      <c r="AH205" s="2263"/>
      <c r="AI205" s="2263"/>
      <c r="AJ205" s="2263"/>
      <c r="AK205" s="2264"/>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7"/>
      <c r="D206" s="2266"/>
      <c r="E206" s="2266"/>
      <c r="F206" s="2308"/>
      <c r="G206" s="2265"/>
      <c r="H206" s="2266"/>
      <c r="I206" s="2266"/>
      <c r="J206" s="2266"/>
      <c r="K206" s="2266"/>
      <c r="L206" s="2266"/>
      <c r="M206" s="2266"/>
      <c r="N206" s="2266"/>
      <c r="O206" s="2308"/>
      <c r="P206" s="2312"/>
      <c r="Q206" s="2313"/>
      <c r="R206" s="2313"/>
      <c r="S206" s="2313"/>
      <c r="T206" s="2314"/>
      <c r="U206" s="2259"/>
      <c r="V206" s="2260"/>
      <c r="W206" s="2260"/>
      <c r="X206" s="2261"/>
      <c r="Y206" s="2259"/>
      <c r="Z206" s="2260"/>
      <c r="AA206" s="2260"/>
      <c r="AB206" s="2261"/>
      <c r="AC206" s="2259"/>
      <c r="AD206" s="2260"/>
      <c r="AE206" s="2260"/>
      <c r="AF206" s="2261"/>
      <c r="AG206" s="2265"/>
      <c r="AH206" s="2266"/>
      <c r="AI206" s="2266"/>
      <c r="AJ206" s="2266"/>
      <c r="AK206" s="2267"/>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8">
        <v>1</v>
      </c>
      <c r="D207" s="2269"/>
      <c r="E207" s="2269"/>
      <c r="F207" s="2269"/>
      <c r="G207" s="2270" t="s">
        <v>2153</v>
      </c>
      <c r="H207" s="2270"/>
      <c r="I207" s="2270"/>
      <c r="J207" s="2270"/>
      <c r="K207" s="2270"/>
      <c r="L207" s="2270"/>
      <c r="M207" s="2270"/>
      <c r="N207" s="2270"/>
      <c r="O207" s="2270"/>
      <c r="P207" s="2271"/>
      <c r="Q207" s="2272"/>
      <c r="R207" s="2272"/>
      <c r="S207" s="2272"/>
      <c r="T207" s="2272"/>
      <c r="U207" s="2273" t="s">
        <v>2153</v>
      </c>
      <c r="V207" s="2273"/>
      <c r="W207" s="2273"/>
      <c r="X207" s="2273"/>
      <c r="Y207" s="2273" t="s">
        <v>2153</v>
      </c>
      <c r="Z207" s="2273"/>
      <c r="AA207" s="2273"/>
      <c r="AB207" s="2273"/>
      <c r="AC207" s="2274" t="s">
        <v>2153</v>
      </c>
      <c r="AD207" s="2274"/>
      <c r="AE207" s="2274"/>
      <c r="AF207" s="2274"/>
      <c r="AG207" s="2253"/>
      <c r="AH207" s="2254"/>
      <c r="AI207" s="2254"/>
      <c r="AJ207" s="2254"/>
      <c r="AK207" s="2255"/>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8">
        <v>2</v>
      </c>
      <c r="D208" s="2269"/>
      <c r="E208" s="2269"/>
      <c r="F208" s="2269"/>
      <c r="G208" s="2270" t="s">
        <v>2153</v>
      </c>
      <c r="H208" s="2270"/>
      <c r="I208" s="2270"/>
      <c r="J208" s="2270"/>
      <c r="K208" s="2270"/>
      <c r="L208" s="2270"/>
      <c r="M208" s="2270"/>
      <c r="N208" s="2270"/>
      <c r="O208" s="2270"/>
      <c r="P208" s="2271"/>
      <c r="Q208" s="2271"/>
      <c r="R208" s="2271"/>
      <c r="S208" s="2271"/>
      <c r="T208" s="2271"/>
      <c r="U208" s="2273" t="s">
        <v>2153</v>
      </c>
      <c r="V208" s="2273"/>
      <c r="W208" s="2273"/>
      <c r="X208" s="2273"/>
      <c r="Y208" s="2273" t="s">
        <v>2153</v>
      </c>
      <c r="Z208" s="2273"/>
      <c r="AA208" s="2273"/>
      <c r="AB208" s="2273"/>
      <c r="AC208" s="2274" t="s">
        <v>2153</v>
      </c>
      <c r="AD208" s="2274"/>
      <c r="AE208" s="2274"/>
      <c r="AF208" s="2274"/>
      <c r="AG208" s="2253"/>
      <c r="AH208" s="2254"/>
      <c r="AI208" s="2254"/>
      <c r="AJ208" s="2254"/>
      <c r="AK208" s="2255"/>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8">
        <v>3</v>
      </c>
      <c r="D209" s="2269"/>
      <c r="E209" s="2269"/>
      <c r="F209" s="2269"/>
      <c r="G209" s="2270" t="s">
        <v>2153</v>
      </c>
      <c r="H209" s="2270"/>
      <c r="I209" s="2270"/>
      <c r="J209" s="2270"/>
      <c r="K209" s="2270"/>
      <c r="L209" s="2270"/>
      <c r="M209" s="2270"/>
      <c r="N209" s="2270"/>
      <c r="O209" s="2270"/>
      <c r="P209" s="2271"/>
      <c r="Q209" s="2271"/>
      <c r="R209" s="2271"/>
      <c r="S209" s="2271"/>
      <c r="T209" s="2271"/>
      <c r="U209" s="2273" t="s">
        <v>2153</v>
      </c>
      <c r="V209" s="2273"/>
      <c r="W209" s="2273"/>
      <c r="X209" s="2273"/>
      <c r="Y209" s="2273" t="s">
        <v>2153</v>
      </c>
      <c r="Z209" s="2273"/>
      <c r="AA209" s="2273"/>
      <c r="AB209" s="2273"/>
      <c r="AC209" s="2274" t="s">
        <v>2153</v>
      </c>
      <c r="AD209" s="2274"/>
      <c r="AE209" s="2274"/>
      <c r="AF209" s="2274"/>
      <c r="AG209" s="2253"/>
      <c r="AH209" s="2254"/>
      <c r="AI209" s="2254"/>
      <c r="AJ209" s="2254"/>
      <c r="AK209" s="2255"/>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8">
        <v>4</v>
      </c>
      <c r="D210" s="2269"/>
      <c r="E210" s="2269"/>
      <c r="F210" s="2269"/>
      <c r="G210" s="2270" t="s">
        <v>2153</v>
      </c>
      <c r="H210" s="2270"/>
      <c r="I210" s="2270"/>
      <c r="J210" s="2270"/>
      <c r="K210" s="2270"/>
      <c r="L210" s="2270"/>
      <c r="M210" s="2270"/>
      <c r="N210" s="2270"/>
      <c r="O210" s="2270"/>
      <c r="P210" s="2271"/>
      <c r="Q210" s="2271"/>
      <c r="R210" s="2271"/>
      <c r="S210" s="2271"/>
      <c r="T210" s="2271"/>
      <c r="U210" s="2273" t="s">
        <v>2153</v>
      </c>
      <c r="V210" s="2273"/>
      <c r="W210" s="2273"/>
      <c r="X210" s="2273"/>
      <c r="Y210" s="2273" t="s">
        <v>2153</v>
      </c>
      <c r="Z210" s="2273"/>
      <c r="AA210" s="2273"/>
      <c r="AB210" s="2273"/>
      <c r="AC210" s="2274" t="s">
        <v>2153</v>
      </c>
      <c r="AD210" s="2274"/>
      <c r="AE210" s="2274"/>
      <c r="AF210" s="2274"/>
      <c r="AG210" s="2253"/>
      <c r="AH210" s="2254"/>
      <c r="AI210" s="2254"/>
      <c r="AJ210" s="2254"/>
      <c r="AK210" s="2255"/>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8">
        <v>5</v>
      </c>
      <c r="D211" s="2269"/>
      <c r="E211" s="2269"/>
      <c r="F211" s="2269"/>
      <c r="G211" s="2270"/>
      <c r="H211" s="2270"/>
      <c r="I211" s="2270"/>
      <c r="J211" s="2270"/>
      <c r="K211" s="2270"/>
      <c r="L211" s="2270"/>
      <c r="M211" s="2270"/>
      <c r="N211" s="2270"/>
      <c r="O211" s="2270"/>
      <c r="P211" s="2271"/>
      <c r="Q211" s="2271"/>
      <c r="R211" s="2271"/>
      <c r="S211" s="2271"/>
      <c r="T211" s="2271"/>
      <c r="U211" s="2273" t="s">
        <v>2153</v>
      </c>
      <c r="V211" s="2273"/>
      <c r="W211" s="2273"/>
      <c r="X211" s="2273"/>
      <c r="Y211" s="2273" t="s">
        <v>2153</v>
      </c>
      <c r="Z211" s="2273"/>
      <c r="AA211" s="2273"/>
      <c r="AB211" s="2273"/>
      <c r="AC211" s="2274" t="s">
        <v>2153</v>
      </c>
      <c r="AD211" s="2274"/>
      <c r="AE211" s="2274"/>
      <c r="AF211" s="2274"/>
      <c r="AG211" s="2253"/>
      <c r="AH211" s="2254"/>
      <c r="AI211" s="2254"/>
      <c r="AJ211" s="2254"/>
      <c r="AK211" s="2255"/>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8">
        <v>6</v>
      </c>
      <c r="D212" s="2269"/>
      <c r="E212" s="2269"/>
      <c r="F212" s="2269"/>
      <c r="G212" s="2270" t="s">
        <v>2153</v>
      </c>
      <c r="H212" s="2270"/>
      <c r="I212" s="2270"/>
      <c r="J212" s="2270"/>
      <c r="K212" s="2270"/>
      <c r="L212" s="2270"/>
      <c r="M212" s="2270"/>
      <c r="N212" s="2270"/>
      <c r="O212" s="2270"/>
      <c r="P212" s="2271"/>
      <c r="Q212" s="2271"/>
      <c r="R212" s="2271"/>
      <c r="S212" s="2271"/>
      <c r="T212" s="2271"/>
      <c r="U212" s="2273"/>
      <c r="V212" s="2273"/>
      <c r="W212" s="2273"/>
      <c r="X212" s="2273"/>
      <c r="Y212" s="2273"/>
      <c r="Z212" s="2273"/>
      <c r="AA212" s="2273"/>
      <c r="AB212" s="2273"/>
      <c r="AC212" s="2274" t="s">
        <v>2153</v>
      </c>
      <c r="AD212" s="2274"/>
      <c r="AE212" s="2274"/>
      <c r="AF212" s="2274"/>
      <c r="AG212" s="2253"/>
      <c r="AH212" s="2254"/>
      <c r="AI212" s="2254"/>
      <c r="AJ212" s="2254"/>
      <c r="AK212" s="2255"/>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8">
        <v>7</v>
      </c>
      <c r="D213" s="2269"/>
      <c r="E213" s="2269"/>
      <c r="F213" s="2269"/>
      <c r="G213" s="2604"/>
      <c r="H213" s="2605"/>
      <c r="I213" s="2605"/>
      <c r="J213" s="2605"/>
      <c r="K213" s="2605"/>
      <c r="L213" s="2605"/>
      <c r="M213" s="2605"/>
      <c r="N213" s="2605"/>
      <c r="O213" s="2606"/>
      <c r="P213" s="2271"/>
      <c r="Q213" s="2271"/>
      <c r="R213" s="2271"/>
      <c r="S213" s="2271"/>
      <c r="T213" s="2271"/>
      <c r="U213" s="2273"/>
      <c r="V213" s="2273"/>
      <c r="W213" s="2273"/>
      <c r="X213" s="2273"/>
      <c r="Y213" s="2273"/>
      <c r="Z213" s="2273"/>
      <c r="AA213" s="2273"/>
      <c r="AB213" s="2273"/>
      <c r="AC213" s="2274" t="s">
        <v>2153</v>
      </c>
      <c r="AD213" s="2274"/>
      <c r="AE213" s="2274"/>
      <c r="AF213" s="2274"/>
      <c r="AG213" s="2253"/>
      <c r="AH213" s="2254"/>
      <c r="AI213" s="2254"/>
      <c r="AJ213" s="2254"/>
      <c r="AK213" s="2255"/>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7" t="s">
        <v>2584</v>
      </c>
      <c r="D214" s="2608"/>
      <c r="E214" s="2608"/>
      <c r="F214" s="2608"/>
      <c r="G214" s="2608"/>
      <c r="H214" s="2608"/>
      <c r="I214" s="2608"/>
      <c r="J214" s="2608"/>
      <c r="K214" s="2608"/>
      <c r="L214" s="2608"/>
      <c r="M214" s="2608"/>
      <c r="N214" s="2608"/>
      <c r="O214" s="2608"/>
      <c r="P214" s="2609"/>
      <c r="Q214" s="2609"/>
      <c r="R214" s="2609"/>
      <c r="S214" s="2609"/>
      <c r="T214" s="2609"/>
      <c r="U214" s="2610">
        <v>0</v>
      </c>
      <c r="V214" s="2610"/>
      <c r="W214" s="2610"/>
      <c r="X214" s="2610"/>
      <c r="Y214" s="2610">
        <v>0</v>
      </c>
      <c r="Z214" s="2610"/>
      <c r="AA214" s="2610"/>
      <c r="AB214" s="2610"/>
      <c r="AC214" s="2611">
        <v>0</v>
      </c>
      <c r="AD214" s="2611"/>
      <c r="AE214" s="2611"/>
      <c r="AF214" s="2611"/>
      <c r="AG214" s="2250"/>
      <c r="AH214" s="2251"/>
      <c r="AI214" s="2251"/>
      <c r="AJ214" s="2251"/>
      <c r="AK214" s="2252"/>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8" t="s">
        <v>1853</v>
      </c>
      <c r="C219" s="2279"/>
      <c r="D219" s="2279"/>
      <c r="E219" s="2279"/>
      <c r="F219" s="2279"/>
      <c r="G219" s="2279"/>
      <c r="H219" s="2279"/>
      <c r="I219" s="2279"/>
      <c r="J219" s="2279"/>
      <c r="K219" s="2279"/>
      <c r="L219" s="2279"/>
      <c r="M219" s="2279"/>
      <c r="N219" s="2279"/>
      <c r="O219" s="2279"/>
      <c r="P219" s="2279"/>
      <c r="Q219" s="2279"/>
      <c r="R219" s="2279"/>
      <c r="S219" s="2279"/>
      <c r="T219" s="2279"/>
      <c r="U219" s="2279"/>
      <c r="V219" s="2279"/>
      <c r="W219" s="2279"/>
      <c r="X219" s="2279"/>
      <c r="Y219" s="2279"/>
      <c r="Z219" s="2279"/>
      <c r="AA219" s="2279"/>
      <c r="AB219" s="2279"/>
      <c r="AC219" s="2279"/>
      <c r="AD219" s="2279"/>
      <c r="AE219" s="2279"/>
      <c r="AF219" s="2279"/>
      <c r="AG219" s="2279"/>
      <c r="AH219" s="2279"/>
      <c r="AI219" s="2279"/>
      <c r="AJ219" s="2279"/>
      <c r="AK219" s="2279"/>
      <c r="AL219" s="2279"/>
      <c r="AM219" s="2279"/>
      <c r="AN219" s="2279"/>
      <c r="AO219" s="2279"/>
      <c r="AP219" s="2279"/>
      <c r="AQ219" s="2279"/>
      <c r="AR219" s="2279"/>
      <c r="AS219" s="2279"/>
      <c r="AT219" s="2279"/>
      <c r="AU219" s="2279"/>
      <c r="AV219" s="2279"/>
      <c r="AW219" s="2279"/>
      <c r="AX219" s="2279"/>
      <c r="AY219" s="2279"/>
      <c r="AZ219" s="2279"/>
      <c r="BA219" s="2279"/>
      <c r="BB219" s="2279"/>
      <c r="BC219" s="2279"/>
      <c r="BD219" s="2280"/>
      <c r="BE219" s="1202"/>
    </row>
    <row r="220" spans="1:57" ht="15.75" customHeight="1">
      <c r="A220" s="1206"/>
      <c r="B220" s="2281"/>
      <c r="C220" s="2282"/>
      <c r="D220" s="2282"/>
      <c r="E220" s="2282"/>
      <c r="F220" s="2282"/>
      <c r="G220" s="2282"/>
      <c r="H220" s="2282"/>
      <c r="I220" s="2282"/>
      <c r="J220" s="2282"/>
      <c r="K220" s="2282"/>
      <c r="L220" s="2282"/>
      <c r="M220" s="2282"/>
      <c r="N220" s="2282"/>
      <c r="O220" s="2282"/>
      <c r="P220" s="2282"/>
      <c r="Q220" s="2282"/>
      <c r="R220" s="2282"/>
      <c r="S220" s="2282"/>
      <c r="T220" s="2282"/>
      <c r="U220" s="2282"/>
      <c r="V220" s="2282"/>
      <c r="W220" s="2282"/>
      <c r="X220" s="2282"/>
      <c r="Y220" s="2282"/>
      <c r="Z220" s="2282"/>
      <c r="AA220" s="2282"/>
      <c r="AB220" s="2282"/>
      <c r="AC220" s="2282"/>
      <c r="AD220" s="2282"/>
      <c r="AE220" s="2282"/>
      <c r="AF220" s="2282"/>
      <c r="AG220" s="2282"/>
      <c r="AH220" s="2282"/>
      <c r="AI220" s="2282"/>
      <c r="AJ220" s="2282"/>
      <c r="AK220" s="2282"/>
      <c r="AL220" s="2282"/>
      <c r="AM220" s="2282"/>
      <c r="AN220" s="2282"/>
      <c r="AO220" s="2282"/>
      <c r="AP220" s="2282"/>
      <c r="AQ220" s="2282"/>
      <c r="AR220" s="2282"/>
      <c r="AS220" s="2282"/>
      <c r="AT220" s="2282"/>
      <c r="AU220" s="2282"/>
      <c r="AV220" s="2282"/>
      <c r="AW220" s="2282"/>
      <c r="AX220" s="2282"/>
      <c r="AY220" s="2282"/>
      <c r="AZ220" s="2282"/>
      <c r="BA220" s="2282"/>
      <c r="BB220" s="2282"/>
      <c r="BC220" s="2282"/>
      <c r="BD220" s="2283"/>
      <c r="BE220" s="1202"/>
    </row>
    <row r="221" spans="1:57" ht="15.75" customHeight="1">
      <c r="A221" s="1206"/>
      <c r="B221" s="2284" t="s">
        <v>1854</v>
      </c>
      <c r="C221" s="2285"/>
      <c r="D221" s="2285"/>
      <c r="E221" s="2285"/>
      <c r="F221" s="2285"/>
      <c r="G221" s="2285"/>
      <c r="H221" s="2285"/>
      <c r="I221" s="2285"/>
      <c r="J221" s="2285"/>
      <c r="K221" s="2285"/>
      <c r="L221" s="2285"/>
      <c r="M221" s="2285"/>
      <c r="N221" s="2285"/>
      <c r="O221" s="2285"/>
      <c r="P221" s="2285"/>
      <c r="Q221" s="2285"/>
      <c r="R221" s="2285"/>
      <c r="S221" s="2285"/>
      <c r="T221" s="2285"/>
      <c r="U221" s="2285"/>
      <c r="V221" s="2285"/>
      <c r="W221" s="2285"/>
      <c r="X221" s="2285"/>
      <c r="Y221" s="2285"/>
      <c r="Z221" s="2285"/>
      <c r="AA221" s="2285"/>
      <c r="AB221" s="2285"/>
      <c r="AC221" s="2285"/>
      <c r="AD221" s="2285"/>
      <c r="AE221" s="2285"/>
      <c r="AF221" s="2285"/>
      <c r="AG221" s="2285"/>
      <c r="AH221" s="2285"/>
      <c r="AI221" s="2285"/>
      <c r="AJ221" s="2285"/>
      <c r="AK221" s="2285"/>
      <c r="AL221" s="2285"/>
      <c r="AM221" s="2285"/>
      <c r="AN221" s="2285"/>
      <c r="AO221" s="2285"/>
      <c r="AP221" s="2285"/>
      <c r="AQ221" s="2285"/>
      <c r="AR221" s="2285"/>
      <c r="AS221" s="2285"/>
      <c r="AT221" s="2285"/>
      <c r="AU221" s="2285"/>
      <c r="AV221" s="2285"/>
      <c r="AW221" s="2285"/>
      <c r="AX221" s="2285"/>
      <c r="AY221" s="2285"/>
      <c r="AZ221" s="2285"/>
      <c r="BA221" s="2285"/>
      <c r="BB221" s="2285"/>
      <c r="BC221" s="2285"/>
      <c r="BD221" s="2286"/>
      <c r="BE221" s="1202"/>
    </row>
    <row r="222" spans="1:57" ht="15.75" customHeight="1">
      <c r="A222" s="1206"/>
      <c r="B222" s="2284" t="s">
        <v>1855</v>
      </c>
      <c r="C222" s="2285"/>
      <c r="D222" s="2285"/>
      <c r="E222" s="2285"/>
      <c r="F222" s="2285"/>
      <c r="G222" s="2285"/>
      <c r="H222" s="2285"/>
      <c r="I222" s="2285"/>
      <c r="J222" s="2285"/>
      <c r="K222" s="2285"/>
      <c r="L222" s="2285"/>
      <c r="M222" s="2285"/>
      <c r="N222" s="2285"/>
      <c r="O222" s="2285"/>
      <c r="P222" s="2285"/>
      <c r="Q222" s="2285"/>
      <c r="R222" s="2285"/>
      <c r="S222" s="2285"/>
      <c r="T222" s="2285"/>
      <c r="U222" s="2285"/>
      <c r="V222" s="2285"/>
      <c r="W222" s="2285"/>
      <c r="X222" s="2285"/>
      <c r="Y222" s="2285"/>
      <c r="Z222" s="2285"/>
      <c r="AA222" s="2285"/>
      <c r="AB222" s="2285"/>
      <c r="AC222" s="2285"/>
      <c r="AD222" s="2285"/>
      <c r="AE222" s="2285"/>
      <c r="AF222" s="2285"/>
      <c r="AG222" s="2285"/>
      <c r="AH222" s="2285"/>
      <c r="AI222" s="2285"/>
      <c r="AJ222" s="2285"/>
      <c r="AK222" s="2285"/>
      <c r="AL222" s="2285"/>
      <c r="AM222" s="2285"/>
      <c r="AN222" s="2285"/>
      <c r="AO222" s="2285"/>
      <c r="AP222" s="2285"/>
      <c r="AQ222" s="2285"/>
      <c r="AR222" s="2285"/>
      <c r="AS222" s="2285"/>
      <c r="AT222" s="2285"/>
      <c r="AU222" s="2285"/>
      <c r="AV222" s="2285"/>
      <c r="AW222" s="2285"/>
      <c r="AX222" s="2285"/>
      <c r="AY222" s="2285"/>
      <c r="AZ222" s="2285"/>
      <c r="BA222" s="2285"/>
      <c r="BB222" s="2285"/>
      <c r="BC222" s="2285"/>
      <c r="BD222" s="2286"/>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7" t="s">
        <v>1856</v>
      </c>
      <c r="C224" s="2288"/>
      <c r="D224" s="2288"/>
      <c r="E224" s="2288"/>
      <c r="F224" s="2288"/>
      <c r="G224" s="2288"/>
      <c r="H224" s="2288"/>
      <c r="I224" s="2288"/>
      <c r="J224" s="2288"/>
      <c r="K224" s="2288"/>
      <c r="L224" s="2288"/>
      <c r="M224" s="2288"/>
      <c r="N224" s="2288"/>
      <c r="O224" s="2288"/>
      <c r="P224" s="2288"/>
      <c r="Q224" s="2288"/>
      <c r="R224" s="2288"/>
      <c r="S224" s="2288"/>
      <c r="T224" s="2288"/>
      <c r="U224" s="2288"/>
      <c r="V224" s="2288"/>
      <c r="W224" s="2288"/>
      <c r="X224" s="2288"/>
      <c r="Y224" s="2288"/>
      <c r="Z224" s="2288"/>
      <c r="AA224" s="2288"/>
      <c r="AB224" s="2288"/>
      <c r="AC224" s="2288"/>
      <c r="AD224" s="2288"/>
      <c r="AE224" s="2288"/>
      <c r="AF224" s="2288"/>
      <c r="AG224" s="2288"/>
      <c r="AH224" s="2288"/>
      <c r="AI224" s="2288"/>
      <c r="AJ224" s="2288"/>
      <c r="AK224" s="2288"/>
      <c r="AL224" s="2288"/>
      <c r="AM224" s="2288"/>
      <c r="AN224" s="2288"/>
      <c r="AO224" s="2288"/>
      <c r="AP224" s="2288"/>
      <c r="AQ224" s="2288"/>
      <c r="AR224" s="2288"/>
      <c r="AS224" s="2288"/>
      <c r="AT224" s="2288"/>
      <c r="AU224" s="2288"/>
      <c r="AV224" s="2288"/>
      <c r="AW224" s="2288"/>
      <c r="AX224" s="2288"/>
      <c r="AY224" s="2288"/>
      <c r="AZ224" s="2288"/>
      <c r="BA224" s="2288"/>
      <c r="BB224" s="2288"/>
      <c r="BC224" s="2288"/>
      <c r="BD224" s="2289"/>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301" t="s">
        <v>1858</v>
      </c>
      <c r="I228" s="2301"/>
      <c r="J228" s="2301"/>
      <c r="K228" s="2301"/>
      <c r="L228" s="2301"/>
      <c r="M228" s="2301"/>
      <c r="N228" s="2301"/>
      <c r="O228" s="2301"/>
      <c r="P228" s="2301"/>
      <c r="Q228" s="2301"/>
      <c r="R228" s="2301"/>
      <c r="S228" s="2301"/>
      <c r="T228" s="2301"/>
      <c r="U228" s="2301"/>
      <c r="V228" s="2301"/>
      <c r="W228" s="2301"/>
      <c r="X228" s="2301"/>
      <c r="Y228" s="2301"/>
      <c r="Z228" s="2301"/>
      <c r="AA228" s="2301"/>
      <c r="AB228" s="2301"/>
      <c r="AC228" s="2301"/>
      <c r="AD228" s="2301"/>
      <c r="AE228" s="2301"/>
      <c r="AF228" s="2301"/>
      <c r="AG228" s="2301"/>
      <c r="AH228" s="2301"/>
      <c r="AI228" s="2301"/>
      <c r="AJ228" s="2301"/>
      <c r="AK228" s="2301"/>
      <c r="AL228" s="2301"/>
      <c r="AM228" s="2301"/>
      <c r="AN228" s="2301"/>
      <c r="AO228" s="2301"/>
      <c r="AP228" s="2301"/>
      <c r="AQ228" s="2301"/>
      <c r="AR228" s="2301"/>
      <c r="AS228" s="2301"/>
      <c r="AT228" s="2301"/>
      <c r="AU228" s="2301"/>
      <c r="AV228" s="2301"/>
      <c r="AW228" s="2301"/>
      <c r="AX228" s="2301"/>
      <c r="AY228" s="2301"/>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300" t="s">
        <v>2497</v>
      </c>
      <c r="I230" s="2300"/>
      <c r="J230" s="2300"/>
      <c r="K230" s="2300"/>
      <c r="L230" s="2300"/>
      <c r="M230" s="2300"/>
      <c r="N230" s="2300"/>
      <c r="O230" s="2300"/>
      <c r="P230" s="2300"/>
      <c r="Q230" s="2300"/>
      <c r="R230" s="2300"/>
      <c r="S230" s="2300"/>
      <c r="T230" s="2300"/>
      <c r="U230" s="2300"/>
      <c r="V230" s="2300"/>
      <c r="W230" s="2300"/>
      <c r="X230" s="2300"/>
      <c r="Y230" s="2300"/>
      <c r="Z230" s="2300"/>
      <c r="AA230" s="2300"/>
      <c r="AB230" s="2300"/>
      <c r="AC230" s="2300"/>
      <c r="AD230" s="2300"/>
      <c r="AE230" s="2300"/>
      <c r="AF230" s="2300"/>
      <c r="AG230" s="2300"/>
      <c r="AH230" s="2300"/>
      <c r="AI230" s="2300"/>
      <c r="AJ230" s="2300"/>
      <c r="AK230" s="2300"/>
      <c r="AL230" s="2300"/>
      <c r="AM230" s="2300"/>
      <c r="AN230" s="2300"/>
      <c r="AO230" s="2300"/>
      <c r="AP230" s="2300"/>
      <c r="AQ230" s="2300"/>
      <c r="AR230" s="2300"/>
      <c r="AS230" s="2300"/>
      <c r="AT230" s="2300"/>
      <c r="AU230" s="2300"/>
      <c r="AV230" s="2300"/>
      <c r="AW230" s="2300"/>
      <c r="AX230" s="2300"/>
      <c r="AY230" s="2300"/>
      <c r="AZ230" s="2300"/>
      <c r="BA230" s="1206"/>
      <c r="BB230" s="1206"/>
      <c r="BC230" s="1206"/>
      <c r="BD230" s="1202"/>
      <c r="BE230" s="1202"/>
    </row>
    <row r="231" spans="1:57" ht="15.75" customHeight="1">
      <c r="A231" s="1206"/>
      <c r="B231" s="1212"/>
      <c r="C231" s="1206"/>
      <c r="D231" s="1206"/>
      <c r="E231" s="1206"/>
      <c r="F231" s="1206"/>
      <c r="G231" s="1206"/>
      <c r="H231" s="2300"/>
      <c r="I231" s="2300"/>
      <c r="J231" s="2300"/>
      <c r="K231" s="2300"/>
      <c r="L231" s="2300"/>
      <c r="M231" s="2300"/>
      <c r="N231" s="2300"/>
      <c r="O231" s="2300"/>
      <c r="P231" s="2300"/>
      <c r="Q231" s="2300"/>
      <c r="R231" s="2300"/>
      <c r="S231" s="2300"/>
      <c r="T231" s="2300"/>
      <c r="U231" s="2300"/>
      <c r="V231" s="2300"/>
      <c r="W231" s="2300"/>
      <c r="X231" s="2300"/>
      <c r="Y231" s="2300"/>
      <c r="Z231" s="2300"/>
      <c r="AA231" s="2300"/>
      <c r="AB231" s="2300"/>
      <c r="AC231" s="2300"/>
      <c r="AD231" s="2300"/>
      <c r="AE231" s="2300"/>
      <c r="AF231" s="2300"/>
      <c r="AG231" s="2300"/>
      <c r="AH231" s="2300"/>
      <c r="AI231" s="2300"/>
      <c r="AJ231" s="2300"/>
      <c r="AK231" s="2300"/>
      <c r="AL231" s="2300"/>
      <c r="AM231" s="2300"/>
      <c r="AN231" s="2300"/>
      <c r="AO231" s="2300"/>
      <c r="AP231" s="2300"/>
      <c r="AQ231" s="2300"/>
      <c r="AR231" s="2300"/>
      <c r="AS231" s="2300"/>
      <c r="AT231" s="2300"/>
      <c r="AU231" s="2300"/>
      <c r="AV231" s="2300"/>
      <c r="AW231" s="2300"/>
      <c r="AX231" s="2300"/>
      <c r="AY231" s="2300"/>
      <c r="AZ231" s="2300"/>
      <c r="BA231" s="1206"/>
      <c r="BB231" s="1206"/>
      <c r="BC231" s="1206"/>
      <c r="BD231" s="1202"/>
      <c r="BE231" s="1202"/>
    </row>
    <row r="232" spans="1:57" ht="15.75" customHeight="1">
      <c r="A232" s="1206"/>
      <c r="B232" s="1212"/>
      <c r="C232" s="1206"/>
      <c r="D232" s="1206"/>
      <c r="E232" s="1206"/>
      <c r="F232" s="1206"/>
      <c r="G232" s="1206"/>
      <c r="H232" s="2300"/>
      <c r="I232" s="2300"/>
      <c r="J232" s="2300"/>
      <c r="K232" s="2300"/>
      <c r="L232" s="2300"/>
      <c r="M232" s="2300"/>
      <c r="N232" s="2300"/>
      <c r="O232" s="2300"/>
      <c r="P232" s="2300"/>
      <c r="Q232" s="2300"/>
      <c r="R232" s="2300"/>
      <c r="S232" s="2300"/>
      <c r="T232" s="2300"/>
      <c r="U232" s="2300"/>
      <c r="V232" s="2300"/>
      <c r="W232" s="2300"/>
      <c r="X232" s="2300"/>
      <c r="Y232" s="2300"/>
      <c r="Z232" s="2300"/>
      <c r="AA232" s="2300"/>
      <c r="AB232" s="2300"/>
      <c r="AC232" s="2300"/>
      <c r="AD232" s="2300"/>
      <c r="AE232" s="2300"/>
      <c r="AF232" s="2300"/>
      <c r="AG232" s="2300"/>
      <c r="AH232" s="2300"/>
      <c r="AI232" s="2300"/>
      <c r="AJ232" s="2300"/>
      <c r="AK232" s="2300"/>
      <c r="AL232" s="2300"/>
      <c r="AM232" s="2300"/>
      <c r="AN232" s="2300"/>
      <c r="AO232" s="2300"/>
      <c r="AP232" s="2300"/>
      <c r="AQ232" s="2300"/>
      <c r="AR232" s="2300"/>
      <c r="AS232" s="2300"/>
      <c r="AT232" s="2300"/>
      <c r="AU232" s="2300"/>
      <c r="AV232" s="2300"/>
      <c r="AW232" s="2300"/>
      <c r="AX232" s="2300"/>
      <c r="AY232" s="2300"/>
      <c r="AZ232" s="2300"/>
      <c r="BA232" s="1206"/>
      <c r="BB232" s="1206"/>
      <c r="BC232" s="1206"/>
      <c r="BD232" s="1202"/>
      <c r="BE232" s="1202"/>
    </row>
    <row r="233" spans="1:57" ht="15.75" customHeight="1">
      <c r="A233" s="1206"/>
      <c r="B233" s="1212"/>
      <c r="C233" s="1206"/>
      <c r="D233" s="1206"/>
      <c r="E233" s="1206"/>
      <c r="F233" s="1206"/>
      <c r="G233" s="1206"/>
      <c r="H233" s="2300"/>
      <c r="I233" s="2300"/>
      <c r="J233" s="2300"/>
      <c r="K233" s="2300"/>
      <c r="L233" s="2300"/>
      <c r="M233" s="2300"/>
      <c r="N233" s="2300"/>
      <c r="O233" s="2300"/>
      <c r="P233" s="2300"/>
      <c r="Q233" s="2300"/>
      <c r="R233" s="2300"/>
      <c r="S233" s="2300"/>
      <c r="T233" s="2300"/>
      <c r="U233" s="2300"/>
      <c r="V233" s="2300"/>
      <c r="W233" s="2300"/>
      <c r="X233" s="2300"/>
      <c r="Y233" s="2300"/>
      <c r="Z233" s="2300"/>
      <c r="AA233" s="2300"/>
      <c r="AB233" s="2300"/>
      <c r="AC233" s="2300"/>
      <c r="AD233" s="2300"/>
      <c r="AE233" s="2300"/>
      <c r="AF233" s="2300"/>
      <c r="AG233" s="2300"/>
      <c r="AH233" s="2300"/>
      <c r="AI233" s="2300"/>
      <c r="AJ233" s="2300"/>
      <c r="AK233" s="2300"/>
      <c r="AL233" s="2300"/>
      <c r="AM233" s="2300"/>
      <c r="AN233" s="2300"/>
      <c r="AO233" s="2300"/>
      <c r="AP233" s="2300"/>
      <c r="AQ233" s="2300"/>
      <c r="AR233" s="2300"/>
      <c r="AS233" s="2300"/>
      <c r="AT233" s="2300"/>
      <c r="AU233" s="2300"/>
      <c r="AV233" s="2300"/>
      <c r="AW233" s="2300"/>
      <c r="AX233" s="2300"/>
      <c r="AY233" s="2300"/>
      <c r="AZ233" s="2300"/>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9" t="s">
        <v>1859</v>
      </c>
      <c r="I235" s="2299"/>
      <c r="J235" s="2299"/>
      <c r="K235" s="2299"/>
      <c r="L235" s="2299"/>
      <c r="M235" s="2299"/>
      <c r="N235" s="2299"/>
      <c r="O235" s="2299"/>
      <c r="P235" s="2299"/>
      <c r="Q235" s="2299"/>
      <c r="R235" s="2299"/>
      <c r="S235" s="2299"/>
      <c r="T235" s="2299"/>
      <c r="U235" s="2299"/>
      <c r="V235" s="2299"/>
      <c r="W235" s="2299"/>
      <c r="X235" s="2299"/>
      <c r="Y235" s="2299"/>
      <c r="Z235" s="2299"/>
      <c r="AA235" s="2299"/>
      <c r="AB235" s="2299"/>
      <c r="AC235" s="2299"/>
      <c r="AD235" s="2299"/>
      <c r="AE235" s="2299"/>
      <c r="AF235" s="2299"/>
      <c r="AG235" s="2299"/>
      <c r="AH235" s="2299"/>
      <c r="AI235" s="2299"/>
      <c r="AJ235" s="2299"/>
      <c r="AK235" s="2299"/>
      <c r="AL235" s="2299"/>
      <c r="AM235" s="2299"/>
      <c r="AN235" s="2299"/>
      <c r="AO235" s="2299"/>
      <c r="AP235" s="2299"/>
      <c r="AQ235" s="2299"/>
      <c r="AR235" s="2299"/>
      <c r="AS235" s="2299"/>
      <c r="AT235" s="2299"/>
      <c r="AU235" s="2299"/>
      <c r="AV235" s="2299"/>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5" t="s">
        <v>1860</v>
      </c>
      <c r="I237" s="2275"/>
      <c r="J237" s="2275"/>
      <c r="K237" s="2275"/>
      <c r="L237" s="1208"/>
      <c r="M237" s="1208"/>
      <c r="N237" s="1208"/>
      <c r="O237" s="1208"/>
      <c r="P237" s="1208"/>
      <c r="Q237" s="1208"/>
      <c r="R237" s="1208"/>
      <c r="S237" s="2296"/>
      <c r="T237" s="2297"/>
      <c r="U237" s="2297"/>
      <c r="V237" s="2297"/>
      <c r="W237" s="2297"/>
      <c r="X237" s="2297"/>
      <c r="Y237" s="2297"/>
      <c r="Z237" s="2297"/>
      <c r="AA237" s="2297"/>
      <c r="AB237" s="2297"/>
      <c r="AC237" s="2297"/>
      <c r="AD237" s="2297"/>
      <c r="AE237" s="2297"/>
      <c r="AF237" s="2297"/>
      <c r="AG237" s="2297"/>
      <c r="AH237" s="2297"/>
      <c r="AI237" s="2297"/>
      <c r="AJ237" s="2298"/>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5" t="s">
        <v>1861</v>
      </c>
      <c r="I239" s="2275"/>
      <c r="J239" s="2275"/>
      <c r="K239" s="1210"/>
      <c r="L239" s="1208"/>
      <c r="M239" s="1208"/>
      <c r="N239" s="1208"/>
      <c r="O239" s="1208"/>
      <c r="P239" s="1208"/>
      <c r="Q239" s="1208"/>
      <c r="R239" s="1208"/>
      <c r="S239" s="2293"/>
      <c r="T239" s="2294"/>
      <c r="U239" s="2294"/>
      <c r="V239" s="2294"/>
      <c r="W239" s="2294"/>
      <c r="X239" s="2294"/>
      <c r="Y239" s="2294"/>
      <c r="Z239" s="2294"/>
      <c r="AA239" s="2294"/>
      <c r="AB239" s="2294"/>
      <c r="AC239" s="2294"/>
      <c r="AD239" s="2294"/>
      <c r="AE239" s="2294"/>
      <c r="AF239" s="2294"/>
      <c r="AG239" s="2294"/>
      <c r="AH239" s="2294"/>
      <c r="AI239" s="2294"/>
      <c r="AJ239" s="2295"/>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5" t="s">
        <v>444</v>
      </c>
      <c r="I241" s="2275"/>
      <c r="J241" s="1210"/>
      <c r="K241" s="1210"/>
      <c r="L241" s="1208"/>
      <c r="M241" s="1208"/>
      <c r="N241" s="1208"/>
      <c r="O241" s="1208"/>
      <c r="P241" s="1208"/>
      <c r="Q241" s="1208"/>
      <c r="R241" s="1208"/>
      <c r="S241" s="2293"/>
      <c r="T241" s="2294"/>
      <c r="U241" s="2294"/>
      <c r="V241" s="2294"/>
      <c r="W241" s="2294"/>
      <c r="X241" s="2294"/>
      <c r="Y241" s="2294"/>
      <c r="Z241" s="2294"/>
      <c r="AA241" s="2294"/>
      <c r="AB241" s="2294"/>
      <c r="AC241" s="2294"/>
      <c r="AD241" s="2294"/>
      <c r="AE241" s="2294"/>
      <c r="AF241" s="2294"/>
      <c r="AG241" s="2294"/>
      <c r="AH241" s="2294"/>
      <c r="AI241" s="2294"/>
      <c r="AJ241" s="2295"/>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6" t="s">
        <v>1862</v>
      </c>
      <c r="I243" s="2276"/>
      <c r="J243" s="2276"/>
      <c r="K243" s="2276"/>
      <c r="L243" s="2276"/>
      <c r="M243" s="2276"/>
      <c r="N243" s="2276"/>
      <c r="O243" s="2276"/>
      <c r="P243" s="1208"/>
      <c r="Q243" s="1208"/>
      <c r="R243" s="1208"/>
      <c r="S243" s="2293"/>
      <c r="T243" s="2294"/>
      <c r="U243" s="2294"/>
      <c r="V243" s="2294"/>
      <c r="W243" s="2294"/>
      <c r="X243" s="2294"/>
      <c r="Y243" s="2294"/>
      <c r="Z243" s="2294"/>
      <c r="AA243" s="2294"/>
      <c r="AB243" s="2294"/>
      <c r="AC243" s="2294"/>
      <c r="AD243" s="2294"/>
      <c r="AE243" s="2294"/>
      <c r="AF243" s="2294"/>
      <c r="AG243" s="2294"/>
      <c r="AH243" s="2294"/>
      <c r="AI243" s="2294"/>
      <c r="AJ243" s="2295"/>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7" t="s">
        <v>1863</v>
      </c>
      <c r="I245" s="2277"/>
      <c r="J245" s="1208"/>
      <c r="K245" s="1208"/>
      <c r="L245" s="1208"/>
      <c r="M245" s="1208"/>
      <c r="N245" s="1208"/>
      <c r="O245" s="1208"/>
      <c r="P245" s="1208"/>
      <c r="Q245" s="1208"/>
      <c r="R245" s="1208"/>
      <c r="S245" s="2290"/>
      <c r="T245" s="2291"/>
      <c r="U245" s="2291"/>
      <c r="V245" s="2291"/>
      <c r="W245" s="2291"/>
      <c r="X245" s="2291"/>
      <c r="Y245" s="2291"/>
      <c r="Z245" s="2291"/>
      <c r="AA245" s="2291"/>
      <c r="AB245" s="2291"/>
      <c r="AC245" s="2291"/>
      <c r="AD245" s="2291"/>
      <c r="AE245" s="2291"/>
      <c r="AF245" s="2291"/>
      <c r="AG245" s="2291"/>
      <c r="AH245" s="2291"/>
      <c r="AI245" s="2291"/>
      <c r="AJ245" s="2292"/>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L52" sqref="AL52"/>
    </sheetView>
  </sheetViews>
  <sheetFormatPr defaultColWidth="0" defaultRowHeight="12.95" customHeight="1"/>
  <cols>
    <col min="1" max="1" width="1.42578125" style="433" customWidth="1"/>
    <col min="2" max="2" width="0.85546875" style="433" customWidth="1"/>
    <col min="3" max="18" width="2.42578125" style="433" customWidth="1"/>
    <col min="19" max="19" width="6.28515625" style="433" customWidth="1"/>
    <col min="20" max="39" width="2.7109375" style="433" customWidth="1"/>
    <col min="40" max="40" width="1.42578125" style="433" customWidth="1"/>
    <col min="41" max="256" width="2.42578125" style="433" hidden="1"/>
    <col min="257" max="257" width="1.42578125" style="433" hidden="1" customWidth="1"/>
    <col min="258" max="258" width="0.85546875" style="433" hidden="1" customWidth="1"/>
    <col min="259" max="274" width="2.42578125" style="433" hidden="1" customWidth="1"/>
    <col min="275" max="275" width="4" style="433" hidden="1" customWidth="1"/>
    <col min="276" max="295" width="2.42578125" style="433" hidden="1" customWidth="1"/>
    <col min="296" max="296" width="1.42578125" style="433" hidden="1" customWidth="1"/>
    <col min="297" max="512" width="2.42578125" style="433" hidden="1"/>
    <col min="513" max="513" width="1.42578125" style="433" hidden="1" customWidth="1"/>
    <col min="514" max="514" width="0.85546875" style="433" hidden="1" customWidth="1"/>
    <col min="515" max="530" width="2.42578125" style="433" hidden="1" customWidth="1"/>
    <col min="531" max="531" width="4" style="433" hidden="1" customWidth="1"/>
    <col min="532" max="551" width="2.42578125" style="433" hidden="1" customWidth="1"/>
    <col min="552" max="552" width="1.42578125" style="433" hidden="1" customWidth="1"/>
    <col min="553" max="768" width="2.42578125" style="433" hidden="1"/>
    <col min="769" max="769" width="1.42578125" style="433" hidden="1" customWidth="1"/>
    <col min="770" max="770" width="0.85546875" style="433" hidden="1" customWidth="1"/>
    <col min="771" max="786" width="2.42578125" style="433" hidden="1" customWidth="1"/>
    <col min="787" max="787" width="4" style="433" hidden="1" customWidth="1"/>
    <col min="788" max="807" width="2.42578125" style="433" hidden="1" customWidth="1"/>
    <col min="808" max="808" width="1.42578125" style="433" hidden="1" customWidth="1"/>
    <col min="809" max="1024" width="2.42578125" style="433" hidden="1"/>
    <col min="1025" max="1025" width="1.42578125" style="433" hidden="1" customWidth="1"/>
    <col min="1026" max="1026" width="0.85546875" style="433" hidden="1" customWidth="1"/>
    <col min="1027" max="1042" width="2.42578125" style="433" hidden="1" customWidth="1"/>
    <col min="1043" max="1043" width="4" style="433" hidden="1" customWidth="1"/>
    <col min="1044" max="1063" width="2.42578125" style="433" hidden="1" customWidth="1"/>
    <col min="1064" max="1064" width="1.42578125" style="433" hidden="1" customWidth="1"/>
    <col min="1065" max="1280" width="2.42578125" style="433" hidden="1"/>
    <col min="1281" max="1281" width="1.42578125" style="433" hidden="1" customWidth="1"/>
    <col min="1282" max="1282" width="0.85546875" style="433" hidden="1" customWidth="1"/>
    <col min="1283" max="1298" width="2.42578125" style="433" hidden="1" customWidth="1"/>
    <col min="1299" max="1299" width="4" style="433" hidden="1" customWidth="1"/>
    <col min="1300" max="1319" width="2.42578125" style="433" hidden="1" customWidth="1"/>
    <col min="1320" max="1320" width="1.42578125" style="433" hidden="1" customWidth="1"/>
    <col min="1321" max="1536" width="2.42578125" style="433" hidden="1"/>
    <col min="1537" max="1537" width="1.42578125" style="433" hidden="1" customWidth="1"/>
    <col min="1538" max="1538" width="0.85546875" style="433" hidden="1" customWidth="1"/>
    <col min="1539" max="1554" width="2.42578125" style="433" hidden="1" customWidth="1"/>
    <col min="1555" max="1555" width="4" style="433" hidden="1" customWidth="1"/>
    <col min="1556" max="1575" width="2.42578125" style="433" hidden="1" customWidth="1"/>
    <col min="1576" max="1576" width="1.42578125" style="433" hidden="1" customWidth="1"/>
    <col min="1577" max="1792" width="2.42578125" style="433" hidden="1"/>
    <col min="1793" max="1793" width="1.42578125" style="433" hidden="1" customWidth="1"/>
    <col min="1794" max="1794" width="0.85546875" style="433" hidden="1" customWidth="1"/>
    <col min="1795" max="1810" width="2.42578125" style="433" hidden="1" customWidth="1"/>
    <col min="1811" max="1811" width="4" style="433" hidden="1" customWidth="1"/>
    <col min="1812" max="1831" width="2.42578125" style="433" hidden="1" customWidth="1"/>
    <col min="1832" max="1832" width="1.42578125" style="433" hidden="1" customWidth="1"/>
    <col min="1833" max="2048" width="2.42578125" style="433" hidden="1"/>
    <col min="2049" max="2049" width="1.42578125" style="433" hidden="1" customWidth="1"/>
    <col min="2050" max="2050" width="0.85546875" style="433" hidden="1" customWidth="1"/>
    <col min="2051" max="2066" width="2.42578125" style="433" hidden="1" customWidth="1"/>
    <col min="2067" max="2067" width="4" style="433" hidden="1" customWidth="1"/>
    <col min="2068" max="2087" width="2.42578125" style="433" hidden="1" customWidth="1"/>
    <col min="2088" max="2088" width="1.42578125" style="433" hidden="1" customWidth="1"/>
    <col min="2089" max="2304" width="2.42578125" style="433" hidden="1"/>
    <col min="2305" max="2305" width="1.42578125" style="433" hidden="1" customWidth="1"/>
    <col min="2306" max="2306" width="0.85546875" style="433" hidden="1" customWidth="1"/>
    <col min="2307" max="2322" width="2.42578125" style="433" hidden="1" customWidth="1"/>
    <col min="2323" max="2323" width="4" style="433" hidden="1" customWidth="1"/>
    <col min="2324" max="2343" width="2.42578125" style="433" hidden="1" customWidth="1"/>
    <col min="2344" max="2344" width="1.42578125" style="433" hidden="1" customWidth="1"/>
    <col min="2345" max="2560" width="2.42578125" style="433" hidden="1"/>
    <col min="2561" max="2561" width="1.42578125" style="433" hidden="1" customWidth="1"/>
    <col min="2562" max="2562" width="0.85546875" style="433" hidden="1" customWidth="1"/>
    <col min="2563" max="2578" width="2.42578125" style="433" hidden="1" customWidth="1"/>
    <col min="2579" max="2579" width="4" style="433" hidden="1" customWidth="1"/>
    <col min="2580" max="2599" width="2.42578125" style="433" hidden="1" customWidth="1"/>
    <col min="2600" max="2600" width="1.42578125" style="433" hidden="1" customWidth="1"/>
    <col min="2601" max="2816" width="2.42578125" style="433" hidden="1"/>
    <col min="2817" max="2817" width="1.42578125" style="433" hidden="1" customWidth="1"/>
    <col min="2818" max="2818" width="0.85546875" style="433" hidden="1" customWidth="1"/>
    <col min="2819" max="2834" width="2.42578125" style="433" hidden="1" customWidth="1"/>
    <col min="2835" max="2835" width="4" style="433" hidden="1" customWidth="1"/>
    <col min="2836" max="2855" width="2.42578125" style="433" hidden="1" customWidth="1"/>
    <col min="2856" max="2856" width="1.42578125" style="433" hidden="1" customWidth="1"/>
    <col min="2857" max="3072" width="2.42578125" style="433" hidden="1"/>
    <col min="3073" max="3073" width="1.42578125" style="433" hidden="1" customWidth="1"/>
    <col min="3074" max="3074" width="0.85546875" style="433" hidden="1" customWidth="1"/>
    <col min="3075" max="3090" width="2.42578125" style="433" hidden="1" customWidth="1"/>
    <col min="3091" max="3091" width="4" style="433" hidden="1" customWidth="1"/>
    <col min="3092" max="3111" width="2.42578125" style="433" hidden="1" customWidth="1"/>
    <col min="3112" max="3112" width="1.42578125" style="433" hidden="1" customWidth="1"/>
    <col min="3113" max="3328" width="2.42578125" style="433" hidden="1"/>
    <col min="3329" max="3329" width="1.42578125" style="433" hidden="1" customWidth="1"/>
    <col min="3330" max="3330" width="0.85546875" style="433" hidden="1" customWidth="1"/>
    <col min="3331" max="3346" width="2.42578125" style="433" hidden="1" customWidth="1"/>
    <col min="3347" max="3347" width="4" style="433" hidden="1" customWidth="1"/>
    <col min="3348" max="3367" width="2.42578125" style="433" hidden="1" customWidth="1"/>
    <col min="3368" max="3368" width="1.42578125" style="433" hidden="1" customWidth="1"/>
    <col min="3369" max="3584" width="2.42578125" style="433" hidden="1"/>
    <col min="3585" max="3585" width="1.42578125" style="433" hidden="1" customWidth="1"/>
    <col min="3586" max="3586" width="0.85546875" style="433" hidden="1" customWidth="1"/>
    <col min="3587" max="3602" width="2.42578125" style="433" hidden="1" customWidth="1"/>
    <col min="3603" max="3603" width="4" style="433" hidden="1" customWidth="1"/>
    <col min="3604" max="3623" width="2.42578125" style="433" hidden="1" customWidth="1"/>
    <col min="3624" max="3624" width="1.42578125" style="433" hidden="1" customWidth="1"/>
    <col min="3625" max="3840" width="2.42578125" style="433" hidden="1"/>
    <col min="3841" max="3841" width="1.42578125" style="433" hidden="1" customWidth="1"/>
    <col min="3842" max="3842" width="0.85546875" style="433" hidden="1" customWidth="1"/>
    <col min="3843" max="3858" width="2.42578125" style="433" hidden="1" customWidth="1"/>
    <col min="3859" max="3859" width="4" style="433" hidden="1" customWidth="1"/>
    <col min="3860" max="3879" width="2.42578125" style="433" hidden="1" customWidth="1"/>
    <col min="3880" max="3880" width="1.42578125" style="433" hidden="1" customWidth="1"/>
    <col min="3881" max="4096" width="2.42578125" style="433" hidden="1"/>
    <col min="4097" max="4097" width="1.42578125" style="433" hidden="1" customWidth="1"/>
    <col min="4098" max="4098" width="0.85546875" style="433" hidden="1" customWidth="1"/>
    <col min="4099" max="4114" width="2.42578125" style="433" hidden="1" customWidth="1"/>
    <col min="4115" max="4115" width="4" style="433" hidden="1" customWidth="1"/>
    <col min="4116" max="4135" width="2.42578125" style="433" hidden="1" customWidth="1"/>
    <col min="4136" max="4136" width="1.42578125" style="433" hidden="1" customWidth="1"/>
    <col min="4137" max="4352" width="2.42578125" style="433" hidden="1"/>
    <col min="4353" max="4353" width="1.42578125" style="433" hidden="1" customWidth="1"/>
    <col min="4354" max="4354" width="0.85546875" style="433" hidden="1" customWidth="1"/>
    <col min="4355" max="4370" width="2.42578125" style="433" hidden="1" customWidth="1"/>
    <col min="4371" max="4371" width="4" style="433" hidden="1" customWidth="1"/>
    <col min="4372" max="4391" width="2.42578125" style="433" hidden="1" customWidth="1"/>
    <col min="4392" max="4392" width="1.42578125" style="433" hidden="1" customWidth="1"/>
    <col min="4393" max="4608" width="2.42578125" style="433" hidden="1"/>
    <col min="4609" max="4609" width="1.42578125" style="433" hidden="1" customWidth="1"/>
    <col min="4610" max="4610" width="0.85546875" style="433" hidden="1" customWidth="1"/>
    <col min="4611" max="4626" width="2.42578125" style="433" hidden="1" customWidth="1"/>
    <col min="4627" max="4627" width="4" style="433" hidden="1" customWidth="1"/>
    <col min="4628" max="4647" width="2.42578125" style="433" hidden="1" customWidth="1"/>
    <col min="4648" max="4648" width="1.42578125" style="433" hidden="1" customWidth="1"/>
    <col min="4649" max="4864" width="2.42578125" style="433" hidden="1"/>
    <col min="4865" max="4865" width="1.42578125" style="433" hidden="1" customWidth="1"/>
    <col min="4866" max="4866" width="0.85546875" style="433" hidden="1" customWidth="1"/>
    <col min="4867" max="4882" width="2.42578125" style="433" hidden="1" customWidth="1"/>
    <col min="4883" max="4883" width="4" style="433" hidden="1" customWidth="1"/>
    <col min="4884" max="4903" width="2.42578125" style="433" hidden="1" customWidth="1"/>
    <col min="4904" max="4904" width="1.42578125" style="433" hidden="1" customWidth="1"/>
    <col min="4905" max="5120" width="2.42578125" style="433" hidden="1"/>
    <col min="5121" max="5121" width="1.42578125" style="433" hidden="1" customWidth="1"/>
    <col min="5122" max="5122" width="0.85546875" style="433" hidden="1" customWidth="1"/>
    <col min="5123" max="5138" width="2.42578125" style="433" hidden="1" customWidth="1"/>
    <col min="5139" max="5139" width="4" style="433" hidden="1" customWidth="1"/>
    <col min="5140" max="5159" width="2.42578125" style="433" hidden="1" customWidth="1"/>
    <col min="5160" max="5160" width="1.42578125" style="433" hidden="1" customWidth="1"/>
    <col min="5161" max="5376" width="2.42578125" style="433" hidden="1"/>
    <col min="5377" max="5377" width="1.42578125" style="433" hidden="1" customWidth="1"/>
    <col min="5378" max="5378" width="0.85546875" style="433" hidden="1" customWidth="1"/>
    <col min="5379" max="5394" width="2.42578125" style="433" hidden="1" customWidth="1"/>
    <col min="5395" max="5395" width="4" style="433" hidden="1" customWidth="1"/>
    <col min="5396" max="5415" width="2.42578125" style="433" hidden="1" customWidth="1"/>
    <col min="5416" max="5416" width="1.42578125" style="433" hidden="1" customWidth="1"/>
    <col min="5417" max="5632" width="2.42578125" style="433" hidden="1"/>
    <col min="5633" max="5633" width="1.42578125" style="433" hidden="1" customWidth="1"/>
    <col min="5634" max="5634" width="0.85546875" style="433" hidden="1" customWidth="1"/>
    <col min="5635" max="5650" width="2.42578125" style="433" hidden="1" customWidth="1"/>
    <col min="5651" max="5651" width="4" style="433" hidden="1" customWidth="1"/>
    <col min="5652" max="5671" width="2.42578125" style="433" hidden="1" customWidth="1"/>
    <col min="5672" max="5672" width="1.42578125" style="433" hidden="1" customWidth="1"/>
    <col min="5673" max="5888" width="2.42578125" style="433" hidden="1"/>
    <col min="5889" max="5889" width="1.42578125" style="433" hidden="1" customWidth="1"/>
    <col min="5890" max="5890" width="0.85546875" style="433" hidden="1" customWidth="1"/>
    <col min="5891" max="5906" width="2.42578125" style="433" hidden="1" customWidth="1"/>
    <col min="5907" max="5907" width="4" style="433" hidden="1" customWidth="1"/>
    <col min="5908" max="5927" width="2.42578125" style="433" hidden="1" customWidth="1"/>
    <col min="5928" max="5928" width="1.42578125" style="433" hidden="1" customWidth="1"/>
    <col min="5929" max="6144" width="2.42578125" style="433" hidden="1"/>
    <col min="6145" max="6145" width="1.42578125" style="433" hidden="1" customWidth="1"/>
    <col min="6146" max="6146" width="0.85546875" style="433" hidden="1" customWidth="1"/>
    <col min="6147" max="6162" width="2.42578125" style="433" hidden="1" customWidth="1"/>
    <col min="6163" max="6163" width="4" style="433" hidden="1" customWidth="1"/>
    <col min="6164" max="6183" width="2.42578125" style="433" hidden="1" customWidth="1"/>
    <col min="6184" max="6184" width="1.42578125" style="433" hidden="1" customWidth="1"/>
    <col min="6185" max="6400" width="2.42578125" style="433" hidden="1"/>
    <col min="6401" max="6401" width="1.42578125" style="433" hidden="1" customWidth="1"/>
    <col min="6402" max="6402" width="0.85546875" style="433" hidden="1" customWidth="1"/>
    <col min="6403" max="6418" width="2.42578125" style="433" hidden="1" customWidth="1"/>
    <col min="6419" max="6419" width="4" style="433" hidden="1" customWidth="1"/>
    <col min="6420" max="6439" width="2.42578125" style="433" hidden="1" customWidth="1"/>
    <col min="6440" max="6440" width="1.42578125" style="433" hidden="1" customWidth="1"/>
    <col min="6441" max="6656" width="2.42578125" style="433" hidden="1"/>
    <col min="6657" max="6657" width="1.42578125" style="433" hidden="1" customWidth="1"/>
    <col min="6658" max="6658" width="0.85546875" style="433" hidden="1" customWidth="1"/>
    <col min="6659" max="6674" width="2.42578125" style="433" hidden="1" customWidth="1"/>
    <col min="6675" max="6675" width="4" style="433" hidden="1" customWidth="1"/>
    <col min="6676" max="6695" width="2.42578125" style="433" hidden="1" customWidth="1"/>
    <col min="6696" max="6696" width="1.42578125" style="433" hidden="1" customWidth="1"/>
    <col min="6697" max="6912" width="2.42578125" style="433" hidden="1"/>
    <col min="6913" max="6913" width="1.42578125" style="433" hidden="1" customWidth="1"/>
    <col min="6914" max="6914" width="0.85546875" style="433" hidden="1" customWidth="1"/>
    <col min="6915" max="6930" width="2.42578125" style="433" hidden="1" customWidth="1"/>
    <col min="6931" max="6931" width="4" style="433" hidden="1" customWidth="1"/>
    <col min="6932" max="6951" width="2.42578125" style="433" hidden="1" customWidth="1"/>
    <col min="6952" max="6952" width="1.42578125" style="433" hidden="1" customWidth="1"/>
    <col min="6953" max="7168" width="2.42578125" style="433" hidden="1"/>
    <col min="7169" max="7169" width="1.42578125" style="433" hidden="1" customWidth="1"/>
    <col min="7170" max="7170" width="0.85546875" style="433" hidden="1" customWidth="1"/>
    <col min="7171" max="7186" width="2.42578125" style="433" hidden="1" customWidth="1"/>
    <col min="7187" max="7187" width="4" style="433" hidden="1" customWidth="1"/>
    <col min="7188" max="7207" width="2.42578125" style="433" hidden="1" customWidth="1"/>
    <col min="7208" max="7208" width="1.42578125" style="433" hidden="1" customWidth="1"/>
    <col min="7209" max="7424" width="2.42578125" style="433" hidden="1"/>
    <col min="7425" max="7425" width="1.42578125" style="433" hidden="1" customWidth="1"/>
    <col min="7426" max="7426" width="0.85546875" style="433" hidden="1" customWidth="1"/>
    <col min="7427" max="7442" width="2.42578125" style="433" hidden="1" customWidth="1"/>
    <col min="7443" max="7443" width="4" style="433" hidden="1" customWidth="1"/>
    <col min="7444" max="7463" width="2.42578125" style="433" hidden="1" customWidth="1"/>
    <col min="7464" max="7464" width="1.42578125" style="433" hidden="1" customWidth="1"/>
    <col min="7465" max="7680" width="2.42578125" style="433" hidden="1"/>
    <col min="7681" max="7681" width="1.42578125" style="433" hidden="1" customWidth="1"/>
    <col min="7682" max="7682" width="0.85546875" style="433" hidden="1" customWidth="1"/>
    <col min="7683" max="7698" width="2.42578125" style="433" hidden="1" customWidth="1"/>
    <col min="7699" max="7699" width="4" style="433" hidden="1" customWidth="1"/>
    <col min="7700" max="7719" width="2.42578125" style="433" hidden="1" customWidth="1"/>
    <col min="7720" max="7720" width="1.42578125" style="433" hidden="1" customWidth="1"/>
    <col min="7721" max="7936" width="2.42578125" style="433" hidden="1"/>
    <col min="7937" max="7937" width="1.42578125" style="433" hidden="1" customWidth="1"/>
    <col min="7938" max="7938" width="0.85546875" style="433" hidden="1" customWidth="1"/>
    <col min="7939" max="7954" width="2.42578125" style="433" hidden="1" customWidth="1"/>
    <col min="7955" max="7955" width="4" style="433" hidden="1" customWidth="1"/>
    <col min="7956" max="7975" width="2.42578125" style="433" hidden="1" customWidth="1"/>
    <col min="7976" max="7976" width="1.42578125" style="433" hidden="1" customWidth="1"/>
    <col min="7977" max="8192" width="2.42578125" style="433" hidden="1"/>
    <col min="8193" max="8193" width="1.42578125" style="433" hidden="1" customWidth="1"/>
    <col min="8194" max="8194" width="0.85546875" style="433" hidden="1" customWidth="1"/>
    <col min="8195" max="8210" width="2.42578125" style="433" hidden="1" customWidth="1"/>
    <col min="8211" max="8211" width="4" style="433" hidden="1" customWidth="1"/>
    <col min="8212" max="8231" width="2.42578125" style="433" hidden="1" customWidth="1"/>
    <col min="8232" max="8232" width="1.42578125" style="433" hidden="1" customWidth="1"/>
    <col min="8233" max="8448" width="2.42578125" style="433" hidden="1"/>
    <col min="8449" max="8449" width="1.42578125" style="433" hidden="1" customWidth="1"/>
    <col min="8450" max="8450" width="0.85546875" style="433" hidden="1" customWidth="1"/>
    <col min="8451" max="8466" width="2.42578125" style="433" hidden="1" customWidth="1"/>
    <col min="8467" max="8467" width="4" style="433" hidden="1" customWidth="1"/>
    <col min="8468" max="8487" width="2.42578125" style="433" hidden="1" customWidth="1"/>
    <col min="8488" max="8488" width="1.42578125" style="433" hidden="1" customWidth="1"/>
    <col min="8489" max="8704" width="2.42578125" style="433" hidden="1"/>
    <col min="8705" max="8705" width="1.42578125" style="433" hidden="1" customWidth="1"/>
    <col min="8706" max="8706" width="0.85546875" style="433" hidden="1" customWidth="1"/>
    <col min="8707" max="8722" width="2.42578125" style="433" hidden="1" customWidth="1"/>
    <col min="8723" max="8723" width="4" style="433" hidden="1" customWidth="1"/>
    <col min="8724" max="8743" width="2.42578125" style="433" hidden="1" customWidth="1"/>
    <col min="8744" max="8744" width="1.42578125" style="433" hidden="1" customWidth="1"/>
    <col min="8745" max="8960" width="2.42578125" style="433" hidden="1"/>
    <col min="8961" max="8961" width="1.42578125" style="433" hidden="1" customWidth="1"/>
    <col min="8962" max="8962" width="0.85546875" style="433" hidden="1" customWidth="1"/>
    <col min="8963" max="8978" width="2.42578125" style="433" hidden="1" customWidth="1"/>
    <col min="8979" max="8979" width="4" style="433" hidden="1" customWidth="1"/>
    <col min="8980" max="8999" width="2.42578125" style="433" hidden="1" customWidth="1"/>
    <col min="9000" max="9000" width="1.42578125" style="433" hidden="1" customWidth="1"/>
    <col min="9001" max="9216" width="2.42578125" style="433" hidden="1"/>
    <col min="9217" max="9217" width="1.42578125" style="433" hidden="1" customWidth="1"/>
    <col min="9218" max="9218" width="0.85546875" style="433" hidden="1" customWidth="1"/>
    <col min="9219" max="9234" width="2.42578125" style="433" hidden="1" customWidth="1"/>
    <col min="9235" max="9235" width="4" style="433" hidden="1" customWidth="1"/>
    <col min="9236" max="9255" width="2.42578125" style="433" hidden="1" customWidth="1"/>
    <col min="9256" max="9256" width="1.42578125" style="433" hidden="1" customWidth="1"/>
    <col min="9257" max="9472" width="2.42578125" style="433" hidden="1"/>
    <col min="9473" max="9473" width="1.42578125" style="433" hidden="1" customWidth="1"/>
    <col min="9474" max="9474" width="0.85546875" style="433" hidden="1" customWidth="1"/>
    <col min="9475" max="9490" width="2.42578125" style="433" hidden="1" customWidth="1"/>
    <col min="9491" max="9491" width="4" style="433" hidden="1" customWidth="1"/>
    <col min="9492" max="9511" width="2.42578125" style="433" hidden="1" customWidth="1"/>
    <col min="9512" max="9512" width="1.42578125" style="433" hidden="1" customWidth="1"/>
    <col min="9513" max="9728" width="2.42578125" style="433" hidden="1"/>
    <col min="9729" max="9729" width="1.42578125" style="433" hidden="1" customWidth="1"/>
    <col min="9730" max="9730" width="0.85546875" style="433" hidden="1" customWidth="1"/>
    <col min="9731" max="9746" width="2.42578125" style="433" hidden="1" customWidth="1"/>
    <col min="9747" max="9747" width="4" style="433" hidden="1" customWidth="1"/>
    <col min="9748" max="9767" width="2.42578125" style="433" hidden="1" customWidth="1"/>
    <col min="9768" max="9768" width="1.42578125" style="433" hidden="1" customWidth="1"/>
    <col min="9769" max="9984" width="2.42578125" style="433" hidden="1"/>
    <col min="9985" max="9985" width="1.42578125" style="433" hidden="1" customWidth="1"/>
    <col min="9986" max="9986" width="0.85546875" style="433" hidden="1" customWidth="1"/>
    <col min="9987" max="10002" width="2.42578125" style="433" hidden="1" customWidth="1"/>
    <col min="10003" max="10003" width="4" style="433" hidden="1" customWidth="1"/>
    <col min="10004" max="10023" width="2.42578125" style="433" hidden="1" customWidth="1"/>
    <col min="10024" max="10024" width="1.42578125" style="433" hidden="1" customWidth="1"/>
    <col min="10025" max="10240" width="2.42578125" style="433" hidden="1"/>
    <col min="10241" max="10241" width="1.42578125" style="433" hidden="1" customWidth="1"/>
    <col min="10242" max="10242" width="0.85546875" style="433" hidden="1" customWidth="1"/>
    <col min="10243" max="10258" width="2.42578125" style="433" hidden="1" customWidth="1"/>
    <col min="10259" max="10259" width="4" style="433" hidden="1" customWidth="1"/>
    <col min="10260" max="10279" width="2.42578125" style="433" hidden="1" customWidth="1"/>
    <col min="10280" max="10280" width="1.42578125" style="433" hidden="1" customWidth="1"/>
    <col min="10281" max="10496" width="2.42578125" style="433" hidden="1"/>
    <col min="10497" max="10497" width="1.42578125" style="433" hidden="1" customWidth="1"/>
    <col min="10498" max="10498" width="0.85546875" style="433" hidden="1" customWidth="1"/>
    <col min="10499" max="10514" width="2.42578125" style="433" hidden="1" customWidth="1"/>
    <col min="10515" max="10515" width="4" style="433" hidden="1" customWidth="1"/>
    <col min="10516" max="10535" width="2.42578125" style="433" hidden="1" customWidth="1"/>
    <col min="10536" max="10536" width="1.42578125" style="433" hidden="1" customWidth="1"/>
    <col min="10537" max="10752" width="2.42578125" style="433" hidden="1"/>
    <col min="10753" max="10753" width="1.42578125" style="433" hidden="1" customWidth="1"/>
    <col min="10754" max="10754" width="0.85546875" style="433" hidden="1" customWidth="1"/>
    <col min="10755" max="10770" width="2.42578125" style="433" hidden="1" customWidth="1"/>
    <col min="10771" max="10771" width="4" style="433" hidden="1" customWidth="1"/>
    <col min="10772" max="10791" width="2.42578125" style="433" hidden="1" customWidth="1"/>
    <col min="10792" max="10792" width="1.42578125" style="433" hidden="1" customWidth="1"/>
    <col min="10793" max="11008" width="2.42578125" style="433" hidden="1"/>
    <col min="11009" max="11009" width="1.42578125" style="433" hidden="1" customWidth="1"/>
    <col min="11010" max="11010" width="0.85546875" style="433" hidden="1" customWidth="1"/>
    <col min="11011" max="11026" width="2.42578125" style="433" hidden="1" customWidth="1"/>
    <col min="11027" max="11027" width="4" style="433" hidden="1" customWidth="1"/>
    <col min="11028" max="11047" width="2.42578125" style="433" hidden="1" customWidth="1"/>
    <col min="11048" max="11048" width="1.42578125" style="433" hidden="1" customWidth="1"/>
    <col min="11049" max="11264" width="2.42578125" style="433" hidden="1"/>
    <col min="11265" max="11265" width="1.42578125" style="433" hidden="1" customWidth="1"/>
    <col min="11266" max="11266" width="0.85546875" style="433" hidden="1" customWidth="1"/>
    <col min="11267" max="11282" width="2.42578125" style="433" hidden="1" customWidth="1"/>
    <col min="11283" max="11283" width="4" style="433" hidden="1" customWidth="1"/>
    <col min="11284" max="11303" width="2.42578125" style="433" hidden="1" customWidth="1"/>
    <col min="11304" max="11304" width="1.42578125" style="433" hidden="1" customWidth="1"/>
    <col min="11305" max="11520" width="2.42578125" style="433" hidden="1"/>
    <col min="11521" max="11521" width="1.42578125" style="433" hidden="1" customWidth="1"/>
    <col min="11522" max="11522" width="0.85546875" style="433" hidden="1" customWidth="1"/>
    <col min="11523" max="11538" width="2.42578125" style="433" hidden="1" customWidth="1"/>
    <col min="11539" max="11539" width="4" style="433" hidden="1" customWidth="1"/>
    <col min="11540" max="11559" width="2.42578125" style="433" hidden="1" customWidth="1"/>
    <col min="11560" max="11560" width="1.42578125" style="433" hidden="1" customWidth="1"/>
    <col min="11561" max="11776" width="2.42578125" style="433" hidden="1"/>
    <col min="11777" max="11777" width="1.42578125" style="433" hidden="1" customWidth="1"/>
    <col min="11778" max="11778" width="0.85546875" style="433" hidden="1" customWidth="1"/>
    <col min="11779" max="11794" width="2.42578125" style="433" hidden="1" customWidth="1"/>
    <col min="11795" max="11795" width="4" style="433" hidden="1" customWidth="1"/>
    <col min="11796" max="11815" width="2.42578125" style="433" hidden="1" customWidth="1"/>
    <col min="11816" max="11816" width="1.42578125" style="433" hidden="1" customWidth="1"/>
    <col min="11817" max="12032" width="2.42578125" style="433" hidden="1"/>
    <col min="12033" max="12033" width="1.42578125" style="433" hidden="1" customWidth="1"/>
    <col min="12034" max="12034" width="0.85546875" style="433" hidden="1" customWidth="1"/>
    <col min="12035" max="12050" width="2.42578125" style="433" hidden="1" customWidth="1"/>
    <col min="12051" max="12051" width="4" style="433" hidden="1" customWidth="1"/>
    <col min="12052" max="12071" width="2.42578125" style="433" hidden="1" customWidth="1"/>
    <col min="12072" max="12072" width="1.42578125" style="433" hidden="1" customWidth="1"/>
    <col min="12073" max="12288" width="2.42578125" style="433" hidden="1"/>
    <col min="12289" max="12289" width="1.42578125" style="433" hidden="1" customWidth="1"/>
    <col min="12290" max="12290" width="0.85546875" style="433" hidden="1" customWidth="1"/>
    <col min="12291" max="12306" width="2.42578125" style="433" hidden="1" customWidth="1"/>
    <col min="12307" max="12307" width="4" style="433" hidden="1" customWidth="1"/>
    <col min="12308" max="12327" width="2.42578125" style="433" hidden="1" customWidth="1"/>
    <col min="12328" max="12328" width="1.42578125" style="433" hidden="1" customWidth="1"/>
    <col min="12329" max="12544" width="2.42578125" style="433" hidden="1"/>
    <col min="12545" max="12545" width="1.42578125" style="433" hidden="1" customWidth="1"/>
    <col min="12546" max="12546" width="0.85546875" style="433" hidden="1" customWidth="1"/>
    <col min="12547" max="12562" width="2.42578125" style="433" hidden="1" customWidth="1"/>
    <col min="12563" max="12563" width="4" style="433" hidden="1" customWidth="1"/>
    <col min="12564" max="12583" width="2.42578125" style="433" hidden="1" customWidth="1"/>
    <col min="12584" max="12584" width="1.42578125" style="433" hidden="1" customWidth="1"/>
    <col min="12585" max="12800" width="2.42578125" style="433" hidden="1"/>
    <col min="12801" max="12801" width="1.42578125" style="433" hidden="1" customWidth="1"/>
    <col min="12802" max="12802" width="0.85546875" style="433" hidden="1" customWidth="1"/>
    <col min="12803" max="12818" width="2.42578125" style="433" hidden="1" customWidth="1"/>
    <col min="12819" max="12819" width="4" style="433" hidden="1" customWidth="1"/>
    <col min="12820" max="12839" width="2.42578125" style="433" hidden="1" customWidth="1"/>
    <col min="12840" max="12840" width="1.42578125" style="433" hidden="1" customWidth="1"/>
    <col min="12841" max="13056" width="2.42578125" style="433" hidden="1"/>
    <col min="13057" max="13057" width="1.42578125" style="433" hidden="1" customWidth="1"/>
    <col min="13058" max="13058" width="0.85546875" style="433" hidden="1" customWidth="1"/>
    <col min="13059" max="13074" width="2.42578125" style="433" hidden="1" customWidth="1"/>
    <col min="13075" max="13075" width="4" style="433" hidden="1" customWidth="1"/>
    <col min="13076" max="13095" width="2.42578125" style="433" hidden="1" customWidth="1"/>
    <col min="13096" max="13096" width="1.42578125" style="433" hidden="1" customWidth="1"/>
    <col min="13097" max="13312" width="2.42578125" style="433" hidden="1"/>
    <col min="13313" max="13313" width="1.42578125" style="433" hidden="1" customWidth="1"/>
    <col min="13314" max="13314" width="0.85546875" style="433" hidden="1" customWidth="1"/>
    <col min="13315" max="13330" width="2.42578125" style="433" hidden="1" customWidth="1"/>
    <col min="13331" max="13331" width="4" style="433" hidden="1" customWidth="1"/>
    <col min="13332" max="13351" width="2.42578125" style="433" hidden="1" customWidth="1"/>
    <col min="13352" max="13352" width="1.42578125" style="433" hidden="1" customWidth="1"/>
    <col min="13353" max="13568" width="2.42578125" style="433" hidden="1"/>
    <col min="13569" max="13569" width="1.42578125" style="433" hidden="1" customWidth="1"/>
    <col min="13570" max="13570" width="0.85546875" style="433" hidden="1" customWidth="1"/>
    <col min="13571" max="13586" width="2.42578125" style="433" hidden="1" customWidth="1"/>
    <col min="13587" max="13587" width="4" style="433" hidden="1" customWidth="1"/>
    <col min="13588" max="13607" width="2.42578125" style="433" hidden="1" customWidth="1"/>
    <col min="13608" max="13608" width="1.42578125" style="433" hidden="1" customWidth="1"/>
    <col min="13609" max="13824" width="2.42578125" style="433" hidden="1"/>
    <col min="13825" max="13825" width="1.42578125" style="433" hidden="1" customWidth="1"/>
    <col min="13826" max="13826" width="0.85546875" style="433" hidden="1" customWidth="1"/>
    <col min="13827" max="13842" width="2.42578125" style="433" hidden="1" customWidth="1"/>
    <col min="13843" max="13843" width="4" style="433" hidden="1" customWidth="1"/>
    <col min="13844" max="13863" width="2.42578125" style="433" hidden="1" customWidth="1"/>
    <col min="13864" max="13864" width="1.42578125" style="433" hidden="1" customWidth="1"/>
    <col min="13865" max="14080" width="2.42578125" style="433" hidden="1"/>
    <col min="14081" max="14081" width="1.42578125" style="433" hidden="1" customWidth="1"/>
    <col min="14082" max="14082" width="0.85546875" style="433" hidden="1" customWidth="1"/>
    <col min="14083" max="14098" width="2.42578125" style="433" hidden="1" customWidth="1"/>
    <col min="14099" max="14099" width="4" style="433" hidden="1" customWidth="1"/>
    <col min="14100" max="14119" width="2.42578125" style="433" hidden="1" customWidth="1"/>
    <col min="14120" max="14120" width="1.42578125" style="433" hidden="1" customWidth="1"/>
    <col min="14121" max="14336" width="2.42578125" style="433" hidden="1"/>
    <col min="14337" max="14337" width="1.42578125" style="433" hidden="1" customWidth="1"/>
    <col min="14338" max="14338" width="0.85546875" style="433" hidden="1" customWidth="1"/>
    <col min="14339" max="14354" width="2.42578125" style="433" hidden="1" customWidth="1"/>
    <col min="14355" max="14355" width="4" style="433" hidden="1" customWidth="1"/>
    <col min="14356" max="14375" width="2.42578125" style="433" hidden="1" customWidth="1"/>
    <col min="14376" max="14376" width="1.42578125" style="433" hidden="1" customWidth="1"/>
    <col min="14377" max="14592" width="2.42578125" style="433" hidden="1"/>
    <col min="14593" max="14593" width="1.42578125" style="433" hidden="1" customWidth="1"/>
    <col min="14594" max="14594" width="0.85546875" style="433" hidden="1" customWidth="1"/>
    <col min="14595" max="14610" width="2.42578125" style="433" hidden="1" customWidth="1"/>
    <col min="14611" max="14611" width="4" style="433" hidden="1" customWidth="1"/>
    <col min="14612" max="14631" width="2.42578125" style="433" hidden="1" customWidth="1"/>
    <col min="14632" max="14632" width="1.42578125" style="433" hidden="1" customWidth="1"/>
    <col min="14633" max="14848" width="2.42578125" style="433" hidden="1"/>
    <col min="14849" max="14849" width="1.42578125" style="433" hidden="1" customWidth="1"/>
    <col min="14850" max="14850" width="0.85546875" style="433" hidden="1" customWidth="1"/>
    <col min="14851" max="14866" width="2.42578125" style="433" hidden="1" customWidth="1"/>
    <col min="14867" max="14867" width="4" style="433" hidden="1" customWidth="1"/>
    <col min="14868" max="14887" width="2.42578125" style="433" hidden="1" customWidth="1"/>
    <col min="14888" max="14888" width="1.42578125" style="433" hidden="1" customWidth="1"/>
    <col min="14889" max="15104" width="2.42578125" style="433" hidden="1"/>
    <col min="15105" max="15105" width="1.42578125" style="433" hidden="1" customWidth="1"/>
    <col min="15106" max="15106" width="0.85546875" style="433" hidden="1" customWidth="1"/>
    <col min="15107" max="15122" width="2.42578125" style="433" hidden="1" customWidth="1"/>
    <col min="15123" max="15123" width="4" style="433" hidden="1" customWidth="1"/>
    <col min="15124" max="15143" width="2.42578125" style="433" hidden="1" customWidth="1"/>
    <col min="15144" max="15144" width="1.42578125" style="433" hidden="1" customWidth="1"/>
    <col min="15145" max="15360" width="2.42578125" style="433" hidden="1"/>
    <col min="15361" max="15361" width="1.42578125" style="433" hidden="1" customWidth="1"/>
    <col min="15362" max="15362" width="0.85546875" style="433" hidden="1" customWidth="1"/>
    <col min="15363" max="15378" width="2.42578125" style="433" hidden="1" customWidth="1"/>
    <col min="15379" max="15379" width="4" style="433" hidden="1" customWidth="1"/>
    <col min="15380" max="15399" width="2.42578125" style="433" hidden="1" customWidth="1"/>
    <col min="15400" max="15400" width="1.42578125" style="433" hidden="1" customWidth="1"/>
    <col min="15401" max="15616" width="2.42578125" style="433" hidden="1"/>
    <col min="15617" max="15617" width="1.42578125" style="433" hidden="1" customWidth="1"/>
    <col min="15618" max="15618" width="0.85546875" style="433" hidden="1" customWidth="1"/>
    <col min="15619" max="15634" width="2.42578125" style="433" hidden="1" customWidth="1"/>
    <col min="15635" max="15635" width="4" style="433" hidden="1" customWidth="1"/>
    <col min="15636" max="15655" width="2.42578125" style="433" hidden="1" customWidth="1"/>
    <col min="15656" max="15656" width="1.42578125" style="433" hidden="1" customWidth="1"/>
    <col min="15657" max="15872" width="2.42578125" style="433" hidden="1"/>
    <col min="15873" max="15873" width="1.42578125" style="433" hidden="1" customWidth="1"/>
    <col min="15874" max="15874" width="0.85546875" style="433" hidden="1" customWidth="1"/>
    <col min="15875" max="15890" width="2.42578125" style="433" hidden="1" customWidth="1"/>
    <col min="15891" max="15891" width="4" style="433" hidden="1" customWidth="1"/>
    <col min="15892" max="15911" width="2.42578125" style="433" hidden="1" customWidth="1"/>
    <col min="15912" max="15912" width="1.42578125" style="433" hidden="1" customWidth="1"/>
    <col min="15913" max="16128" width="2.42578125" style="433" hidden="1"/>
    <col min="16129" max="16129" width="1.42578125" style="433" hidden="1" customWidth="1"/>
    <col min="16130" max="16130" width="0.85546875" style="433" hidden="1" customWidth="1"/>
    <col min="16131" max="16146" width="2.42578125" style="433" hidden="1" customWidth="1"/>
    <col min="16147" max="16147" width="4" style="433" hidden="1" customWidth="1"/>
    <col min="16148" max="16167" width="2.42578125" style="433" hidden="1" customWidth="1"/>
    <col min="16168" max="16168" width="1.42578125" style="433" hidden="1" customWidth="1"/>
    <col min="16169" max="16384" width="2.42578125" style="433" hidden="1"/>
  </cols>
  <sheetData>
    <row r="1" spans="1:40" ht="12.95" customHeight="1">
      <c r="A1" s="2643" t="s">
        <v>1389</v>
      </c>
      <c r="B1" s="2643"/>
      <c r="C1" s="2643"/>
      <c r="D1" s="2643"/>
      <c r="E1" s="2643"/>
      <c r="F1" s="2643"/>
      <c r="G1" s="2643"/>
      <c r="H1" s="2643"/>
      <c r="I1" s="2643"/>
      <c r="J1" s="2643"/>
      <c r="K1" s="2643"/>
      <c r="L1" s="2643"/>
      <c r="M1" s="2643"/>
      <c r="N1" s="2643"/>
      <c r="O1" s="2643"/>
      <c r="P1" s="2643"/>
      <c r="Q1" s="2643"/>
      <c r="R1" s="2643"/>
      <c r="S1" s="2643"/>
      <c r="T1" s="2643"/>
      <c r="U1" s="2643"/>
      <c r="V1" s="2643"/>
      <c r="W1" s="2643"/>
      <c r="X1" s="2643"/>
      <c r="Y1" s="2643"/>
      <c r="Z1" s="2643"/>
      <c r="AA1" s="2643"/>
      <c r="AB1" s="2643"/>
      <c r="AC1" s="2643"/>
      <c r="AD1" s="2643"/>
      <c r="AE1" s="2643"/>
      <c r="AF1" s="2643"/>
      <c r="AG1" s="2643"/>
      <c r="AH1" s="2643"/>
      <c r="AI1" s="2643"/>
      <c r="AJ1" s="2643"/>
      <c r="AK1" s="2643"/>
      <c r="AL1" s="2643"/>
      <c r="AM1" s="2643"/>
      <c r="AN1" s="2643"/>
    </row>
    <row r="2" spans="1:40" ht="12.95" customHeight="1" thickBot="1">
      <c r="A2" s="2644"/>
      <c r="B2" s="2644"/>
      <c r="C2" s="2644"/>
      <c r="D2" s="2644"/>
      <c r="E2" s="2644"/>
      <c r="F2" s="2644"/>
      <c r="G2" s="2644"/>
      <c r="H2" s="2644"/>
      <c r="I2" s="2644"/>
      <c r="J2" s="2644"/>
      <c r="K2" s="2644"/>
      <c r="L2" s="2644"/>
      <c r="M2" s="2644"/>
      <c r="N2" s="2644"/>
      <c r="O2" s="2644"/>
      <c r="P2" s="2644"/>
      <c r="Q2" s="2644"/>
      <c r="R2" s="2644"/>
      <c r="S2" s="2644"/>
      <c r="T2" s="2644"/>
      <c r="U2" s="2644"/>
      <c r="V2" s="2644"/>
      <c r="W2" s="2644"/>
      <c r="X2" s="2644"/>
      <c r="Y2" s="2644"/>
      <c r="Z2" s="2644"/>
      <c r="AA2" s="2644"/>
      <c r="AB2" s="2644"/>
      <c r="AC2" s="2644"/>
      <c r="AD2" s="2644"/>
      <c r="AE2" s="2644"/>
      <c r="AF2" s="2644"/>
      <c r="AG2" s="2644"/>
      <c r="AH2" s="2644"/>
      <c r="AI2" s="2644"/>
      <c r="AJ2" s="2644"/>
      <c r="AK2" s="2644"/>
      <c r="AL2" s="2644"/>
      <c r="AM2" s="2644"/>
      <c r="AN2" s="2644"/>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45" t="str">
        <f xml:space="preserve"> IF(T25=100%,'Sources and Basis Breakdown'!G2,'Sources and Basis Breakdown'!F2)</f>
        <v>30% PVC for New Const/
Rehabilitation
NON-DDA/
NON-QCT Building(s)</v>
      </c>
      <c r="U7" s="2645"/>
      <c r="V7" s="2645"/>
      <c r="W7" s="2645"/>
      <c r="X7" s="2645"/>
      <c r="Y7" s="2645" t="str">
        <f>IF(T25=100%,"",'Sources and Basis Breakdown'!G2)</f>
        <v/>
      </c>
      <c r="Z7" s="2645"/>
      <c r="AA7" s="2645"/>
      <c r="AB7" s="2645"/>
      <c r="AC7" s="2645"/>
      <c r="AD7" s="2645" t="str">
        <f xml:space="preserve"> IF(T25=100%, 'Sources and Basis Breakdown'!J2,'Sources and Basis Breakdown'!I2)</f>
        <v>30% PVC for Acquisition
NON-DDA/
NON-QCT Building(s)</v>
      </c>
      <c r="AE7" s="2645"/>
      <c r="AF7" s="2645"/>
      <c r="AG7" s="2645"/>
      <c r="AH7" s="2645"/>
      <c r="AI7" s="2645" t="str">
        <f>IF(T25=100%,"",'Sources and Basis Breakdown'!J2)</f>
        <v/>
      </c>
      <c r="AJ7" s="2645"/>
      <c r="AK7" s="2645"/>
      <c r="AL7" s="2645"/>
      <c r="AM7" s="2645"/>
    </row>
    <row r="8" spans="1:40" ht="12.95" customHeight="1">
      <c r="B8" s="438"/>
      <c r="T8" s="2645"/>
      <c r="U8" s="2645"/>
      <c r="V8" s="2645"/>
      <c r="W8" s="2645"/>
      <c r="X8" s="2645"/>
      <c r="Y8" s="2645"/>
      <c r="Z8" s="2645"/>
      <c r="AA8" s="2645"/>
      <c r="AB8" s="2645"/>
      <c r="AC8" s="2645"/>
      <c r="AD8" s="2645"/>
      <c r="AE8" s="2645"/>
      <c r="AF8" s="2645"/>
      <c r="AG8" s="2645"/>
      <c r="AH8" s="2645"/>
      <c r="AI8" s="2645"/>
      <c r="AJ8" s="2645"/>
      <c r="AK8" s="2645"/>
      <c r="AL8" s="2645"/>
      <c r="AM8" s="2645"/>
    </row>
    <row r="9" spans="1:40" ht="12.95" customHeight="1">
      <c r="B9" s="438"/>
      <c r="T9" s="2645"/>
      <c r="U9" s="2645"/>
      <c r="V9" s="2645"/>
      <c r="W9" s="2645"/>
      <c r="X9" s="2645"/>
      <c r="Y9" s="2645"/>
      <c r="Z9" s="2645"/>
      <c r="AA9" s="2645"/>
      <c r="AB9" s="2645"/>
      <c r="AC9" s="2645"/>
      <c r="AD9" s="2645"/>
      <c r="AE9" s="2645"/>
      <c r="AF9" s="2645"/>
      <c r="AG9" s="2645"/>
      <c r="AH9" s="2645"/>
      <c r="AI9" s="2645"/>
      <c r="AJ9" s="2645"/>
      <c r="AK9" s="2645"/>
      <c r="AL9" s="2645"/>
      <c r="AM9" s="2645"/>
    </row>
    <row r="10" spans="1:40" ht="12.95" customHeight="1">
      <c r="B10" s="439"/>
      <c r="C10" s="440"/>
      <c r="D10" s="440"/>
      <c r="E10" s="440"/>
      <c r="F10" s="440"/>
      <c r="G10" s="440"/>
      <c r="H10" s="440"/>
      <c r="I10" s="440"/>
      <c r="J10" s="440"/>
      <c r="K10" s="440"/>
      <c r="L10" s="440"/>
      <c r="M10" s="440"/>
      <c r="N10" s="440"/>
      <c r="O10" s="440"/>
      <c r="P10" s="440"/>
      <c r="Q10" s="440"/>
      <c r="R10" s="440"/>
      <c r="S10" s="440"/>
      <c r="T10" s="2645"/>
      <c r="U10" s="2645"/>
      <c r="V10" s="2645"/>
      <c r="W10" s="2645"/>
      <c r="X10" s="2645"/>
      <c r="Y10" s="2645"/>
      <c r="Z10" s="2645"/>
      <c r="AA10" s="2645"/>
      <c r="AB10" s="2645"/>
      <c r="AC10" s="2645"/>
      <c r="AD10" s="2645"/>
      <c r="AE10" s="2645"/>
      <c r="AF10" s="2645"/>
      <c r="AG10" s="2645"/>
      <c r="AH10" s="2645"/>
      <c r="AI10" s="2645"/>
      <c r="AJ10" s="2645"/>
      <c r="AK10" s="2645"/>
      <c r="AL10" s="2645"/>
      <c r="AM10" s="2645"/>
    </row>
    <row r="11" spans="1:40" ht="12.95" customHeight="1">
      <c r="B11" s="2624" t="s">
        <v>376</v>
      </c>
      <c r="C11" s="2625"/>
      <c r="D11" s="2625"/>
      <c r="E11" s="2625"/>
      <c r="F11" s="2625"/>
      <c r="G11" s="2625"/>
      <c r="H11" s="2625"/>
      <c r="I11" s="2625"/>
      <c r="J11" s="2625"/>
      <c r="K11" s="2625"/>
      <c r="L11" s="2625"/>
      <c r="M11" s="2625"/>
      <c r="N11" s="2625"/>
      <c r="O11" s="2625"/>
      <c r="P11" s="2625"/>
      <c r="Q11" s="2625"/>
      <c r="R11" s="2625"/>
      <c r="S11" s="2626"/>
      <c r="T11" s="2646">
        <f>IF('Sources and Basis Breakdown'!F107=0,'Sources and Basis Breakdown'!E107,'Sources and Basis Breakdown'!F107)</f>
        <v>50563828.114128426</v>
      </c>
      <c r="U11" s="2647"/>
      <c r="V11" s="2647"/>
      <c r="W11" s="2647"/>
      <c r="X11" s="2647"/>
      <c r="Y11" s="2646">
        <f>IF(Y7="",0,IF('Sources and Basis Breakdown'!G107+'Sources and Basis Breakdown'!F107='Sources and Basis Breakdown'!E107,'Sources and Basis Breakdown'!G107,0))</f>
        <v>0</v>
      </c>
      <c r="Z11" s="2647"/>
      <c r="AA11" s="2647"/>
      <c r="AB11" s="2647"/>
      <c r="AC11" s="2647"/>
      <c r="AD11" s="2647">
        <f>IF('Sources and Basis Breakdown'!I107=0,'Sources and Basis Breakdown'!H107,'Sources and Basis Breakdown'!I107)</f>
        <v>0</v>
      </c>
      <c r="AE11" s="2647"/>
      <c r="AF11" s="2647"/>
      <c r="AG11" s="2647"/>
      <c r="AH11" s="2647"/>
      <c r="AI11" s="2647">
        <f>IF(Y7="",0,IF('Sources and Basis Breakdown'!I107+'Sources and Basis Breakdown'!J107='Sources and Basis Breakdown'!H107,'Sources and Basis Breakdown'!J107,0))</f>
        <v>0</v>
      </c>
      <c r="AJ11" s="2647"/>
      <c r="AK11" s="2647"/>
      <c r="AL11" s="2647"/>
      <c r="AM11" s="2647"/>
    </row>
    <row r="12" spans="1:40" ht="12.95" customHeight="1">
      <c r="B12" s="2639" t="s">
        <v>506</v>
      </c>
      <c r="C12" s="1287"/>
      <c r="D12" s="1287"/>
      <c r="E12" s="1287"/>
      <c r="F12" s="1287"/>
      <c r="G12" s="1287"/>
      <c r="H12" s="1287"/>
      <c r="I12" s="1287"/>
      <c r="J12" s="1287"/>
      <c r="K12" s="1287"/>
      <c r="L12" s="1287"/>
      <c r="M12" s="1287"/>
      <c r="N12" s="1287"/>
      <c r="O12" s="1287"/>
      <c r="P12" s="1287"/>
      <c r="Q12" s="1287"/>
      <c r="R12" s="1287"/>
      <c r="S12" s="2640"/>
      <c r="T12" s="2612"/>
      <c r="U12" s="2613"/>
      <c r="V12" s="2613"/>
      <c r="W12" s="2613"/>
      <c r="X12" s="2614"/>
      <c r="Y12" s="2612"/>
      <c r="Z12" s="2613"/>
      <c r="AA12" s="2613"/>
      <c r="AB12" s="2613"/>
      <c r="AC12" s="2614"/>
      <c r="AD12" s="2612"/>
      <c r="AE12" s="2613"/>
      <c r="AF12" s="2613"/>
      <c r="AG12" s="2613"/>
      <c r="AH12" s="2614"/>
      <c r="AI12" s="2612"/>
      <c r="AJ12" s="2613"/>
      <c r="AK12" s="2613"/>
      <c r="AL12" s="2613"/>
      <c r="AM12" s="2614"/>
    </row>
    <row r="13" spans="1:40" ht="12.95" customHeight="1">
      <c r="B13" s="467"/>
      <c r="C13" s="2641" t="s">
        <v>507</v>
      </c>
      <c r="D13" s="2641"/>
      <c r="E13" s="2641"/>
      <c r="F13" s="2641"/>
      <c r="G13" s="2641"/>
      <c r="H13" s="2641"/>
      <c r="I13" s="2641"/>
      <c r="J13" s="2641"/>
      <c r="K13" s="2641"/>
      <c r="L13" s="2641"/>
      <c r="M13" s="2641"/>
      <c r="N13" s="2641"/>
      <c r="O13" s="2641"/>
      <c r="P13" s="2641"/>
      <c r="Q13" s="2641"/>
      <c r="R13" s="2641"/>
      <c r="S13" s="2642"/>
      <c r="T13" s="2648"/>
      <c r="U13" s="2649"/>
      <c r="V13" s="2649"/>
      <c r="W13" s="2649"/>
      <c r="X13" s="2649"/>
      <c r="Y13" s="2648"/>
      <c r="Z13" s="2649"/>
      <c r="AA13" s="2649"/>
      <c r="AB13" s="2649"/>
      <c r="AC13" s="2649"/>
      <c r="AD13" s="2649"/>
      <c r="AE13" s="2649"/>
      <c r="AF13" s="2649"/>
      <c r="AG13" s="2649"/>
      <c r="AH13" s="2649"/>
      <c r="AI13" s="2649"/>
      <c r="AJ13" s="2649"/>
      <c r="AK13" s="2649"/>
      <c r="AL13" s="2649"/>
      <c r="AM13" s="2649"/>
    </row>
    <row r="14" spans="1:40" ht="12.95" customHeight="1">
      <c r="B14" s="467"/>
      <c r="C14" s="2641" t="s">
        <v>508</v>
      </c>
      <c r="D14" s="2641"/>
      <c r="E14" s="2641"/>
      <c r="F14" s="2641"/>
      <c r="G14" s="2641"/>
      <c r="H14" s="2641"/>
      <c r="I14" s="2641"/>
      <c r="J14" s="2641"/>
      <c r="K14" s="2641"/>
      <c r="L14" s="2641"/>
      <c r="M14" s="2641"/>
      <c r="N14" s="2641"/>
      <c r="O14" s="2641"/>
      <c r="P14" s="2641"/>
      <c r="Q14" s="2641"/>
      <c r="R14" s="2641"/>
      <c r="S14" s="2642"/>
      <c r="T14" s="2615"/>
      <c r="U14" s="2616"/>
      <c r="V14" s="2616"/>
      <c r="W14" s="2616"/>
      <c r="X14" s="2616"/>
      <c r="Y14" s="2615"/>
      <c r="Z14" s="2616"/>
      <c r="AA14" s="2616"/>
      <c r="AB14" s="2616"/>
      <c r="AC14" s="2616"/>
      <c r="AD14" s="2616"/>
      <c r="AE14" s="2616"/>
      <c r="AF14" s="2616"/>
      <c r="AG14" s="2616"/>
      <c r="AH14" s="2616"/>
      <c r="AI14" s="2616"/>
      <c r="AJ14" s="2616"/>
      <c r="AK14" s="2616"/>
      <c r="AL14" s="2616"/>
      <c r="AM14" s="2616"/>
    </row>
    <row r="15" spans="1:40" ht="12.95" customHeight="1">
      <c r="B15" s="467"/>
      <c r="C15" s="2641" t="s">
        <v>509</v>
      </c>
      <c r="D15" s="2641"/>
      <c r="E15" s="2641"/>
      <c r="F15" s="2641"/>
      <c r="G15" s="2641"/>
      <c r="H15" s="2641"/>
      <c r="I15" s="2641"/>
      <c r="J15" s="2641"/>
      <c r="K15" s="2641"/>
      <c r="L15" s="2641"/>
      <c r="M15" s="2641"/>
      <c r="N15" s="2641"/>
      <c r="O15" s="2641"/>
      <c r="P15" s="2641"/>
      <c r="Q15" s="2641"/>
      <c r="R15" s="2641"/>
      <c r="S15" s="2642"/>
      <c r="T15" s="2615"/>
      <c r="U15" s="2616"/>
      <c r="V15" s="2616"/>
      <c r="W15" s="2616"/>
      <c r="X15" s="2616"/>
      <c r="Y15" s="2615"/>
      <c r="Z15" s="2616"/>
      <c r="AA15" s="2616"/>
      <c r="AB15" s="2616"/>
      <c r="AC15" s="2616"/>
      <c r="AD15" s="2616"/>
      <c r="AE15" s="2616"/>
      <c r="AF15" s="2616"/>
      <c r="AG15" s="2616"/>
      <c r="AH15" s="2616"/>
      <c r="AI15" s="2616"/>
      <c r="AJ15" s="2616"/>
      <c r="AK15" s="2616"/>
      <c r="AL15" s="2616"/>
      <c r="AM15" s="2616"/>
    </row>
    <row r="16" spans="1:40" ht="12.95" customHeight="1">
      <c r="B16" s="467"/>
      <c r="C16" s="2641" t="s">
        <v>815</v>
      </c>
      <c r="D16" s="2641"/>
      <c r="E16" s="2641"/>
      <c r="F16" s="2641"/>
      <c r="G16" s="2641"/>
      <c r="H16" s="2641"/>
      <c r="I16" s="2641"/>
      <c r="J16" s="2641"/>
      <c r="K16" s="2641"/>
      <c r="L16" s="2641"/>
      <c r="M16" s="2641"/>
      <c r="N16" s="2641"/>
      <c r="O16" s="2641"/>
      <c r="P16" s="2641"/>
      <c r="Q16" s="2641"/>
      <c r="R16" s="2641"/>
      <c r="S16" s="2642"/>
      <c r="T16" s="2615"/>
      <c r="U16" s="2616"/>
      <c r="V16" s="2616"/>
      <c r="W16" s="2616"/>
      <c r="X16" s="2616"/>
      <c r="Y16" s="2615"/>
      <c r="Z16" s="2616"/>
      <c r="AA16" s="2616"/>
      <c r="AB16" s="2616"/>
      <c r="AC16" s="2616"/>
      <c r="AD16" s="2616"/>
      <c r="AE16" s="2616"/>
      <c r="AF16" s="2616"/>
      <c r="AG16" s="2616"/>
      <c r="AH16" s="2616"/>
      <c r="AI16" s="2616"/>
      <c r="AJ16" s="2616"/>
      <c r="AK16" s="2616"/>
      <c r="AL16" s="2616"/>
      <c r="AM16" s="2616"/>
    </row>
    <row r="17" spans="1:40" ht="12.95" customHeight="1">
      <c r="B17" s="467"/>
      <c r="C17" s="2641" t="s">
        <v>510</v>
      </c>
      <c r="D17" s="2641"/>
      <c r="E17" s="2641"/>
      <c r="F17" s="2641"/>
      <c r="G17" s="2641"/>
      <c r="H17" s="2641"/>
      <c r="I17" s="2641"/>
      <c r="J17" s="2641"/>
      <c r="K17" s="2641"/>
      <c r="L17" s="2641"/>
      <c r="M17" s="2641"/>
      <c r="N17" s="2641"/>
      <c r="O17" s="2641"/>
      <c r="P17" s="2641"/>
      <c r="Q17" s="2641"/>
      <c r="R17" s="2641"/>
      <c r="S17" s="2642"/>
      <c r="T17" s="2615"/>
      <c r="U17" s="2616"/>
      <c r="V17" s="2616"/>
      <c r="W17" s="2616"/>
      <c r="X17" s="2616"/>
      <c r="Y17" s="2615"/>
      <c r="Z17" s="2616"/>
      <c r="AA17" s="2616"/>
      <c r="AB17" s="2616"/>
      <c r="AC17" s="2616"/>
      <c r="AD17" s="2616"/>
      <c r="AE17" s="2616"/>
      <c r="AF17" s="2616"/>
      <c r="AG17" s="2616"/>
      <c r="AH17" s="2616"/>
      <c r="AI17" s="2616"/>
      <c r="AJ17" s="2616"/>
      <c r="AK17" s="2616"/>
      <c r="AL17" s="2616"/>
      <c r="AM17" s="2616"/>
    </row>
    <row r="18" spans="1:40" ht="12.95" customHeight="1">
      <c r="A18"/>
      <c r="B18" s="1194"/>
      <c r="C18" s="1762" t="s">
        <v>980</v>
      </c>
      <c r="D18" s="1762"/>
      <c r="E18" s="1762"/>
      <c r="F18" s="1762"/>
      <c r="G18" s="1762"/>
      <c r="H18" s="1762"/>
      <c r="I18" s="1762"/>
      <c r="J18" s="1762"/>
      <c r="K18" s="1762"/>
      <c r="L18" s="1762"/>
      <c r="M18" s="1762"/>
      <c r="N18" s="1762"/>
      <c r="O18" s="1762"/>
      <c r="P18" s="1762"/>
      <c r="Q18" s="1762"/>
      <c r="R18" s="1762"/>
      <c r="S18" s="1763"/>
      <c r="T18" s="2615"/>
      <c r="U18" s="2616"/>
      <c r="V18" s="2616"/>
      <c r="W18" s="2616"/>
      <c r="X18" s="2616"/>
      <c r="Y18" s="2615"/>
      <c r="Z18" s="2616"/>
      <c r="AA18" s="2616"/>
      <c r="AB18" s="2616"/>
      <c r="AC18" s="2616"/>
      <c r="AD18" s="2616"/>
      <c r="AE18" s="2616"/>
      <c r="AF18" s="2616"/>
      <c r="AG18" s="2616"/>
      <c r="AH18" s="2616"/>
      <c r="AI18" s="2616"/>
      <c r="AJ18" s="2616"/>
      <c r="AK18" s="2616"/>
      <c r="AL18" s="2616"/>
      <c r="AM18" s="2616"/>
    </row>
    <row r="19" spans="1:40" ht="12.95" customHeight="1">
      <c r="B19" s="1194"/>
      <c r="C19" s="1762" t="s">
        <v>980</v>
      </c>
      <c r="D19" s="1762"/>
      <c r="E19" s="1762"/>
      <c r="F19" s="1762"/>
      <c r="G19" s="1762"/>
      <c r="H19" s="1762"/>
      <c r="I19" s="1762"/>
      <c r="J19" s="1762"/>
      <c r="K19" s="1762"/>
      <c r="L19" s="1762"/>
      <c r="M19" s="1762"/>
      <c r="N19" s="1762"/>
      <c r="O19" s="1762"/>
      <c r="P19" s="1762"/>
      <c r="Q19" s="1762"/>
      <c r="R19" s="1762"/>
      <c r="S19" s="1763"/>
      <c r="T19" s="2615"/>
      <c r="U19" s="2616"/>
      <c r="V19" s="2616"/>
      <c r="W19" s="2616"/>
      <c r="X19" s="2616"/>
      <c r="Y19" s="2615"/>
      <c r="Z19" s="2616"/>
      <c r="AA19" s="2616"/>
      <c r="AB19" s="2616"/>
      <c r="AC19" s="2616"/>
      <c r="AD19" s="2616"/>
      <c r="AE19" s="2616"/>
      <c r="AF19" s="2616"/>
      <c r="AG19" s="2616"/>
      <c r="AH19" s="2616"/>
      <c r="AI19" s="2616"/>
      <c r="AJ19" s="2616"/>
      <c r="AK19" s="2616"/>
      <c r="AL19" s="2616"/>
      <c r="AM19" s="2616"/>
    </row>
    <row r="20" spans="1:40" ht="12.95" customHeight="1">
      <c r="B20" s="2624" t="s">
        <v>511</v>
      </c>
      <c r="C20" s="2625"/>
      <c r="D20" s="2625"/>
      <c r="E20" s="2625"/>
      <c r="F20" s="2625"/>
      <c r="G20" s="2625"/>
      <c r="H20" s="2625"/>
      <c r="I20" s="2625"/>
      <c r="J20" s="2625"/>
      <c r="K20" s="2625"/>
      <c r="L20" s="2625"/>
      <c r="M20" s="2625"/>
      <c r="N20" s="2625"/>
      <c r="O20" s="2625"/>
      <c r="P20" s="2625"/>
      <c r="Q20" s="2625"/>
      <c r="R20" s="2625"/>
      <c r="S20" s="2626"/>
      <c r="T20" s="2617">
        <f>SUM(T13:X19)</f>
        <v>0</v>
      </c>
      <c r="U20" s="2618"/>
      <c r="V20" s="2618"/>
      <c r="W20" s="2618"/>
      <c r="X20" s="2618"/>
      <c r="Y20" s="2617">
        <f>SUM(Y13:AC19)</f>
        <v>0</v>
      </c>
      <c r="Z20" s="2618"/>
      <c r="AA20" s="2618"/>
      <c r="AB20" s="2618"/>
      <c r="AC20" s="2618"/>
      <c r="AD20" s="2619">
        <f>SUM(AD13:AH19)</f>
        <v>0</v>
      </c>
      <c r="AE20" s="2620"/>
      <c r="AF20" s="2620"/>
      <c r="AG20" s="2620"/>
      <c r="AH20" s="2617"/>
      <c r="AI20" s="2619">
        <f>SUM(AI13:AM19)</f>
        <v>0</v>
      </c>
      <c r="AJ20" s="2620"/>
      <c r="AK20" s="2620"/>
      <c r="AL20" s="2620"/>
      <c r="AM20" s="2617"/>
    </row>
    <row r="21" spans="1:40" ht="12.95" customHeight="1">
      <c r="B21" s="2624" t="s">
        <v>1372</v>
      </c>
      <c r="C21" s="2625"/>
      <c r="D21" s="2625"/>
      <c r="E21" s="2625"/>
      <c r="F21" s="2625"/>
      <c r="G21" s="2625"/>
      <c r="H21" s="2625"/>
      <c r="I21" s="2625"/>
      <c r="J21" s="2625"/>
      <c r="K21" s="2625"/>
      <c r="L21" s="2625"/>
      <c r="M21" s="2625"/>
      <c r="N21" s="2625"/>
      <c r="O21" s="2625"/>
      <c r="P21" s="2625"/>
      <c r="Q21" s="2625"/>
      <c r="R21" s="2625"/>
      <c r="S21" s="2626"/>
      <c r="T21" s="2615"/>
      <c r="U21" s="2616"/>
      <c r="V21" s="2616"/>
      <c r="W21" s="2616"/>
      <c r="X21" s="2616"/>
      <c r="Y21" s="2615"/>
      <c r="Z21" s="2616"/>
      <c r="AA21" s="2616"/>
      <c r="AB21" s="2616"/>
      <c r="AC21" s="2616"/>
      <c r="AD21" s="2612"/>
      <c r="AE21" s="2613"/>
      <c r="AF21" s="2613"/>
      <c r="AG21" s="2613"/>
      <c r="AH21" s="2614"/>
      <c r="AI21" s="2612"/>
      <c r="AJ21" s="2613"/>
      <c r="AK21" s="2613"/>
      <c r="AL21" s="2613"/>
      <c r="AM21" s="2614"/>
    </row>
    <row r="22" spans="1:40" ht="12.95" customHeight="1">
      <c r="B22" s="2624" t="s">
        <v>512</v>
      </c>
      <c r="C22" s="2625"/>
      <c r="D22" s="2625"/>
      <c r="E22" s="2625"/>
      <c r="F22" s="2625"/>
      <c r="G22" s="2625"/>
      <c r="H22" s="2625"/>
      <c r="I22" s="2625"/>
      <c r="J22" s="2625"/>
      <c r="K22" s="2625"/>
      <c r="L22" s="2625"/>
      <c r="M22" s="2625"/>
      <c r="N22" s="2625"/>
      <c r="O22" s="2625"/>
      <c r="P22" s="2625"/>
      <c r="Q22" s="2625"/>
      <c r="R22" s="2625"/>
      <c r="S22" s="2626"/>
      <c r="T22" s="2650">
        <f>(ABS(T20)+ABS(T21))*-1</f>
        <v>0</v>
      </c>
      <c r="U22" s="2651"/>
      <c r="V22" s="2651"/>
      <c r="W22" s="2651"/>
      <c r="X22" s="2651"/>
      <c r="Y22" s="2650">
        <f>(Y20+Y21)*-1</f>
        <v>0</v>
      </c>
      <c r="Z22" s="2651"/>
      <c r="AA22" s="2651"/>
      <c r="AB22" s="2651"/>
      <c r="AC22" s="2651"/>
      <c r="AD22" s="2652">
        <f>(AD20)*-1</f>
        <v>0</v>
      </c>
      <c r="AE22" s="2653"/>
      <c r="AF22" s="2653"/>
      <c r="AG22" s="2653"/>
      <c r="AH22" s="2650"/>
      <c r="AI22" s="2652">
        <f>(AI20)*-1</f>
        <v>0</v>
      </c>
      <c r="AJ22" s="2653"/>
      <c r="AK22" s="2653"/>
      <c r="AL22" s="2653"/>
      <c r="AM22" s="2650"/>
    </row>
    <row r="23" spans="1:40" ht="12.95" customHeight="1">
      <c r="B23" s="2624" t="s">
        <v>513</v>
      </c>
      <c r="C23" s="2625"/>
      <c r="D23" s="2625"/>
      <c r="E23" s="2625"/>
      <c r="F23" s="2625"/>
      <c r="G23" s="2625"/>
      <c r="H23" s="2625"/>
      <c r="I23" s="2625"/>
      <c r="J23" s="2625"/>
      <c r="K23" s="2625"/>
      <c r="L23" s="2625"/>
      <c r="M23" s="2625"/>
      <c r="N23" s="2625"/>
      <c r="O23" s="2625"/>
      <c r="P23" s="2625"/>
      <c r="Q23" s="2625"/>
      <c r="R23" s="2625"/>
      <c r="S23" s="2626"/>
      <c r="T23" s="2617">
        <f>T11+T22</f>
        <v>50563828.114128426</v>
      </c>
      <c r="U23" s="2618"/>
      <c r="V23" s="2618"/>
      <c r="W23" s="2618"/>
      <c r="X23" s="2618"/>
      <c r="Y23" s="2617">
        <f>Y11+Y22</f>
        <v>0</v>
      </c>
      <c r="Z23" s="2618"/>
      <c r="AA23" s="2618"/>
      <c r="AB23" s="2618"/>
      <c r="AC23" s="2618"/>
      <c r="AD23" s="2617">
        <f>AD11+AD22</f>
        <v>0</v>
      </c>
      <c r="AE23" s="2618"/>
      <c r="AF23" s="2618"/>
      <c r="AG23" s="2618"/>
      <c r="AH23" s="2618"/>
      <c r="AI23" s="2617">
        <f>AI11+AI22</f>
        <v>0</v>
      </c>
      <c r="AJ23" s="2618"/>
      <c r="AK23" s="2618"/>
      <c r="AL23" s="2618"/>
      <c r="AM23" s="2618"/>
    </row>
    <row r="24" spans="1:40" ht="12.95" customHeight="1">
      <c r="B24" s="2624" t="s">
        <v>981</v>
      </c>
      <c r="C24" s="2625"/>
      <c r="D24" s="2625"/>
      <c r="E24" s="2625"/>
      <c r="F24" s="2625"/>
      <c r="G24" s="2625"/>
      <c r="H24" s="2625"/>
      <c r="I24" s="2625"/>
      <c r="J24" s="2625"/>
      <c r="K24" s="2625"/>
      <c r="L24" s="2625"/>
      <c r="M24" s="2625"/>
      <c r="N24" s="2625"/>
      <c r="O24" s="2625"/>
      <c r="P24" s="2625"/>
      <c r="Q24" s="2625"/>
      <c r="R24" s="2625"/>
      <c r="S24" s="2626"/>
      <c r="T24" s="2619">
        <f>Application!AJ1052</f>
        <v>98254691.299999997</v>
      </c>
      <c r="U24" s="2620"/>
      <c r="V24" s="2620"/>
      <c r="W24" s="2620"/>
      <c r="X24" s="2620"/>
      <c r="Y24" s="2620"/>
      <c r="Z24" s="2620"/>
      <c r="AA24" s="2620"/>
      <c r="AB24" s="2620"/>
      <c r="AC24" s="2620"/>
      <c r="AD24" s="2620"/>
      <c r="AE24" s="2620"/>
      <c r="AF24" s="2620"/>
      <c r="AG24" s="2620"/>
      <c r="AH24" s="2620"/>
      <c r="AI24" s="2620"/>
      <c r="AJ24" s="2620"/>
      <c r="AK24" s="2620"/>
      <c r="AL24" s="2620"/>
      <c r="AM24" s="2617"/>
    </row>
    <row r="25" spans="1:40" ht="12.95" customHeight="1">
      <c r="B25" s="2628" t="s">
        <v>1373</v>
      </c>
      <c r="C25" s="2629"/>
      <c r="D25" s="2629"/>
      <c r="E25" s="2629"/>
      <c r="F25" s="2629"/>
      <c r="G25" s="2629"/>
      <c r="H25" s="2629"/>
      <c r="I25" s="2629"/>
      <c r="J25" s="2629"/>
      <c r="K25" s="2629"/>
      <c r="L25" s="2629"/>
      <c r="M25" s="2629"/>
      <c r="N25" s="2629"/>
      <c r="O25" s="2629"/>
      <c r="P25" s="2629"/>
      <c r="Q25" s="2629"/>
      <c r="R25" s="2629"/>
      <c r="S25" s="2630"/>
      <c r="T25" s="2654">
        <f>IF(OR(Application!T196="yes",Application!T195="yes"),1.3,1)</f>
        <v>1</v>
      </c>
      <c r="U25" s="2655"/>
      <c r="V25" s="2655"/>
      <c r="W25" s="2655"/>
      <c r="X25" s="2655"/>
      <c r="Y25" s="2654">
        <v>1</v>
      </c>
      <c r="Z25" s="2655"/>
      <c r="AA25" s="2655"/>
      <c r="AB25" s="2655"/>
      <c r="AC25" s="2655"/>
      <c r="AD25" s="2654">
        <v>1</v>
      </c>
      <c r="AE25" s="2655"/>
      <c r="AF25" s="2655"/>
      <c r="AG25" s="2655"/>
      <c r="AH25" s="2656"/>
      <c r="AI25" s="2654">
        <v>1</v>
      </c>
      <c r="AJ25" s="2655"/>
      <c r="AK25" s="2655"/>
      <c r="AL25" s="2655"/>
      <c r="AM25" s="2656"/>
    </row>
    <row r="26" spans="1:40" ht="12.95" customHeight="1">
      <c r="B26" s="2624" t="s">
        <v>514</v>
      </c>
      <c r="C26" s="2625"/>
      <c r="D26" s="2625"/>
      <c r="E26" s="2625"/>
      <c r="F26" s="2625"/>
      <c r="G26" s="2625"/>
      <c r="H26" s="2625"/>
      <c r="I26" s="2625"/>
      <c r="J26" s="2625"/>
      <c r="K26" s="2625"/>
      <c r="L26" s="2625"/>
      <c r="M26" s="2625"/>
      <c r="N26" s="2625"/>
      <c r="O26" s="2625"/>
      <c r="P26" s="2625"/>
      <c r="Q26" s="2625"/>
      <c r="R26" s="2625"/>
      <c r="S26" s="2626"/>
      <c r="T26" s="2617">
        <f>T23*T25</f>
        <v>50563828.114128426</v>
      </c>
      <c r="U26" s="2618"/>
      <c r="V26" s="2618"/>
      <c r="W26" s="2618"/>
      <c r="X26" s="2618"/>
      <c r="Y26" s="2617">
        <f>Y23*Y25</f>
        <v>0</v>
      </c>
      <c r="Z26" s="2618"/>
      <c r="AA26" s="2618"/>
      <c r="AB26" s="2618"/>
      <c r="AC26" s="2618"/>
      <c r="AD26" s="2617">
        <f>AD23*AD25</f>
        <v>0</v>
      </c>
      <c r="AE26" s="2618"/>
      <c r="AF26" s="2618"/>
      <c r="AG26" s="2618"/>
      <c r="AH26" s="2618"/>
      <c r="AI26" s="2617">
        <f>AI23*AI25</f>
        <v>0</v>
      </c>
      <c r="AJ26" s="2618"/>
      <c r="AK26" s="2618"/>
      <c r="AL26" s="2618"/>
      <c r="AM26" s="2618"/>
    </row>
    <row r="27" spans="1:40" ht="12.95" customHeight="1">
      <c r="A27" s="441"/>
      <c r="B27" s="2631" t="s">
        <v>427</v>
      </c>
      <c r="C27" s="2632"/>
      <c r="D27" s="2632"/>
      <c r="E27" s="2632"/>
      <c r="F27" s="2632"/>
      <c r="G27" s="2632"/>
      <c r="H27" s="2632"/>
      <c r="I27" s="2632"/>
      <c r="J27" s="2632"/>
      <c r="K27" s="2632"/>
      <c r="L27" s="2632"/>
      <c r="M27" s="2632"/>
      <c r="N27" s="2632"/>
      <c r="O27" s="2632"/>
      <c r="P27" s="2632"/>
      <c r="Q27" s="2632"/>
      <c r="R27" s="2632"/>
      <c r="S27" s="2633"/>
      <c r="T27" s="2637">
        <f>Application!$AG$445</f>
        <v>1</v>
      </c>
      <c r="U27" s="2638"/>
      <c r="V27" s="2638"/>
      <c r="W27" s="2638"/>
      <c r="X27" s="2638"/>
      <c r="Y27" s="2637">
        <f>Application!$AG$445</f>
        <v>1</v>
      </c>
      <c r="Z27" s="2638"/>
      <c r="AA27" s="2638"/>
      <c r="AB27" s="2638"/>
      <c r="AC27" s="2638"/>
      <c r="AD27" s="2637">
        <f>Application!$AG$445</f>
        <v>1</v>
      </c>
      <c r="AE27" s="2638"/>
      <c r="AF27" s="2638"/>
      <c r="AG27" s="2638"/>
      <c r="AH27" s="2638"/>
      <c r="AI27" s="2637">
        <f>Application!$AG$445</f>
        <v>1</v>
      </c>
      <c r="AJ27" s="2638"/>
      <c r="AK27" s="2638"/>
      <c r="AL27" s="2638"/>
      <c r="AM27" s="2638"/>
    </row>
    <row r="28" spans="1:40" ht="12.95" customHeight="1">
      <c r="A28" s="435"/>
      <c r="B28" s="2624" t="s">
        <v>515</v>
      </c>
      <c r="C28" s="2625"/>
      <c r="D28" s="2625"/>
      <c r="E28" s="2625"/>
      <c r="F28" s="2625"/>
      <c r="G28" s="2625"/>
      <c r="H28" s="2625"/>
      <c r="I28" s="2625"/>
      <c r="J28" s="2625"/>
      <c r="K28" s="2625"/>
      <c r="L28" s="2625"/>
      <c r="M28" s="2625"/>
      <c r="N28" s="2625"/>
      <c r="O28" s="2625"/>
      <c r="P28" s="2625"/>
      <c r="Q28" s="2625"/>
      <c r="R28" s="2625"/>
      <c r="S28" s="2626"/>
      <c r="T28" s="2617">
        <f>IF(ISERROR((T26*T27)),0,(T26*T27))</f>
        <v>50563828.114128426</v>
      </c>
      <c r="U28" s="2618"/>
      <c r="V28" s="2618"/>
      <c r="W28" s="2618"/>
      <c r="X28" s="2618"/>
      <c r="Y28" s="2617">
        <f>IF(ISERROR((Y26*Y27)),0,(Y26*Y27))</f>
        <v>0</v>
      </c>
      <c r="Z28" s="2618"/>
      <c r="AA28" s="2618"/>
      <c r="AB28" s="2618"/>
      <c r="AC28" s="2618"/>
      <c r="AD28" s="2617">
        <f>IF(ISERROR((AD26*AD27)),0,(AD26*AD27))</f>
        <v>0</v>
      </c>
      <c r="AE28" s="2618"/>
      <c r="AF28" s="2618"/>
      <c r="AG28" s="2618"/>
      <c r="AH28" s="2618"/>
      <c r="AI28" s="2617">
        <f>IF(ISERROR((AI26*AI27)),0,(AI26*AI27))</f>
        <v>0</v>
      </c>
      <c r="AJ28" s="2618"/>
      <c r="AK28" s="2618"/>
      <c r="AL28" s="2618"/>
      <c r="AM28" s="2618"/>
    </row>
    <row r="29" spans="1:40" ht="12.95" customHeight="1">
      <c r="B29" s="2624" t="s">
        <v>532</v>
      </c>
      <c r="C29" s="2625"/>
      <c r="D29" s="2625"/>
      <c r="E29" s="2625"/>
      <c r="F29" s="2625"/>
      <c r="G29" s="2625"/>
      <c r="H29" s="2625"/>
      <c r="I29" s="2625"/>
      <c r="J29" s="2625"/>
      <c r="K29" s="2625"/>
      <c r="L29" s="2625"/>
      <c r="M29" s="2625"/>
      <c r="N29" s="2625"/>
      <c r="O29" s="2625"/>
      <c r="P29" s="2625"/>
      <c r="Q29" s="2625"/>
      <c r="R29" s="2625"/>
      <c r="S29" s="2626"/>
      <c r="T29" s="2619">
        <f>T28+Y28+AD28+AI28</f>
        <v>50563828.114128426</v>
      </c>
      <c r="U29" s="2620"/>
      <c r="V29" s="2620"/>
      <c r="W29" s="2620"/>
      <c r="X29" s="2620"/>
      <c r="Y29" s="2620"/>
      <c r="Z29" s="2620"/>
      <c r="AA29" s="2620"/>
      <c r="AB29" s="2620"/>
      <c r="AC29" s="2620"/>
      <c r="AD29" s="2620"/>
      <c r="AE29" s="2620"/>
      <c r="AF29" s="2620"/>
      <c r="AG29" s="2620"/>
      <c r="AH29" s="2620"/>
      <c r="AI29" s="2620"/>
      <c r="AJ29" s="2620"/>
      <c r="AK29" s="2620"/>
      <c r="AL29" s="2620"/>
      <c r="AM29" s="2617"/>
    </row>
    <row r="30" spans="1:40" ht="12.95" customHeight="1">
      <c r="B30" s="2627" t="s">
        <v>1375</v>
      </c>
      <c r="C30" s="2627"/>
      <c r="D30" s="2627"/>
      <c r="E30" s="2627"/>
      <c r="F30" s="2627"/>
      <c r="G30" s="2627"/>
      <c r="H30" s="2627"/>
      <c r="I30" s="2627"/>
      <c r="J30" s="2627"/>
      <c r="K30" s="2627"/>
      <c r="L30" s="2627"/>
      <c r="M30" s="2627"/>
      <c r="N30" s="2627"/>
      <c r="O30" s="2627"/>
      <c r="P30" s="2627"/>
      <c r="Q30" s="2627"/>
      <c r="R30" s="2627"/>
      <c r="S30" s="2627"/>
      <c r="T30" s="2627"/>
      <c r="U30" s="2627"/>
      <c r="V30" s="2627"/>
      <c r="W30" s="2627"/>
      <c r="X30" s="2627"/>
      <c r="Y30" s="2627"/>
      <c r="Z30" s="2627"/>
      <c r="AA30" s="2627"/>
      <c r="AB30" s="2627"/>
      <c r="AC30" s="2627"/>
      <c r="AD30" s="2627"/>
      <c r="AE30" s="2627"/>
      <c r="AF30" s="2627"/>
      <c r="AG30" s="2627"/>
      <c r="AH30" s="2627"/>
      <c r="AI30" s="2627"/>
      <c r="AJ30" s="2627"/>
      <c r="AK30" s="2627"/>
      <c r="AL30" s="2627"/>
      <c r="AM30" s="2627"/>
    </row>
    <row r="31" spans="1:40" ht="12.95" customHeight="1">
      <c r="B31" s="2627" t="s">
        <v>1374</v>
      </c>
      <c r="C31" s="2627"/>
      <c r="D31" s="2627"/>
      <c r="E31" s="2627"/>
      <c r="F31" s="2627"/>
      <c r="G31" s="2627"/>
      <c r="H31" s="2627"/>
      <c r="I31" s="2627"/>
      <c r="J31" s="2627"/>
      <c r="K31" s="2627"/>
      <c r="L31" s="2627"/>
      <c r="M31" s="2627"/>
      <c r="N31" s="2627"/>
      <c r="O31" s="2627"/>
      <c r="P31" s="2627"/>
      <c r="Q31" s="2627"/>
      <c r="R31" s="2627"/>
      <c r="S31" s="2627"/>
      <c r="T31" s="2627"/>
      <c r="U31" s="2627"/>
      <c r="V31" s="2627"/>
      <c r="W31" s="2627"/>
      <c r="X31" s="2627"/>
      <c r="Y31" s="2627"/>
      <c r="Z31" s="2627"/>
      <c r="AA31" s="2627"/>
      <c r="AB31" s="2627"/>
      <c r="AC31" s="2627"/>
      <c r="AD31" s="2627"/>
      <c r="AE31" s="2627"/>
      <c r="AF31" s="2627"/>
      <c r="AG31" s="2627"/>
      <c r="AH31" s="2627"/>
      <c r="AI31" s="2627"/>
      <c r="AJ31" s="2627"/>
      <c r="AK31" s="2627"/>
      <c r="AL31" s="2627"/>
      <c r="AM31" s="2627"/>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5" t="s">
        <v>1257</v>
      </c>
      <c r="Z35" s="2645"/>
      <c r="AA35" s="2645"/>
      <c r="AB35" s="2645"/>
      <c r="AC35" s="2645"/>
      <c r="AD35" s="2668" t="s">
        <v>370</v>
      </c>
      <c r="AE35" s="2668"/>
      <c r="AF35" s="2668"/>
      <c r="AG35" s="2668"/>
      <c r="AH35" s="2668"/>
    </row>
    <row r="36" spans="1:76" ht="12.95" customHeight="1">
      <c r="B36" s="438"/>
      <c r="X36" s="443"/>
      <c r="Y36" s="2645"/>
      <c r="Z36" s="2645"/>
      <c r="AA36" s="2645"/>
      <c r="AB36" s="2645"/>
      <c r="AC36" s="2645"/>
      <c r="AD36" s="2668"/>
      <c r="AE36" s="2668"/>
      <c r="AF36" s="2668"/>
      <c r="AG36" s="2668"/>
      <c r="AH36" s="2668"/>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5"/>
      <c r="Z37" s="2645"/>
      <c r="AA37" s="2645"/>
      <c r="AB37" s="2645"/>
      <c r="AC37" s="2645"/>
      <c r="AD37" s="2668"/>
      <c r="AE37" s="2668"/>
      <c r="AF37" s="2668"/>
      <c r="AG37" s="2668"/>
      <c r="AH37" s="2668"/>
    </row>
    <row r="38" spans="1:76" ht="12.95" customHeight="1">
      <c r="A38" s="435"/>
      <c r="B38" s="2624" t="s">
        <v>515</v>
      </c>
      <c r="C38" s="2625"/>
      <c r="D38" s="2625"/>
      <c r="E38" s="2625"/>
      <c r="F38" s="2625"/>
      <c r="G38" s="2625"/>
      <c r="H38" s="2625"/>
      <c r="I38" s="2625"/>
      <c r="J38" s="2625"/>
      <c r="K38" s="2625"/>
      <c r="L38" s="2625"/>
      <c r="M38" s="2625"/>
      <c r="N38" s="2625"/>
      <c r="O38" s="2625"/>
      <c r="P38" s="2625"/>
      <c r="Q38" s="2625"/>
      <c r="R38" s="2625"/>
      <c r="S38" s="2625"/>
      <c r="T38" s="2625"/>
      <c r="U38" s="2625"/>
      <c r="V38" s="2625"/>
      <c r="W38" s="2625"/>
      <c r="X38" s="2626"/>
      <c r="Y38" s="2618">
        <f>IF(T24&gt;=(T23+Y23+AD23+AI23),T28+Y28,0)</f>
        <v>50563828.114128426</v>
      </c>
      <c r="Z38" s="2618"/>
      <c r="AA38" s="2618"/>
      <c r="AB38" s="2618"/>
      <c r="AC38" s="2618"/>
      <c r="AD38" s="2618">
        <f>IF(T24&gt;=(T23+Y23+AD23+AI23),AD28+AI28,0)</f>
        <v>0</v>
      </c>
      <c r="AE38" s="2618"/>
      <c r="AF38" s="2618"/>
      <c r="AG38" s="2618"/>
      <c r="AH38" s="2618"/>
    </row>
    <row r="39" spans="1:76" ht="12.95" customHeight="1">
      <c r="B39" s="2624" t="s">
        <v>1880</v>
      </c>
      <c r="C39" s="2625"/>
      <c r="D39" s="2625"/>
      <c r="E39" s="2625"/>
      <c r="F39" s="2625"/>
      <c r="G39" s="2625"/>
      <c r="H39" s="2625"/>
      <c r="I39" s="2625"/>
      <c r="J39" s="2625"/>
      <c r="K39" s="2625"/>
      <c r="L39" s="2625"/>
      <c r="M39" s="2625"/>
      <c r="N39" s="2625"/>
      <c r="O39" s="2625"/>
      <c r="P39" s="2625"/>
      <c r="Q39" s="2625"/>
      <c r="R39" s="2625"/>
      <c r="S39" s="2625"/>
      <c r="T39" s="2625"/>
      <c r="U39" s="2625"/>
      <c r="V39" s="2625"/>
      <c r="W39" s="2625"/>
      <c r="X39" s="2626"/>
      <c r="Y39" s="2669">
        <v>0.04</v>
      </c>
      <c r="Z39" s="2669"/>
      <c r="AA39" s="2669"/>
      <c r="AB39" s="2669"/>
      <c r="AC39" s="2669"/>
      <c r="AD39" s="2669">
        <v>0.04</v>
      </c>
      <c r="AE39" s="2669"/>
      <c r="AF39" s="2669"/>
      <c r="AG39" s="2669"/>
      <c r="AH39" s="2669"/>
    </row>
    <row r="40" spans="1:76" ht="12.95" customHeight="1">
      <c r="A40" s="435"/>
      <c r="B40" s="2624" t="s">
        <v>651</v>
      </c>
      <c r="C40" s="2625"/>
      <c r="D40" s="2625"/>
      <c r="E40" s="2625"/>
      <c r="F40" s="2625"/>
      <c r="G40" s="2625"/>
      <c r="H40" s="2625"/>
      <c r="I40" s="2625"/>
      <c r="J40" s="2625"/>
      <c r="K40" s="2625"/>
      <c r="L40" s="2625"/>
      <c r="M40" s="2625"/>
      <c r="N40" s="2625"/>
      <c r="O40" s="2625"/>
      <c r="P40" s="2625"/>
      <c r="Q40" s="2625"/>
      <c r="R40" s="2625"/>
      <c r="S40" s="2625"/>
      <c r="T40" s="2625"/>
      <c r="U40" s="2625"/>
      <c r="V40" s="2625"/>
      <c r="W40" s="2625"/>
      <c r="X40" s="2626"/>
      <c r="Y40" s="2618">
        <f>ROUND(Y38*Y39,0)</f>
        <v>2022553</v>
      </c>
      <c r="Z40" s="2618"/>
      <c r="AA40" s="2618"/>
      <c r="AB40" s="2618"/>
      <c r="AC40" s="2618"/>
      <c r="AD40" s="2617">
        <f>ROUND(AD38*AD39,0)</f>
        <v>0</v>
      </c>
      <c r="AE40" s="2618"/>
      <c r="AF40" s="2618"/>
      <c r="AG40" s="2618"/>
      <c r="AH40" s="2618"/>
    </row>
    <row r="41" spans="1:76" ht="12.95" customHeight="1">
      <c r="B41" s="2624" t="s">
        <v>652</v>
      </c>
      <c r="C41" s="2625"/>
      <c r="D41" s="2625"/>
      <c r="E41" s="2625"/>
      <c r="F41" s="2625"/>
      <c r="G41" s="2625"/>
      <c r="H41" s="2625"/>
      <c r="I41" s="2625"/>
      <c r="J41" s="2625"/>
      <c r="K41" s="2625"/>
      <c r="L41" s="2625"/>
      <c r="M41" s="2625"/>
      <c r="N41" s="2625"/>
      <c r="O41" s="2625"/>
      <c r="P41" s="2625"/>
      <c r="Q41" s="2625"/>
      <c r="R41" s="2625"/>
      <c r="S41" s="2625"/>
      <c r="T41" s="2625"/>
      <c r="U41" s="2625"/>
      <c r="V41" s="2625"/>
      <c r="W41" s="2625"/>
      <c r="X41" s="2626"/>
      <c r="Y41" s="2619">
        <f>Y40+AD40</f>
        <v>2022553</v>
      </c>
      <c r="Z41" s="2620"/>
      <c r="AA41" s="2620"/>
      <c r="AB41" s="2620"/>
      <c r="AC41" s="2620"/>
      <c r="AD41" s="2620"/>
      <c r="AE41" s="2620"/>
      <c r="AF41" s="2620"/>
      <c r="AG41" s="2620"/>
      <c r="AH41" s="2617"/>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22" t="s">
        <v>1385</v>
      </c>
      <c r="B44" s="2622"/>
      <c r="C44" s="2622"/>
      <c r="D44" s="2622"/>
      <c r="E44" s="2622"/>
      <c r="F44" s="2622"/>
      <c r="G44" s="2622"/>
      <c r="H44" s="2622"/>
      <c r="I44" s="2622"/>
      <c r="J44" s="2622"/>
      <c r="K44" s="2622"/>
      <c r="L44" s="2622"/>
      <c r="M44" s="2622"/>
      <c r="N44" s="2622"/>
      <c r="O44" s="2622"/>
      <c r="P44" s="2622"/>
      <c r="Q44" s="2622"/>
      <c r="R44" s="2622"/>
      <c r="S44" s="2622"/>
      <c r="T44" s="2622"/>
      <c r="U44" s="2622"/>
      <c r="V44" s="2622"/>
      <c r="W44" s="2622"/>
      <c r="X44" s="2622"/>
      <c r="Y44" s="2622"/>
      <c r="Z44" s="2622"/>
      <c r="AA44" s="2622"/>
      <c r="AB44" s="2622"/>
      <c r="AC44" s="2622"/>
      <c r="AD44" s="2622"/>
      <c r="AE44" s="2622"/>
      <c r="AF44" s="2622"/>
      <c r="AG44" s="2622"/>
      <c r="AH44" s="2622"/>
      <c r="AI44" s="2622"/>
      <c r="AJ44" s="2622"/>
      <c r="AK44" s="2622"/>
      <c r="AL44" s="2622"/>
      <c r="AM44" s="2622"/>
      <c r="AN44" s="2622"/>
      <c r="AO44" s="2622"/>
      <c r="AP44" s="2622"/>
      <c r="AQ44" s="2622"/>
      <c r="AR44" s="2622"/>
      <c r="AS44" s="2622"/>
      <c r="AT44" s="2622"/>
      <c r="AU44" s="2622"/>
      <c r="AV44" s="2622"/>
      <c r="AW44" s="2622"/>
      <c r="AX44" s="2622"/>
      <c r="AY44" s="2622"/>
      <c r="AZ44" s="2622"/>
      <c r="BA44" s="2622"/>
      <c r="BB44" s="2622"/>
      <c r="BC44" s="2622"/>
      <c r="BD44" s="2622"/>
      <c r="BE44" s="2622"/>
      <c r="BF44" s="2622"/>
      <c r="BG44" s="2622"/>
      <c r="BH44" s="2622"/>
      <c r="BI44" s="2622"/>
      <c r="BJ44" s="2622"/>
      <c r="BK44" s="2622"/>
      <c r="BL44" s="2622"/>
      <c r="BM44" s="2622"/>
      <c r="BN44" s="2622"/>
      <c r="BO44" s="2622"/>
      <c r="BP44" s="2622"/>
      <c r="BQ44" s="2622"/>
      <c r="BR44" s="2622"/>
      <c r="BS44" s="2622"/>
      <c r="BT44" s="2622"/>
      <c r="BU44" s="2622"/>
      <c r="BV44" s="2622"/>
      <c r="BW44" s="2622"/>
      <c r="BX44" s="2622"/>
    </row>
    <row r="45" spans="1:76" s="218" customFormat="1" ht="12.95" customHeight="1" thickTop="1"/>
    <row r="46" spans="1:76" ht="12.95" customHeight="1">
      <c r="A46" s="435" t="s">
        <v>595</v>
      </c>
      <c r="C46" s="435" t="s">
        <v>283</v>
      </c>
    </row>
    <row r="47" spans="1:76" ht="12.95" customHeight="1">
      <c r="D47" s="435" t="s">
        <v>284</v>
      </c>
      <c r="AB47" s="2634">
        <f>'Sources and Uses Budget'!B105-MAX(IF('Sources and Uses Budget'!B15="",0,'Sources and Uses Budget'!B15),IF(Application!AG394="",0,Application!AG394))</f>
        <v>58086337.999999985</v>
      </c>
      <c r="AC47" s="2635"/>
      <c r="AD47" s="2635"/>
      <c r="AE47" s="2635"/>
      <c r="AF47" s="2636"/>
    </row>
    <row r="48" spans="1:76" ht="12.95" customHeight="1">
      <c r="D48" s="435" t="s">
        <v>21</v>
      </c>
      <c r="AB48" s="2634">
        <f>Application!AO639-MAX(IF('Sources and Uses Budget'!B15="",0,'Sources and Uses Budget'!B15),IF(Application!AG394="",0,Application!AG394))</f>
        <v>39837945</v>
      </c>
      <c r="AC48" s="2635"/>
      <c r="AD48" s="2635"/>
      <c r="AE48" s="2635"/>
      <c r="AF48" s="2636"/>
    </row>
    <row r="49" spans="1:76" ht="12.95" customHeight="1">
      <c r="D49" s="435" t="s">
        <v>91</v>
      </c>
      <c r="AB49" s="2634">
        <f>AB47-AB48</f>
        <v>18248392.999999985</v>
      </c>
      <c r="AC49" s="2635"/>
      <c r="AD49" s="2635"/>
      <c r="AE49" s="2635"/>
      <c r="AF49" s="2636"/>
    </row>
    <row r="50" spans="1:76" ht="12.95" customHeight="1">
      <c r="D50" s="435" t="s">
        <v>690</v>
      </c>
      <c r="AA50" s="446"/>
      <c r="AB50" s="2661">
        <f>AB49/(Y41*10)</f>
        <v>0.90224547885766082</v>
      </c>
      <c r="AC50" s="2662"/>
      <c r="AD50" s="2662"/>
      <c r="AE50" s="2662"/>
      <c r="AF50" s="2663"/>
    </row>
    <row r="51" spans="1:76" s="448" customFormat="1" ht="12.95" customHeight="1">
      <c r="A51" s="433"/>
      <c r="B51" s="433"/>
      <c r="C51" s="433"/>
      <c r="D51" s="433"/>
      <c r="E51" s="2664" t="s">
        <v>2040</v>
      </c>
      <c r="F51" s="2664"/>
      <c r="G51" s="2664"/>
      <c r="H51" s="2664"/>
      <c r="I51" s="2664"/>
      <c r="J51" s="2664"/>
      <c r="K51" s="2664"/>
      <c r="L51" s="2664"/>
      <c r="M51" s="2664"/>
      <c r="N51" s="2664"/>
      <c r="O51" s="2664"/>
      <c r="P51" s="2664"/>
      <c r="Q51" s="2664"/>
      <c r="R51" s="2664"/>
      <c r="S51" s="2664"/>
      <c r="T51" s="2664"/>
      <c r="U51" s="2664"/>
      <c r="V51" s="2664"/>
      <c r="W51" s="2664"/>
      <c r="X51" s="2664"/>
      <c r="Y51" s="2664"/>
      <c r="Z51" s="2664"/>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64"/>
      <c r="F52" s="2664"/>
      <c r="G52" s="2664"/>
      <c r="H52" s="2664"/>
      <c r="I52" s="2664"/>
      <c r="J52" s="2664"/>
      <c r="K52" s="2664"/>
      <c r="L52" s="2664"/>
      <c r="M52" s="2664"/>
      <c r="N52" s="2664"/>
      <c r="O52" s="2664"/>
      <c r="P52" s="2664"/>
      <c r="Q52" s="2664"/>
      <c r="R52" s="2664"/>
      <c r="S52" s="2664"/>
      <c r="T52" s="2664"/>
      <c r="U52" s="2664"/>
      <c r="V52" s="2664"/>
      <c r="W52" s="2664"/>
      <c r="X52" s="2664"/>
      <c r="Y52" s="2664"/>
      <c r="Z52" s="2664"/>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34">
        <f>ROUND(IF(ISERROR((AB49/AB50)),0,(AB49/AB50)),0)</f>
        <v>20225530</v>
      </c>
      <c r="AC54" s="2635"/>
      <c r="AD54" s="2635"/>
      <c r="AE54" s="2635"/>
      <c r="AF54" s="2636"/>
    </row>
    <row r="55" spans="1:76" ht="12.95" customHeight="1">
      <c r="D55" s="435" t="s">
        <v>334</v>
      </c>
      <c r="AB55" s="2634">
        <f>(AB54/10)</f>
        <v>2022553</v>
      </c>
      <c r="AC55" s="2635"/>
      <c r="AD55" s="2635"/>
      <c r="AE55" s="2635"/>
      <c r="AF55" s="2636"/>
    </row>
    <row r="56" spans="1:76" ht="12.95" customHeight="1">
      <c r="D56" s="435" t="s">
        <v>766</v>
      </c>
      <c r="AB56" s="2665">
        <f>(IF((Y41&lt;AB55),Y41,AB55))</f>
        <v>2022553</v>
      </c>
      <c r="AC56" s="2666"/>
      <c r="AD56" s="2666"/>
      <c r="AE56" s="2666"/>
      <c r="AF56" s="2667"/>
    </row>
    <row r="57" spans="1:76" ht="12.95" customHeight="1">
      <c r="D57" s="435" t="s">
        <v>765</v>
      </c>
      <c r="AB57" s="2634">
        <f>ROUND((10*AB56*AB50),0)</f>
        <v>18248393</v>
      </c>
      <c r="AC57" s="2635"/>
      <c r="AD57" s="2635"/>
      <c r="AE57" s="2635"/>
      <c r="AF57" s="2636"/>
    </row>
    <row r="58" spans="1:76" ht="12.95" customHeight="1">
      <c r="D58" s="435"/>
      <c r="AB58" s="454"/>
      <c r="AC58" s="454"/>
      <c r="AD58" s="454"/>
      <c r="AE58" s="454"/>
      <c r="AF58" s="454"/>
    </row>
    <row r="59" spans="1:76" ht="12.95" customHeight="1">
      <c r="D59" s="435" t="s">
        <v>764</v>
      </c>
      <c r="AB59" s="2657">
        <f>AB49-AB57</f>
        <v>0</v>
      </c>
      <c r="AC59" s="2657"/>
      <c r="AD59" s="2657"/>
      <c r="AE59" s="2657"/>
      <c r="AF59" s="2657"/>
    </row>
    <row r="60" spans="1:76" ht="12.95" customHeight="1">
      <c r="D60" s="435"/>
      <c r="AB60" s="454"/>
      <c r="AC60" s="454"/>
      <c r="AD60" s="454"/>
      <c r="AE60" s="454"/>
      <c r="AF60" s="454"/>
    </row>
    <row r="61" spans="1:76" s="218" customFormat="1" ht="12.95" customHeight="1" thickBot="1">
      <c r="A61" s="2622" t="str">
        <f>IF(Application!AP205="yes","Farmworker State Credit", "State Credit" )</f>
        <v>State Credit</v>
      </c>
      <c r="B61" s="2622"/>
      <c r="C61" s="2622"/>
      <c r="D61" s="2622"/>
      <c r="E61" s="2622"/>
      <c r="F61" s="2622"/>
      <c r="G61" s="2622"/>
      <c r="H61" s="2622"/>
      <c r="I61" s="2622"/>
      <c r="J61" s="2622"/>
      <c r="K61" s="2622"/>
      <c r="L61" s="2622"/>
      <c r="M61" s="2622"/>
      <c r="N61" s="2622"/>
      <c r="O61" s="2622"/>
      <c r="P61" s="2622"/>
      <c r="Q61" s="2622"/>
      <c r="R61" s="2622"/>
      <c r="S61" s="2622"/>
      <c r="T61" s="2622"/>
      <c r="U61" s="2622"/>
      <c r="V61" s="2622"/>
      <c r="W61" s="2622"/>
      <c r="X61" s="2622"/>
      <c r="Y61" s="2622"/>
      <c r="Z61" s="2622"/>
      <c r="AA61" s="2622"/>
      <c r="AB61" s="2622"/>
      <c r="AC61" s="2622"/>
      <c r="AD61" s="2622"/>
      <c r="AE61" s="2622"/>
      <c r="AF61" s="2622"/>
      <c r="AG61" s="2622"/>
      <c r="AH61" s="2622"/>
      <c r="AI61" s="2622"/>
      <c r="AJ61" s="2622"/>
      <c r="AK61" s="2622"/>
      <c r="AL61" s="2622"/>
      <c r="AM61" s="2622"/>
      <c r="AN61" s="2622"/>
      <c r="AO61" s="2622"/>
      <c r="AP61" s="2622"/>
      <c r="AQ61" s="2622"/>
      <c r="AR61" s="2622"/>
      <c r="AS61" s="2622"/>
      <c r="AT61" s="2622"/>
      <c r="AU61" s="2622"/>
      <c r="AV61" s="2622"/>
      <c r="AW61" s="2622"/>
      <c r="AX61" s="2622"/>
      <c r="AY61" s="2622"/>
      <c r="AZ61" s="2622"/>
      <c r="BA61" s="2622"/>
      <c r="BB61" s="2622"/>
      <c r="BC61" s="2622"/>
      <c r="BD61" s="2622"/>
      <c r="BE61" s="2622"/>
      <c r="BF61" s="2622"/>
      <c r="BG61" s="2622"/>
      <c r="BH61" s="2622"/>
      <c r="BI61" s="2622"/>
      <c r="BJ61" s="2622"/>
      <c r="BK61" s="2622"/>
      <c r="BL61" s="2622"/>
      <c r="BM61" s="2622"/>
      <c r="BN61" s="2622"/>
      <c r="BO61" s="2622"/>
      <c r="BP61" s="2622"/>
      <c r="BQ61" s="2622"/>
      <c r="BR61" s="2622"/>
      <c r="BS61" s="2622"/>
      <c r="BT61" s="2622"/>
      <c r="BU61" s="2622"/>
      <c r="BV61" s="2622"/>
      <c r="BW61" s="2622"/>
      <c r="BX61" s="2622"/>
    </row>
    <row r="62" spans="1:76" s="218" customFormat="1" ht="12.95" customHeight="1" thickTop="1"/>
    <row r="63" spans="1:76" ht="12.95" customHeight="1">
      <c r="A63" s="435" t="s">
        <v>598</v>
      </c>
      <c r="C63" s="219" t="s">
        <v>1357</v>
      </c>
      <c r="Y63" s="2658" t="s">
        <v>1004</v>
      </c>
      <c r="Z63" s="2658"/>
      <c r="AA63" s="2658"/>
      <c r="AB63" s="2658"/>
      <c r="AC63" s="2658"/>
      <c r="AD63" s="2658" t="s">
        <v>370</v>
      </c>
      <c r="AE63" s="2658"/>
      <c r="AF63" s="2658"/>
      <c r="AG63" s="2658"/>
      <c r="AH63" s="2658"/>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9">
        <f>IF(Application!$Z$205="(select)",0,((T23*T27)+Y28))</f>
        <v>0</v>
      </c>
      <c r="Z64" s="2659"/>
      <c r="AA64" s="2659"/>
      <c r="AB64" s="2659"/>
      <c r="AC64" s="2660"/>
      <c r="AD64" s="2619">
        <f>IF(AND(OR(Application!D211="At-Risk",Application!D211="At-Risk and Special Needs"),Application!M358="yes"),AD28+AI28,0)</f>
        <v>0</v>
      </c>
      <c r="AE64" s="2659"/>
      <c r="AF64" s="2659"/>
      <c r="AG64" s="2659"/>
      <c r="AH64" s="2660"/>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5">
        <f>IF(OR(Application!Z205="State Farmworker Credit",Application!Z205="$500M (Farmworker Housing)"),0.75,IF(Application!Z205="15% set-aside",0.13,IF(Application!Z205="15% set-aside with qualifying low value rehab",0.95,0.3)))</f>
        <v>0.3</v>
      </c>
      <c r="Z67" s="2675"/>
      <c r="AA67" s="2675"/>
      <c r="AB67" s="2675"/>
      <c r="AC67" s="2675"/>
      <c r="AD67" s="2675">
        <f>IF(Application!Z205="15% set-aside with qualifying low value rehab", 0.95,0.13)</f>
        <v>0.13</v>
      </c>
      <c r="AE67" s="2675"/>
      <c r="AF67" s="2675"/>
      <c r="AG67" s="2675"/>
      <c r="AH67" s="2675"/>
    </row>
    <row r="68" spans="1:36" ht="12.95" customHeight="1">
      <c r="C68" s="435"/>
      <c r="D68" s="219" t="s">
        <v>2636</v>
      </c>
      <c r="Y68" s="2618">
        <f>ROUND(Y64*Y67,0)</f>
        <v>0</v>
      </c>
      <c r="Z68" s="2676"/>
      <c r="AA68" s="2676"/>
      <c r="AB68" s="2676"/>
      <c r="AC68" s="2676"/>
      <c r="AD68" s="2618">
        <f>ROUND(AD64*AD67,0)</f>
        <v>0</v>
      </c>
      <c r="AE68" s="2676"/>
      <c r="AF68" s="2676"/>
      <c r="AG68" s="2676"/>
      <c r="AH68" s="2676"/>
    </row>
    <row r="69" spans="1:36" ht="12.95" customHeight="1">
      <c r="C69" s="435"/>
      <c r="D69" s="219" t="s">
        <v>2637</v>
      </c>
      <c r="Y69" s="2618">
        <f>IF(OR(Application!Z205="State Farmworker Credit",Application!Z205="$500M (Farmworker Housing)"),Y68+AD68,MIN(Y68+AD68,200000*(Application!G753+Application!O777)))</f>
        <v>0</v>
      </c>
      <c r="Z69" s="2618"/>
      <c r="AA69" s="2618"/>
      <c r="AB69" s="2618"/>
      <c r="AC69" s="2618"/>
      <c r="AD69" s="2618"/>
      <c r="AE69" s="2618"/>
      <c r="AF69" s="2618"/>
      <c r="AG69" s="2618"/>
      <c r="AH69" s="2618"/>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61"/>
      <c r="AC72" s="2662"/>
      <c r="AD72" s="2662"/>
      <c r="AE72" s="2662"/>
      <c r="AF72" s="2663"/>
    </row>
    <row r="73" spans="1:36" ht="12.95" customHeight="1">
      <c r="A73" s="435"/>
      <c r="C73" s="435"/>
      <c r="D73" s="435"/>
      <c r="E73" s="2677" t="s">
        <v>1360</v>
      </c>
      <c r="F73" s="2677"/>
      <c r="G73" s="2677"/>
      <c r="H73" s="2677"/>
      <c r="I73" s="2677"/>
      <c r="J73" s="2677"/>
      <c r="K73" s="2677"/>
      <c r="L73" s="2677"/>
      <c r="M73" s="2677"/>
      <c r="N73" s="2677"/>
      <c r="O73" s="2677"/>
      <c r="P73" s="2677"/>
      <c r="Q73" s="2677"/>
      <c r="R73" s="2677"/>
      <c r="S73" s="2677"/>
      <c r="T73" s="2677"/>
      <c r="U73" s="2677"/>
      <c r="V73" s="2677"/>
      <c r="W73" s="2677"/>
      <c r="X73" s="2677"/>
      <c r="Y73" s="2677"/>
      <c r="Z73" s="2677"/>
      <c r="AA73" s="2677"/>
      <c r="AB73" s="471"/>
      <c r="AC73" s="471"/>
    </row>
    <row r="74" spans="1:36" ht="12.95" customHeight="1">
      <c r="A74" s="435"/>
      <c r="C74" s="435"/>
      <c r="D74" s="435"/>
      <c r="E74" s="2677"/>
      <c r="F74" s="2677"/>
      <c r="G74" s="2677"/>
      <c r="H74" s="2677"/>
      <c r="I74" s="2677"/>
      <c r="J74" s="2677"/>
      <c r="K74" s="2677"/>
      <c r="L74" s="2677"/>
      <c r="M74" s="2677"/>
      <c r="N74" s="2677"/>
      <c r="O74" s="2677"/>
      <c r="P74" s="2677"/>
      <c r="Q74" s="2677"/>
      <c r="R74" s="2677"/>
      <c r="S74" s="2677"/>
      <c r="T74" s="2677"/>
      <c r="U74" s="2677"/>
      <c r="V74" s="2677"/>
      <c r="W74" s="2677"/>
      <c r="X74" s="2677"/>
      <c r="Y74" s="2677"/>
      <c r="Z74" s="2677"/>
      <c r="AA74" s="2677"/>
      <c r="AB74" s="471"/>
      <c r="AC74" s="471"/>
    </row>
    <row r="75" spans="1:36" ht="12.95" customHeight="1">
      <c r="A75" s="435"/>
      <c r="C75" s="435"/>
      <c r="D75" s="435"/>
      <c r="E75" s="2677"/>
      <c r="F75" s="2677"/>
      <c r="G75" s="2677"/>
      <c r="H75" s="2677"/>
      <c r="I75" s="2677"/>
      <c r="J75" s="2677"/>
      <c r="K75" s="2677"/>
      <c r="L75" s="2677"/>
      <c r="M75" s="2677"/>
      <c r="N75" s="2677"/>
      <c r="O75" s="2677"/>
      <c r="P75" s="2677"/>
      <c r="Q75" s="2677"/>
      <c r="R75" s="2677"/>
      <c r="S75" s="2677"/>
      <c r="T75" s="2677"/>
      <c r="U75" s="2677"/>
      <c r="V75" s="2677"/>
      <c r="W75" s="2677"/>
      <c r="X75" s="2677"/>
      <c r="Y75" s="2677"/>
      <c r="Z75" s="2677"/>
      <c r="AA75" s="2677"/>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70">
        <f>ROUND(IF(ISERROR((AB59/AB72)),0,(AB59/AB72)),0)</f>
        <v>0</v>
      </c>
      <c r="AC77" s="2670"/>
      <c r="AD77" s="2670"/>
      <c r="AE77" s="2670"/>
      <c r="AF77" s="2670"/>
    </row>
    <row r="78" spans="1:36" ht="12.95" customHeight="1">
      <c r="C78" s="435"/>
      <c r="D78" s="219" t="s">
        <v>1362</v>
      </c>
      <c r="AB78" s="2671">
        <f>MIN(Y69,AB77)</f>
        <v>0</v>
      </c>
      <c r="AC78" s="2672"/>
      <c r="AD78" s="2672"/>
      <c r="AE78" s="2672"/>
      <c r="AF78" s="2673"/>
    </row>
    <row r="79" spans="1:36" ht="12.95" customHeight="1">
      <c r="C79" s="435"/>
      <c r="D79" s="219" t="s">
        <v>1363</v>
      </c>
      <c r="AB79" s="2674">
        <f>AB78*AB72</f>
        <v>0</v>
      </c>
      <c r="AC79" s="2674"/>
      <c r="AD79" s="2674"/>
      <c r="AE79" s="2674"/>
      <c r="AF79" s="2674"/>
    </row>
    <row r="80" spans="1:36" ht="12.95" customHeight="1">
      <c r="C80" s="435"/>
      <c r="D80" s="435"/>
      <c r="AB80" s="456"/>
      <c r="AC80" s="456"/>
      <c r="AD80" s="456"/>
      <c r="AE80" s="456"/>
      <c r="AF80" s="456"/>
    </row>
    <row r="81" spans="1:78" ht="12.95" customHeight="1">
      <c r="D81" s="435" t="s">
        <v>764</v>
      </c>
      <c r="AB81" s="2657">
        <f>AB49-(AB57+AB79)</f>
        <v>0</v>
      </c>
      <c r="AC81" s="2657"/>
      <c r="AD81" s="2657"/>
      <c r="AE81" s="2657"/>
      <c r="AF81" s="2657"/>
    </row>
    <row r="82" spans="1:78" ht="12.95" customHeight="1">
      <c r="F82" s="556"/>
      <c r="J82" s="556" t="str">
        <f>IF(AB81&gt;0,"FUNDING GAP MUST NOT EXCEED ZERO","")</f>
        <v/>
      </c>
    </row>
    <row r="83" spans="1:78" ht="12.95" customHeight="1">
      <c r="D83" s="557"/>
    </row>
    <row r="84" spans="1:78" ht="12.95" customHeight="1" thickBot="1">
      <c r="A84" s="2622"/>
      <c r="B84" s="2622"/>
      <c r="C84" s="2622"/>
      <c r="D84" s="2622"/>
      <c r="E84" s="2622"/>
      <c r="F84" s="2622"/>
      <c r="G84" s="2622"/>
      <c r="H84" s="2622"/>
      <c r="I84" s="2622"/>
      <c r="J84" s="2622"/>
      <c r="K84" s="2622"/>
      <c r="L84" s="2622"/>
      <c r="M84" s="2622"/>
      <c r="N84" s="2622"/>
      <c r="O84" s="2622"/>
      <c r="P84" s="2622"/>
      <c r="Q84" s="2622"/>
      <c r="R84" s="2622"/>
      <c r="S84" s="2622"/>
      <c r="T84" s="2622"/>
      <c r="U84" s="2622"/>
      <c r="V84" s="2622"/>
      <c r="W84" s="2622"/>
      <c r="X84" s="2622"/>
      <c r="Y84" s="2622"/>
      <c r="Z84" s="2622"/>
      <c r="AA84" s="2622"/>
      <c r="AB84" s="2622"/>
      <c r="AC84" s="2622"/>
      <c r="AD84" s="2622"/>
      <c r="AE84" s="2622"/>
      <c r="AF84" s="2622"/>
      <c r="AG84" s="2622"/>
      <c r="AH84" s="2622"/>
      <c r="AI84" s="2622"/>
      <c r="AJ84" s="2622"/>
      <c r="AK84" s="2622"/>
      <c r="AL84" s="2622"/>
      <c r="AM84" s="2622"/>
      <c r="AN84" s="2622"/>
      <c r="AO84" s="2622"/>
      <c r="AP84" s="2622"/>
      <c r="AQ84" s="2622"/>
      <c r="AR84" s="2622"/>
      <c r="AS84" s="2622"/>
      <c r="AT84" s="2622"/>
      <c r="AU84" s="2622"/>
      <c r="AV84" s="2622"/>
      <c r="AW84" s="2622"/>
      <c r="AX84" s="2622"/>
      <c r="AY84" s="2622"/>
      <c r="AZ84" s="2622"/>
      <c r="BA84" s="2622"/>
      <c r="BB84" s="2622"/>
      <c r="BC84" s="2622"/>
      <c r="BD84" s="2622"/>
      <c r="BE84" s="2622"/>
      <c r="BF84" s="2622"/>
      <c r="BG84" s="2622"/>
      <c r="BH84" s="2622"/>
      <c r="BI84" s="2622"/>
      <c r="BJ84" s="2622"/>
      <c r="BK84" s="2622"/>
      <c r="BL84" s="2622"/>
      <c r="BM84" s="2622"/>
      <c r="BN84" s="2622"/>
      <c r="BO84" s="2622"/>
      <c r="BP84" s="2622"/>
      <c r="BQ84" s="2622"/>
      <c r="BR84" s="2622"/>
      <c r="BS84" s="2622"/>
      <c r="BT84" s="2622"/>
      <c r="BU84" s="2622"/>
      <c r="BV84" s="2622"/>
      <c r="BW84" s="2622"/>
      <c r="BX84" s="2622"/>
    </row>
    <row r="85" spans="1:78" ht="12.95" customHeight="1" thickTop="1"/>
    <row r="86" spans="1:78" ht="12.95" customHeight="1">
      <c r="A86" s="435"/>
      <c r="C86" s="219"/>
    </row>
    <row r="87" spans="1:78" ht="12.95" customHeight="1">
      <c r="D87" s="219"/>
      <c r="AB87" s="2623"/>
      <c r="AC87" s="2623"/>
      <c r="AD87" s="2623"/>
      <c r="AE87" s="2623"/>
      <c r="AF87" s="2623"/>
    </row>
    <row r="88" spans="1:78" ht="12.95" customHeight="1" thickBot="1">
      <c r="D88" s="219"/>
      <c r="AB88" s="2621"/>
      <c r="AC88" s="2621"/>
      <c r="AD88" s="2621"/>
      <c r="AE88" s="2621"/>
      <c r="AF88" s="2621"/>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8" t="s">
        <v>925</v>
      </c>
      <c r="B1" s="2678"/>
      <c r="C1" s="2678"/>
      <c r="D1" s="2678"/>
      <c r="E1" s="2678"/>
      <c r="F1" s="2678"/>
      <c r="G1" s="2678"/>
      <c r="H1" s="2678"/>
      <c r="I1" s="2678"/>
      <c r="J1" s="2678"/>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SRO/Studio</v>
      </c>
      <c r="B4" s="1121">
        <f>Application!G718</f>
        <v>19</v>
      </c>
      <c r="C4" s="1122"/>
      <c r="D4" s="459">
        <f>Application!O718</f>
        <v>568</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15</v>
      </c>
      <c r="C5" s="1122"/>
      <c r="D5" s="459">
        <f>Application!O719</f>
        <v>981</v>
      </c>
      <c r="E5" s="460"/>
      <c r="F5" s="1123"/>
      <c r="G5" s="459">
        <f t="shared" ref="G5:G38" si="2">F5*B5</f>
        <v>0</v>
      </c>
      <c r="H5" s="460"/>
      <c r="I5" s="459" t="str">
        <f t="shared" si="0"/>
        <v/>
      </c>
      <c r="J5" s="459" t="str">
        <f t="shared" si="1"/>
        <v/>
      </c>
      <c r="K5" s="218"/>
      <c r="L5" s="328"/>
    </row>
    <row r="6" spans="1:12">
      <c r="A6" s="459" t="str">
        <f>Application!B720</f>
        <v>SRO/Studio</v>
      </c>
      <c r="B6" s="1121">
        <f>Application!G720</f>
        <v>34</v>
      </c>
      <c r="C6" s="1122"/>
      <c r="D6" s="459">
        <f>Application!O720</f>
        <v>1188</v>
      </c>
      <c r="E6" s="460"/>
      <c r="F6" s="1123"/>
      <c r="G6" s="459">
        <f t="shared" si="2"/>
        <v>0</v>
      </c>
      <c r="H6" s="460"/>
      <c r="I6" s="459" t="str">
        <f t="shared" si="0"/>
        <v/>
      </c>
      <c r="J6" s="459" t="str">
        <f t="shared" si="1"/>
        <v/>
      </c>
      <c r="K6" s="218"/>
      <c r="L6" s="328"/>
    </row>
    <row r="7" spans="1:12">
      <c r="A7" s="459" t="str">
        <f>Application!B721</f>
        <v>1 Bedroom</v>
      </c>
      <c r="B7" s="1121">
        <f>Application!G721</f>
        <v>15</v>
      </c>
      <c r="C7" s="1122"/>
      <c r="D7" s="459">
        <f>Application!O721</f>
        <v>605</v>
      </c>
      <c r="E7" s="460"/>
      <c r="F7" s="1123"/>
      <c r="G7" s="459">
        <f t="shared" si="2"/>
        <v>0</v>
      </c>
      <c r="H7" s="460"/>
      <c r="I7" s="459" t="str">
        <f t="shared" si="0"/>
        <v/>
      </c>
      <c r="J7" s="459" t="str">
        <f t="shared" si="1"/>
        <v/>
      </c>
      <c r="K7" s="218"/>
      <c r="L7" s="328"/>
    </row>
    <row r="8" spans="1:12">
      <c r="A8" s="459" t="str">
        <f>Application!B722</f>
        <v>1 Bedroom</v>
      </c>
      <c r="B8" s="1121">
        <f>Application!G722</f>
        <v>16</v>
      </c>
      <c r="C8" s="1122"/>
      <c r="D8" s="459">
        <f>Application!O722</f>
        <v>1047</v>
      </c>
      <c r="E8" s="460"/>
      <c r="F8" s="1123"/>
      <c r="G8" s="459">
        <f t="shared" si="2"/>
        <v>0</v>
      </c>
      <c r="H8" s="460"/>
      <c r="I8" s="459" t="str">
        <f t="shared" si="0"/>
        <v/>
      </c>
      <c r="J8" s="459" t="str">
        <f t="shared" si="1"/>
        <v/>
      </c>
      <c r="K8" s="218"/>
      <c r="L8" s="328"/>
    </row>
    <row r="9" spans="1:12">
      <c r="A9" s="459" t="str">
        <f>Application!B723</f>
        <v>1 Bedroom</v>
      </c>
      <c r="B9" s="1121">
        <f>Application!G723</f>
        <v>34</v>
      </c>
      <c r="C9" s="1122"/>
      <c r="D9" s="459">
        <f>Application!O723</f>
        <v>1268</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134838</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XFC217"/>
  <sheetViews>
    <sheetView workbookViewId="0">
      <selection activeCell="M50" sqref="M50"/>
    </sheetView>
  </sheetViews>
  <sheetFormatPr defaultColWidth="0" defaultRowHeight="12.75" zeroHeight="1"/>
  <cols>
    <col min="1" max="1" width="3.7109375" customWidth="1"/>
    <col min="2" max="2" width="30.42578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1618056</v>
      </c>
      <c r="G4" s="235">
        <f>E4*$C$4</f>
        <v>1658507.4</v>
      </c>
      <c r="I4" s="235">
        <f>G4*$C$4</f>
        <v>1699970.0849999997</v>
      </c>
      <c r="K4" s="235">
        <f>I4*$C$4</f>
        <v>1742469.3371249996</v>
      </c>
      <c r="M4" s="235">
        <f>K4*$C$4</f>
        <v>1786031.0705531244</v>
      </c>
      <c r="O4" s="235">
        <f>M4*$C$4</f>
        <v>1830681.8473169524</v>
      </c>
      <c r="Q4" s="235">
        <f>O4*$C$4</f>
        <v>1876448.8934998761</v>
      </c>
      <c r="S4" s="235">
        <f>Q4*$C$4</f>
        <v>1923360.1158373728</v>
      </c>
      <c r="U4" s="235">
        <f>S4*$C$4</f>
        <v>1971444.1187333069</v>
      </c>
      <c r="W4" s="235">
        <f>U4*$C$4</f>
        <v>2020730.2217016395</v>
      </c>
      <c r="Y4" s="235">
        <f>W4*$C$4</f>
        <v>2071248.4772441804</v>
      </c>
      <c r="AA4" s="235">
        <f>Y4*$C$4</f>
        <v>2123029.6891752849</v>
      </c>
      <c r="AC4" s="235">
        <f>AA4*$C$4</f>
        <v>2176105.431404667</v>
      </c>
      <c r="AE4" s="235">
        <f>AC4*$C$4</f>
        <v>2230508.0671897833</v>
      </c>
      <c r="AG4" s="235">
        <f>AE4*$C$4</f>
        <v>2286270.7688695276</v>
      </c>
    </row>
    <row r="5" spans="1:34" s="225" customFormat="1" ht="14.25">
      <c r="B5" s="225" t="s">
        <v>850</v>
      </c>
      <c r="C5" s="254">
        <f>IF(Application!$D$211="Special Needs",0.1,0.05)</f>
        <v>0.05</v>
      </c>
      <c r="E5" s="237">
        <f>-E4*$C$5</f>
        <v>-80902.8</v>
      </c>
      <c r="F5" s="237"/>
      <c r="G5" s="237">
        <f>-G4*$C$5</f>
        <v>-82925.37</v>
      </c>
      <c r="H5" s="237"/>
      <c r="I5" s="237">
        <f>-I4*$C$5</f>
        <v>-84998.504249999998</v>
      </c>
      <c r="J5" s="237"/>
      <c r="K5" s="237">
        <f>-K4*$C$5</f>
        <v>-87123.466856249986</v>
      </c>
      <c r="L5" s="237"/>
      <c r="M5" s="237">
        <f>-M4*$C$5</f>
        <v>-89301.55352765623</v>
      </c>
      <c r="N5" s="237"/>
      <c r="O5" s="237">
        <f>-O4*$C$5</f>
        <v>-91534.092365847624</v>
      </c>
      <c r="P5" s="237"/>
      <c r="Q5" s="237">
        <f>-Q4*$C$5</f>
        <v>-93822.444674993807</v>
      </c>
      <c r="R5" s="237"/>
      <c r="S5" s="237">
        <f>-S4*$C$5</f>
        <v>-96168.005791868651</v>
      </c>
      <c r="T5" s="237"/>
      <c r="U5" s="237">
        <f>-U4*$C$5</f>
        <v>-98572.205936665356</v>
      </c>
      <c r="V5" s="237"/>
      <c r="W5" s="237">
        <f>-W4*$C$5</f>
        <v>-101036.51108508198</v>
      </c>
      <c r="X5" s="237"/>
      <c r="Y5" s="237">
        <f>-Y4*$C$5</f>
        <v>-103562.42386220902</v>
      </c>
      <c r="Z5" s="237"/>
      <c r="AA5" s="237">
        <f>-AA4*$C$5</f>
        <v>-106151.48445876426</v>
      </c>
      <c r="AB5" s="237"/>
      <c r="AC5" s="237">
        <f>-AC4*$C$5</f>
        <v>-108805.27157023335</v>
      </c>
      <c r="AD5" s="237"/>
      <c r="AE5" s="237">
        <f>-AE4*$C$5</f>
        <v>-111525.40335948917</v>
      </c>
      <c r="AF5" s="237"/>
      <c r="AG5" s="237">
        <f>-AG4*$C$5</f>
        <v>-114313.53844347638</v>
      </c>
    </row>
    <row r="6" spans="1:34" s="225" customFormat="1" ht="14.25">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15000</v>
      </c>
      <c r="F8" s="238"/>
      <c r="G8" s="238">
        <f>E8*$C$8</f>
        <v>15374.999999999998</v>
      </c>
      <c r="H8" s="238"/>
      <c r="I8" s="238">
        <f>G8*$C$8</f>
        <v>15759.374999999996</v>
      </c>
      <c r="J8" s="238"/>
      <c r="K8" s="238">
        <f>I8*$C$8</f>
        <v>16153.359374999995</v>
      </c>
      <c r="L8" s="238"/>
      <c r="M8" s="238">
        <f>K8*$C$8</f>
        <v>16557.193359374993</v>
      </c>
      <c r="N8" s="238"/>
      <c r="O8" s="238">
        <f>M8*$C$8</f>
        <v>16971.123193359366</v>
      </c>
      <c r="P8" s="238"/>
      <c r="Q8" s="238">
        <f>O8*$C$8</f>
        <v>17395.401273193347</v>
      </c>
      <c r="R8" s="238"/>
      <c r="S8" s="238">
        <f>Q8*$C$8</f>
        <v>17830.286305023179</v>
      </c>
      <c r="T8" s="238"/>
      <c r="U8" s="238">
        <f>S8*$C$8</f>
        <v>18276.043462648759</v>
      </c>
      <c r="V8" s="238"/>
      <c r="W8" s="238">
        <f>U8*$C$8</f>
        <v>18732.944549214975</v>
      </c>
      <c r="X8" s="238"/>
      <c r="Y8" s="238">
        <f>W8*$C$8</f>
        <v>19201.268162945347</v>
      </c>
      <c r="Z8" s="238"/>
      <c r="AA8" s="238">
        <f>Y8*$C$8</f>
        <v>19681.299867018981</v>
      </c>
      <c r="AB8" s="238"/>
      <c r="AC8" s="238">
        <f>AA8*$C$8</f>
        <v>20173.332363694455</v>
      </c>
      <c r="AD8" s="238"/>
      <c r="AE8" s="238">
        <f>AC8*$C$8</f>
        <v>20677.665672786814</v>
      </c>
      <c r="AF8" s="238"/>
      <c r="AG8" s="238">
        <f>AE8*$C$8</f>
        <v>21194.607314606481</v>
      </c>
    </row>
    <row r="9" spans="1:34" s="225" customFormat="1" ht="14.25">
      <c r="B9" s="225" t="s">
        <v>850</v>
      </c>
      <c r="C9" s="254">
        <f>IF(Application!$D$211="Special Needs",0.1,0.05)</f>
        <v>0.05</v>
      </c>
      <c r="E9" s="237">
        <f>-E8*$C$9</f>
        <v>-750</v>
      </c>
      <c r="F9" s="237"/>
      <c r="G9" s="237">
        <f>-G8*$C$9</f>
        <v>-768.75</v>
      </c>
      <c r="H9" s="237"/>
      <c r="I9" s="237">
        <f>-I8*$C$9</f>
        <v>-787.96874999999989</v>
      </c>
      <c r="J9" s="237"/>
      <c r="K9" s="237">
        <f>-K8*$C$9</f>
        <v>-807.66796874999977</v>
      </c>
      <c r="L9" s="237"/>
      <c r="M9" s="237">
        <f>-M8*$C$9</f>
        <v>-827.8596679687497</v>
      </c>
      <c r="N9" s="237"/>
      <c r="O9" s="237">
        <f>-O8*$C$9</f>
        <v>-848.55615966796836</v>
      </c>
      <c r="P9" s="237"/>
      <c r="Q9" s="237">
        <f>-Q8*$C$9</f>
        <v>-869.77006365966736</v>
      </c>
      <c r="R9" s="237"/>
      <c r="S9" s="237">
        <f>-S8*$C$9</f>
        <v>-891.51431525115902</v>
      </c>
      <c r="T9" s="237"/>
      <c r="U9" s="237">
        <f>-U8*$C$9</f>
        <v>-913.80217313243793</v>
      </c>
      <c r="V9" s="237"/>
      <c r="W9" s="237">
        <f>-W8*$C$9</f>
        <v>-936.64722746074881</v>
      </c>
      <c r="X9" s="237"/>
      <c r="Y9" s="237">
        <f>-Y8*$C$9</f>
        <v>-960.06340814726741</v>
      </c>
      <c r="Z9" s="237"/>
      <c r="AA9" s="237">
        <f>-AA8*$C$9</f>
        <v>-984.06499335094907</v>
      </c>
      <c r="AB9" s="237"/>
      <c r="AC9" s="237">
        <f>-AC8*$C$9</f>
        <v>-1008.6666181847228</v>
      </c>
      <c r="AD9" s="237"/>
      <c r="AE9" s="237">
        <f>-AE8*$C$9</f>
        <v>-1033.8832836393408</v>
      </c>
      <c r="AF9" s="237"/>
      <c r="AG9" s="237">
        <f>-AG8*$C$9</f>
        <v>-1059.7303657303241</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1551403.2</v>
      </c>
      <c r="G11" s="239">
        <f>SUM(G4:G10)</f>
        <v>1590188.2799999998</v>
      </c>
      <c r="I11" s="239">
        <f>SUM(I4:I10)</f>
        <v>1629942.9869999997</v>
      </c>
      <c r="K11" s="239">
        <f>SUM(K4:K10)</f>
        <v>1670691.5616749995</v>
      </c>
      <c r="M11" s="239">
        <f>SUM(M4:M10)</f>
        <v>1712458.8507168745</v>
      </c>
      <c r="O11" s="239">
        <f>SUM(O4:O10)</f>
        <v>1755270.3219847963</v>
      </c>
      <c r="Q11" s="239">
        <f>SUM(Q4:Q10)</f>
        <v>1799152.0800344159</v>
      </c>
      <c r="S11" s="239">
        <f>SUM(S4:S10)</f>
        <v>1844130.8820352762</v>
      </c>
      <c r="U11" s="239">
        <f>SUM(U4:U10)</f>
        <v>1890234.1540861577</v>
      </c>
      <c r="W11" s="239">
        <f>SUM(W4:W10)</f>
        <v>1937490.0079383117</v>
      </c>
      <c r="Y11" s="239">
        <f>SUM(Y4:Y10)</f>
        <v>1985927.2581367693</v>
      </c>
      <c r="AA11" s="239">
        <f>SUM(AA4:AA10)</f>
        <v>2035575.4395901887</v>
      </c>
      <c r="AC11" s="239">
        <f>SUM(AC4:AC10)</f>
        <v>2086464.8255799434</v>
      </c>
      <c r="AE11" s="239">
        <f>SUM(AE4:AE10)</f>
        <v>2138626.4462194419</v>
      </c>
      <c r="AG11" s="239">
        <f>SUM(AG4:AG10)</f>
        <v>2192092.1073749275</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103684</v>
      </c>
      <c r="G15" s="235">
        <f>E15*$C$14</f>
        <v>107312.93999999999</v>
      </c>
      <c r="I15" s="235">
        <f>G15*$C$14</f>
        <v>111068.89289999998</v>
      </c>
      <c r="K15" s="235">
        <f>I15*$C$14</f>
        <v>114956.30415149996</v>
      </c>
      <c r="M15" s="235">
        <f>K15*$C$14</f>
        <v>118979.77479680245</v>
      </c>
      <c r="O15" s="235">
        <f>M15*$C$14</f>
        <v>123144.06691469053</v>
      </c>
      <c r="Q15" s="235">
        <f>O15*$C$14</f>
        <v>127454.10925670469</v>
      </c>
      <c r="S15" s="235">
        <f>Q15*$C$14</f>
        <v>131915.00308068935</v>
      </c>
      <c r="U15" s="235">
        <f>S15*$C$14</f>
        <v>136532.02818851348</v>
      </c>
      <c r="W15" s="235">
        <f>U15*$C$14</f>
        <v>141310.64917511144</v>
      </c>
      <c r="Y15" s="235">
        <f>W15*$C$14</f>
        <v>146256.52189624033</v>
      </c>
      <c r="AA15" s="235">
        <f>Y15*$C$14</f>
        <v>151375.50016260872</v>
      </c>
      <c r="AC15" s="235">
        <f>AA15*$C$14</f>
        <v>156673.64266830002</v>
      </c>
      <c r="AE15" s="235">
        <f>AC15*$C$14</f>
        <v>162157.22016169049</v>
      </c>
      <c r="AG15" s="235">
        <f>AE15*$C$14</f>
        <v>167832.72286734966</v>
      </c>
    </row>
    <row r="16" spans="1:34" s="225" customFormat="1" ht="14.25">
      <c r="A16" s="225" t="s">
        <v>345</v>
      </c>
      <c r="C16" s="249"/>
      <c r="E16" s="238">
        <f>Application!W849</f>
        <v>149706</v>
      </c>
      <c r="F16" s="238"/>
      <c r="G16" s="238">
        <f t="shared" ref="G16:AG21" si="0">E16*$C$14</f>
        <v>154945.71</v>
      </c>
      <c r="H16" s="238"/>
      <c r="I16" s="238">
        <f t="shared" si="0"/>
        <v>160368.80984999999</v>
      </c>
      <c r="J16" s="238"/>
      <c r="K16" s="238">
        <f t="shared" si="0"/>
        <v>165981.71819474996</v>
      </c>
      <c r="L16" s="238"/>
      <c r="M16" s="238">
        <f t="shared" si="0"/>
        <v>171791.07833156621</v>
      </c>
      <c r="N16" s="238"/>
      <c r="O16" s="238">
        <f t="shared" si="0"/>
        <v>177803.76607317102</v>
      </c>
      <c r="P16" s="238"/>
      <c r="Q16" s="238">
        <f t="shared" si="0"/>
        <v>184026.897885732</v>
      </c>
      <c r="R16" s="238"/>
      <c r="S16" s="238">
        <f t="shared" si="0"/>
        <v>190467.83931173262</v>
      </c>
      <c r="T16" s="238"/>
      <c r="U16" s="238">
        <f t="shared" si="0"/>
        <v>197134.21368764323</v>
      </c>
      <c r="V16" s="238"/>
      <c r="W16" s="238">
        <f t="shared" si="0"/>
        <v>204033.91116671072</v>
      </c>
      <c r="X16" s="238"/>
      <c r="Y16" s="238">
        <f t="shared" si="0"/>
        <v>211175.09805754558</v>
      </c>
      <c r="Z16" s="238"/>
      <c r="AA16" s="238">
        <f t="shared" si="0"/>
        <v>218566.22648955966</v>
      </c>
      <c r="AB16" s="238"/>
      <c r="AC16" s="238">
        <f t="shared" si="0"/>
        <v>226216.04441669423</v>
      </c>
      <c r="AD16" s="238"/>
      <c r="AE16" s="238">
        <f t="shared" si="0"/>
        <v>234133.60597127851</v>
      </c>
      <c r="AF16" s="238"/>
      <c r="AG16" s="238">
        <f t="shared" si="0"/>
        <v>242328.28218027324</v>
      </c>
    </row>
    <row r="17" spans="1:33" s="225" customFormat="1" ht="14.25">
      <c r="A17" s="225" t="s">
        <v>570</v>
      </c>
      <c r="C17" s="249"/>
      <c r="E17" s="238">
        <f>Application!W855</f>
        <v>170747</v>
      </c>
      <c r="F17" s="238"/>
      <c r="G17" s="238">
        <f t="shared" si="0"/>
        <v>176723.14499999999</v>
      </c>
      <c r="H17" s="238"/>
      <c r="I17" s="238">
        <f t="shared" si="0"/>
        <v>182908.45507499998</v>
      </c>
      <c r="J17" s="238"/>
      <c r="K17" s="238">
        <f t="shared" si="0"/>
        <v>189310.25100262495</v>
      </c>
      <c r="L17" s="238"/>
      <c r="M17" s="238">
        <f t="shared" si="0"/>
        <v>195936.10978771682</v>
      </c>
      <c r="N17" s="238"/>
      <c r="O17" s="238">
        <f t="shared" si="0"/>
        <v>202793.87363028689</v>
      </c>
      <c r="P17" s="238"/>
      <c r="Q17" s="238">
        <f t="shared" si="0"/>
        <v>209891.65920734691</v>
      </c>
      <c r="R17" s="238"/>
      <c r="S17" s="238">
        <f t="shared" si="0"/>
        <v>217237.86727960402</v>
      </c>
      <c r="T17" s="238"/>
      <c r="U17" s="238">
        <f t="shared" si="0"/>
        <v>224841.19263439014</v>
      </c>
      <c r="V17" s="238"/>
      <c r="W17" s="238">
        <f t="shared" si="0"/>
        <v>232710.63437659378</v>
      </c>
      <c r="X17" s="238"/>
      <c r="Y17" s="238">
        <f t="shared" si="0"/>
        <v>240855.50657977455</v>
      </c>
      <c r="Z17" s="238"/>
      <c r="AA17" s="238">
        <f t="shared" si="0"/>
        <v>249285.44931006664</v>
      </c>
      <c r="AB17" s="238"/>
      <c r="AC17" s="238">
        <f t="shared" si="0"/>
        <v>258010.44003591896</v>
      </c>
      <c r="AD17" s="238"/>
      <c r="AE17" s="238">
        <f t="shared" si="0"/>
        <v>267040.80543717608</v>
      </c>
      <c r="AF17" s="238"/>
      <c r="AG17" s="238">
        <f t="shared" si="0"/>
        <v>276387.2336274772</v>
      </c>
    </row>
    <row r="18" spans="1:33" s="225" customFormat="1" ht="14.25">
      <c r="A18" s="225" t="s">
        <v>854</v>
      </c>
      <c r="C18" s="249"/>
      <c r="E18" s="238">
        <f>Application!W862</f>
        <v>274340</v>
      </c>
      <c r="F18" s="238"/>
      <c r="G18" s="238">
        <f t="shared" si="0"/>
        <v>283941.89999999997</v>
      </c>
      <c r="H18" s="238"/>
      <c r="I18" s="238">
        <f t="shared" si="0"/>
        <v>293879.86649999995</v>
      </c>
      <c r="J18" s="238"/>
      <c r="K18" s="238">
        <f t="shared" si="0"/>
        <v>304165.66182749992</v>
      </c>
      <c r="L18" s="238"/>
      <c r="M18" s="238">
        <f t="shared" si="0"/>
        <v>314811.45999146241</v>
      </c>
      <c r="N18" s="238"/>
      <c r="O18" s="238">
        <f t="shared" si="0"/>
        <v>325829.86109116359</v>
      </c>
      <c r="P18" s="238"/>
      <c r="Q18" s="238">
        <f t="shared" si="0"/>
        <v>337233.90622935427</v>
      </c>
      <c r="R18" s="238"/>
      <c r="S18" s="238">
        <f t="shared" si="0"/>
        <v>349037.09294738166</v>
      </c>
      <c r="T18" s="238"/>
      <c r="U18" s="238">
        <f t="shared" si="0"/>
        <v>361253.39120054001</v>
      </c>
      <c r="V18" s="238"/>
      <c r="W18" s="238">
        <f t="shared" si="0"/>
        <v>373897.25989255885</v>
      </c>
      <c r="X18" s="238"/>
      <c r="Y18" s="238">
        <f t="shared" si="0"/>
        <v>386983.66398879839</v>
      </c>
      <c r="Z18" s="238"/>
      <c r="AA18" s="238">
        <f t="shared" si="0"/>
        <v>400528.09222840628</v>
      </c>
      <c r="AB18" s="238"/>
      <c r="AC18" s="238">
        <f t="shared" si="0"/>
        <v>414546.57545640046</v>
      </c>
      <c r="AD18" s="238"/>
      <c r="AE18" s="238">
        <f t="shared" si="0"/>
        <v>429055.70559737447</v>
      </c>
      <c r="AF18" s="238"/>
      <c r="AG18" s="238">
        <f t="shared" si="0"/>
        <v>444072.65529328253</v>
      </c>
    </row>
    <row r="19" spans="1:33" s="225" customFormat="1" ht="14.25">
      <c r="A19" s="225" t="s">
        <v>155</v>
      </c>
      <c r="C19" s="249"/>
      <c r="E19" s="238">
        <f>Application!W863</f>
        <v>194192</v>
      </c>
      <c r="F19" s="238"/>
      <c r="G19" s="238">
        <f t="shared" si="0"/>
        <v>200988.71999999997</v>
      </c>
      <c r="H19" s="238"/>
      <c r="I19" s="238">
        <f t="shared" si="0"/>
        <v>208023.32519999996</v>
      </c>
      <c r="J19" s="238"/>
      <c r="K19" s="238">
        <f t="shared" si="0"/>
        <v>215304.14158199995</v>
      </c>
      <c r="L19" s="238"/>
      <c r="M19" s="238">
        <f t="shared" si="0"/>
        <v>222839.78653736995</v>
      </c>
      <c r="N19" s="238"/>
      <c r="O19" s="238">
        <f t="shared" si="0"/>
        <v>230639.17906617787</v>
      </c>
      <c r="P19" s="238"/>
      <c r="Q19" s="238">
        <f t="shared" si="0"/>
        <v>238711.55033349406</v>
      </c>
      <c r="R19" s="238"/>
      <c r="S19" s="238">
        <f t="shared" si="0"/>
        <v>247066.45459516635</v>
      </c>
      <c r="T19" s="238"/>
      <c r="U19" s="238">
        <f t="shared" si="0"/>
        <v>255713.78050599716</v>
      </c>
      <c r="V19" s="238"/>
      <c r="W19" s="238">
        <f t="shared" si="0"/>
        <v>264663.76282370702</v>
      </c>
      <c r="X19" s="238"/>
      <c r="Y19" s="238">
        <f t="shared" si="0"/>
        <v>273926.99452253676</v>
      </c>
      <c r="Z19" s="238"/>
      <c r="AA19" s="238">
        <f t="shared" si="0"/>
        <v>283514.43933082552</v>
      </c>
      <c r="AB19" s="238"/>
      <c r="AC19" s="238">
        <f t="shared" si="0"/>
        <v>293437.44470740441</v>
      </c>
      <c r="AD19" s="238"/>
      <c r="AE19" s="238">
        <f t="shared" si="0"/>
        <v>303707.75527216354</v>
      </c>
      <c r="AF19" s="238"/>
      <c r="AG19" s="238">
        <f t="shared" si="0"/>
        <v>314337.52670668927</v>
      </c>
    </row>
    <row r="20" spans="1:33" s="225" customFormat="1" ht="14.25">
      <c r="A20" s="225" t="s">
        <v>391</v>
      </c>
      <c r="C20" s="249"/>
      <c r="E20" s="238">
        <f>Application!W872</f>
        <v>165787</v>
      </c>
      <c r="F20" s="238"/>
      <c r="G20" s="238">
        <f t="shared" si="0"/>
        <v>171589.54499999998</v>
      </c>
      <c r="H20" s="238"/>
      <c r="I20" s="238">
        <f t="shared" si="0"/>
        <v>177595.17907499996</v>
      </c>
      <c r="J20" s="238"/>
      <c r="K20" s="238">
        <f t="shared" si="0"/>
        <v>183811.01034262494</v>
      </c>
      <c r="L20" s="238"/>
      <c r="M20" s="238">
        <f t="shared" si="0"/>
        <v>190244.39570461679</v>
      </c>
      <c r="N20" s="238"/>
      <c r="O20" s="238">
        <f t="shared" si="0"/>
        <v>196902.94955427837</v>
      </c>
      <c r="P20" s="238"/>
      <c r="Q20" s="238">
        <f t="shared" si="0"/>
        <v>203794.55278867809</v>
      </c>
      <c r="R20" s="238"/>
      <c r="S20" s="238">
        <f t="shared" si="0"/>
        <v>210927.36213628179</v>
      </c>
      <c r="T20" s="238"/>
      <c r="U20" s="238">
        <f t="shared" si="0"/>
        <v>218309.81981105165</v>
      </c>
      <c r="V20" s="238"/>
      <c r="W20" s="238">
        <f t="shared" si="0"/>
        <v>225950.66350443845</v>
      </c>
      <c r="X20" s="238"/>
      <c r="Y20" s="238">
        <f t="shared" si="0"/>
        <v>233858.93672709377</v>
      </c>
      <c r="Z20" s="238"/>
      <c r="AA20" s="238">
        <f t="shared" si="0"/>
        <v>242043.99951254204</v>
      </c>
      <c r="AB20" s="238"/>
      <c r="AC20" s="238">
        <f t="shared" si="0"/>
        <v>250515.539495481</v>
      </c>
      <c r="AD20" s="238"/>
      <c r="AE20" s="238">
        <f t="shared" si="0"/>
        <v>259283.58337782283</v>
      </c>
      <c r="AF20" s="238"/>
      <c r="AG20" s="238">
        <f t="shared" si="0"/>
        <v>268358.5087960466</v>
      </c>
    </row>
    <row r="21" spans="1:33" s="225" customFormat="1" ht="14.25">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855</v>
      </c>
      <c r="C22" s="249"/>
      <c r="E22" s="239">
        <f>SUM(E15:E21)</f>
        <v>1058456</v>
      </c>
      <c r="G22" s="239">
        <f>SUM(G15:G21)</f>
        <v>1095501.9599999997</v>
      </c>
      <c r="I22" s="239">
        <f>SUM(I15:I21)</f>
        <v>1133844.5285999998</v>
      </c>
      <c r="K22" s="239">
        <f>SUM(K15:K21)</f>
        <v>1173529.0871009997</v>
      </c>
      <c r="M22" s="239">
        <f>SUM(M15:M21)</f>
        <v>1214602.6051495345</v>
      </c>
      <c r="O22" s="239">
        <f>SUM(O15:O21)</f>
        <v>1257113.6963297683</v>
      </c>
      <c r="Q22" s="239">
        <f>SUM(Q15:Q21)</f>
        <v>1301112.6757013099</v>
      </c>
      <c r="S22" s="239">
        <f>SUM(S15:S21)</f>
        <v>1346651.6193508557</v>
      </c>
      <c r="U22" s="239">
        <f>SUM(U15:U21)</f>
        <v>1393784.4260281357</v>
      </c>
      <c r="W22" s="239">
        <f>SUM(W15:W21)</f>
        <v>1442566.8809391202</v>
      </c>
      <c r="Y22" s="239">
        <f>SUM(Y15:Y21)</f>
        <v>1493056.7217719893</v>
      </c>
      <c r="AA22" s="239">
        <f>SUM(AA15:AA21)</f>
        <v>1545313.707034009</v>
      </c>
      <c r="AC22" s="239">
        <f>SUM(AC15:AC21)</f>
        <v>1599399.6867801989</v>
      </c>
      <c r="AE22" s="239">
        <f>SUM(AE15:AE21)</f>
        <v>1655378.6758175059</v>
      </c>
      <c r="AG22" s="239">
        <f>SUM(AG15:AG21)</f>
        <v>1713316.9294711184</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19152</v>
      </c>
      <c r="F27" s="238"/>
      <c r="G27" s="238">
        <f>E27*$C$27</f>
        <v>19822.32</v>
      </c>
      <c r="H27" s="238"/>
      <c r="I27" s="238">
        <f>G27*$C$27</f>
        <v>20516.101199999997</v>
      </c>
      <c r="J27" s="238"/>
      <c r="K27" s="238">
        <f>I27*$C$27</f>
        <v>21234.164741999997</v>
      </c>
      <c r="L27" s="238"/>
      <c r="M27" s="238">
        <f>K27*$C$27</f>
        <v>21977.360507969996</v>
      </c>
      <c r="N27" s="238"/>
      <c r="O27" s="238">
        <f>M27*$C$27</f>
        <v>22746.568125748945</v>
      </c>
      <c r="P27" s="238"/>
      <c r="Q27" s="238">
        <f>O27*$C$27</f>
        <v>23542.698010150158</v>
      </c>
      <c r="R27" s="238"/>
      <c r="S27" s="238">
        <f>Q27*$C$27</f>
        <v>24366.692440505412</v>
      </c>
      <c r="T27" s="238"/>
      <c r="U27" s="238">
        <f>S27*$C$27</f>
        <v>25219.526675923098</v>
      </c>
      <c r="V27" s="238"/>
      <c r="W27" s="238">
        <f>U27*$C$27</f>
        <v>26102.210109580403</v>
      </c>
      <c r="X27" s="238"/>
      <c r="Y27" s="238">
        <f>W27*$C$27</f>
        <v>27015.787463415716</v>
      </c>
      <c r="Z27" s="238"/>
      <c r="AA27" s="238">
        <f>Y27*$C$27</f>
        <v>27961.340024635265</v>
      </c>
      <c r="AB27" s="238"/>
      <c r="AC27" s="238">
        <f>AA27*$C$27</f>
        <v>28939.986925497498</v>
      </c>
      <c r="AD27" s="238"/>
      <c r="AE27" s="238">
        <f>AC27*$C$27</f>
        <v>29952.886467889908</v>
      </c>
      <c r="AF27" s="238"/>
      <c r="AG27" s="238">
        <f>AE27*$C$27</f>
        <v>31001.237494266054</v>
      </c>
    </row>
    <row r="28" spans="1:33" s="225" customFormat="1" ht="14.25">
      <c r="A28" s="225" t="s">
        <v>858</v>
      </c>
      <c r="C28" s="253"/>
      <c r="E28" s="238">
        <f>Application!AC889</f>
        <v>67000</v>
      </c>
      <c r="F28" s="238"/>
      <c r="G28" s="238">
        <f>$E$28</f>
        <v>67000</v>
      </c>
      <c r="H28" s="238"/>
      <c r="I28" s="238">
        <f>$E$28</f>
        <v>67000</v>
      </c>
      <c r="J28" s="238"/>
      <c r="K28" s="238">
        <f>$E$28</f>
        <v>67000</v>
      </c>
      <c r="L28" s="238"/>
      <c r="M28" s="238">
        <f>$E$28</f>
        <v>67000</v>
      </c>
      <c r="N28" s="238"/>
      <c r="O28" s="238">
        <f>$E$28</f>
        <v>67000</v>
      </c>
      <c r="P28" s="238"/>
      <c r="Q28" s="238">
        <f>$E$28</f>
        <v>67000</v>
      </c>
      <c r="R28" s="238"/>
      <c r="S28" s="238">
        <f>$E$28</f>
        <v>67000</v>
      </c>
      <c r="T28" s="238"/>
      <c r="U28" s="238">
        <f>$E$28</f>
        <v>67000</v>
      </c>
      <c r="V28" s="238"/>
      <c r="W28" s="238">
        <f>$E$28</f>
        <v>67000</v>
      </c>
      <c r="X28" s="238"/>
      <c r="Y28" s="238">
        <f>$E$28</f>
        <v>67000</v>
      </c>
      <c r="Z28" s="238"/>
      <c r="AA28" s="238">
        <f>$E$28</f>
        <v>67000</v>
      </c>
      <c r="AB28" s="238"/>
      <c r="AC28" s="238">
        <f>$E$28</f>
        <v>67000</v>
      </c>
      <c r="AD28" s="238"/>
      <c r="AE28" s="238">
        <f>$E$28</f>
        <v>67000</v>
      </c>
      <c r="AF28" s="238"/>
      <c r="AG28" s="238">
        <f>$E$28</f>
        <v>67000</v>
      </c>
    </row>
    <row r="29" spans="1:33" s="225" customFormat="1" ht="14.25">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856</v>
      </c>
      <c r="C30" s="253">
        <v>1.02</v>
      </c>
      <c r="E30" s="238">
        <f>Application!AC891</f>
        <v>12796</v>
      </c>
      <c r="F30" s="238"/>
      <c r="G30" s="238">
        <f>E30*$C$30</f>
        <v>13051.92</v>
      </c>
      <c r="H30" s="238"/>
      <c r="I30" s="238">
        <f>G30*$C$30</f>
        <v>13312.9584</v>
      </c>
      <c r="J30" s="238"/>
      <c r="K30" s="238">
        <f>I30*$C$30</f>
        <v>13579.217568</v>
      </c>
      <c r="L30" s="238"/>
      <c r="M30" s="238">
        <f>K30*$C$30</f>
        <v>13850.801919359999</v>
      </c>
      <c r="N30" s="238"/>
      <c r="O30" s="238">
        <f>M30*$C$30</f>
        <v>14127.8179577472</v>
      </c>
      <c r="P30" s="238"/>
      <c r="Q30" s="238">
        <f>O30*$C$30</f>
        <v>14410.374316902144</v>
      </c>
      <c r="R30" s="238"/>
      <c r="S30" s="238">
        <f>Q30*$C$30</f>
        <v>14698.581803240188</v>
      </c>
      <c r="T30" s="238"/>
      <c r="U30" s="238">
        <f>S30*$C$30</f>
        <v>14992.553439304991</v>
      </c>
      <c r="V30" s="238"/>
      <c r="W30" s="238">
        <f>U30*$C$30</f>
        <v>15292.404508091091</v>
      </c>
      <c r="X30" s="238"/>
      <c r="Y30" s="238">
        <f>W30*$C$30</f>
        <v>15598.252598252913</v>
      </c>
      <c r="Z30" s="238"/>
      <c r="AA30" s="238">
        <f>Y30*$C$30</f>
        <v>15910.217650217972</v>
      </c>
      <c r="AB30" s="238"/>
      <c r="AC30" s="238">
        <f>AA30*$C$30</f>
        <v>16228.422003222331</v>
      </c>
      <c r="AD30" s="238"/>
      <c r="AE30" s="238">
        <f>AC30*$C$30</f>
        <v>16552.990443286777</v>
      </c>
      <c r="AF30" s="238"/>
      <c r="AG30" s="238">
        <f>AE30*$C$30</f>
        <v>16884.050252152512</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Issuer Fee</v>
      </c>
      <c r="C32" s="340">
        <v>1</v>
      </c>
      <c r="E32" s="238">
        <f>Application!AC893</f>
        <v>4000</v>
      </c>
      <c r="F32" s="238"/>
      <c r="G32" s="238">
        <f>E32*$C$32</f>
        <v>4000</v>
      </c>
      <c r="H32" s="238"/>
      <c r="I32" s="238">
        <f>G32*$C$32</f>
        <v>4000</v>
      </c>
      <c r="J32" s="238"/>
      <c r="K32" s="238">
        <f>I32*$C$32</f>
        <v>4000</v>
      </c>
      <c r="L32" s="238"/>
      <c r="M32" s="238">
        <f>K32*$C$32</f>
        <v>4000</v>
      </c>
      <c r="N32" s="238"/>
      <c r="O32" s="238">
        <f>M32*$C$32</f>
        <v>4000</v>
      </c>
      <c r="P32" s="238"/>
      <c r="Q32" s="238">
        <f>O32*$C$32</f>
        <v>4000</v>
      </c>
      <c r="R32" s="238"/>
      <c r="S32" s="238">
        <f>Q32*$C$32</f>
        <v>4000</v>
      </c>
      <c r="T32" s="238"/>
      <c r="U32" s="238">
        <f>S32*$C$32</f>
        <v>4000</v>
      </c>
      <c r="V32" s="238"/>
      <c r="W32" s="238">
        <f>U32*$C$32</f>
        <v>4000</v>
      </c>
      <c r="X32" s="238"/>
      <c r="Y32" s="238">
        <f>W32*$C$32</f>
        <v>4000</v>
      </c>
      <c r="Z32" s="238"/>
      <c r="AA32" s="238">
        <f>Y32*$C$32</f>
        <v>4000</v>
      </c>
      <c r="AB32" s="238"/>
      <c r="AC32" s="238">
        <f>AA32*$C$32</f>
        <v>4000</v>
      </c>
      <c r="AD32" s="238"/>
      <c r="AE32" s="238">
        <f>AC32*$C$32</f>
        <v>4000</v>
      </c>
      <c r="AF32" s="238"/>
      <c r="AG32" s="238">
        <f>AE32*$C$32</f>
        <v>4000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1161404</v>
      </c>
      <c r="G35" s="239">
        <f>SUM(G22:G33)</f>
        <v>1199376.1999999997</v>
      </c>
      <c r="I35" s="239">
        <f>SUM(I22:I33)</f>
        <v>1238673.5881999996</v>
      </c>
      <c r="K35" s="239">
        <f>SUM(K22:K33)</f>
        <v>1279342.4694109997</v>
      </c>
      <c r="M35" s="239">
        <f>SUM(M22:M33)</f>
        <v>1321430.7675768645</v>
      </c>
      <c r="O35" s="239">
        <f>SUM(O22:O33)</f>
        <v>1364988.0824132646</v>
      </c>
      <c r="Q35" s="239">
        <f>SUM(Q22:Q33)</f>
        <v>1410065.7480283622</v>
      </c>
      <c r="S35" s="239">
        <f>SUM(S22:S33)</f>
        <v>1456716.8935946012</v>
      </c>
      <c r="U35" s="239">
        <f>SUM(U22:U33)</f>
        <v>1504996.5061433637</v>
      </c>
      <c r="W35" s="239">
        <f>SUM(W22:W33)</f>
        <v>1554961.4955567915</v>
      </c>
      <c r="Y35" s="239">
        <f>SUM(Y22:Y33)</f>
        <v>1606670.7618336577</v>
      </c>
      <c r="AA35" s="239">
        <f>SUM(AA22:AA33)</f>
        <v>1660185.2647088622</v>
      </c>
      <c r="AC35" s="239">
        <f>SUM(AC22:AC33)</f>
        <v>1715568.0957089188</v>
      </c>
      <c r="AE35" s="239">
        <f>SUM(AE22:AE33)</f>
        <v>1772884.5527286825</v>
      </c>
      <c r="AG35" s="239">
        <f>SUM(AG22:AG33)</f>
        <v>1832202.2172175371</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389999.19999999995</v>
      </c>
      <c r="G37" s="239">
        <f>G11-G35</f>
        <v>390812.08000000007</v>
      </c>
      <c r="I37" s="239">
        <f>I11-I35</f>
        <v>391269.39880000008</v>
      </c>
      <c r="K37" s="239">
        <f>K11-K35</f>
        <v>391349.09226399986</v>
      </c>
      <c r="M37" s="239">
        <f>M11-M35</f>
        <v>391028.08314001001</v>
      </c>
      <c r="O37" s="239">
        <f>O11-O35</f>
        <v>390282.23957153177</v>
      </c>
      <c r="Q37" s="239">
        <f>Q11-Q35</f>
        <v>389086.33200605377</v>
      </c>
      <c r="S37" s="239">
        <f>S11-S35</f>
        <v>387413.98844067496</v>
      </c>
      <c r="U37" s="239">
        <f>U11-U35</f>
        <v>385237.64794279402</v>
      </c>
      <c r="W37" s="239">
        <f>W11-W35</f>
        <v>382528.51238152012</v>
      </c>
      <c r="Y37" s="239">
        <f>Y11-Y35</f>
        <v>379256.49630311155</v>
      </c>
      <c r="AA37" s="239">
        <f>AA11-AA35</f>
        <v>375390.1748813265</v>
      </c>
      <c r="AC37" s="239">
        <f>AC11-AC35</f>
        <v>370896.72987102461</v>
      </c>
      <c r="AE37" s="239">
        <f>AE11-AE35</f>
        <v>365741.89349075942</v>
      </c>
      <c r="AG37" s="239">
        <f>AG11-AG35</f>
        <v>359889.89015739039</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Banner Bank Tax-Exempt Perm Loan</v>
      </c>
      <c r="B40" s="242"/>
      <c r="C40" s="236"/>
      <c r="E40" s="238">
        <f>Application!AF627</f>
        <v>192809.51088538181</v>
      </c>
      <c r="F40" s="238"/>
      <c r="G40" s="238">
        <f>$E$40</f>
        <v>192809.51088538181</v>
      </c>
      <c r="H40" s="238"/>
      <c r="I40" s="238">
        <f>$E$40</f>
        <v>192809.51088538181</v>
      </c>
      <c r="J40" s="238"/>
      <c r="K40" s="238">
        <f>$E$40</f>
        <v>192809.51088538181</v>
      </c>
      <c r="L40" s="238"/>
      <c r="M40" s="238">
        <f>$E$40</f>
        <v>192809.51088538181</v>
      </c>
      <c r="N40" s="238"/>
      <c r="O40" s="238">
        <f>$E$40</f>
        <v>192809.51088538181</v>
      </c>
      <c r="P40" s="238"/>
      <c r="Q40" s="238">
        <f>$E$40</f>
        <v>192809.51088538181</v>
      </c>
      <c r="R40" s="238"/>
      <c r="S40" s="238">
        <f>$E$40</f>
        <v>192809.51088538181</v>
      </c>
      <c r="T40" s="238"/>
      <c r="U40" s="238">
        <f>$E$40</f>
        <v>192809.51088538181</v>
      </c>
      <c r="V40" s="238"/>
      <c r="W40" s="238">
        <f>$E$40</f>
        <v>192809.51088538181</v>
      </c>
      <c r="X40" s="238"/>
      <c r="Y40" s="238">
        <f>$E$40</f>
        <v>192809.51088538181</v>
      </c>
      <c r="Z40" s="238"/>
      <c r="AA40" s="238">
        <f>$E$40</f>
        <v>192809.51088538181</v>
      </c>
      <c r="AB40" s="238"/>
      <c r="AC40" s="238">
        <f>$E$40</f>
        <v>192809.51088538181</v>
      </c>
      <c r="AD40" s="238"/>
      <c r="AE40" s="238">
        <f>$E$40</f>
        <v>192809.51088538181</v>
      </c>
      <c r="AF40" s="238"/>
      <c r="AG40" s="238">
        <f>$E$40</f>
        <v>192809.51088538181</v>
      </c>
    </row>
    <row r="41" spans="1:33" s="225" customFormat="1" ht="14.25">
      <c r="A41" s="241" t="str">
        <f>Application!C630</f>
        <v>HCD AHSC</v>
      </c>
      <c r="B41" s="242"/>
      <c r="C41" s="236"/>
      <c r="E41" s="238">
        <f>Application!AF630</f>
        <v>106260</v>
      </c>
      <c r="F41" s="238"/>
      <c r="G41" s="238">
        <f>$E$41</f>
        <v>106260</v>
      </c>
      <c r="H41" s="238"/>
      <c r="I41" s="238">
        <f>$E$41</f>
        <v>106260</v>
      </c>
      <c r="J41" s="238"/>
      <c r="K41" s="238">
        <f>$E$41</f>
        <v>106260</v>
      </c>
      <c r="L41" s="238"/>
      <c r="M41" s="238">
        <f>$E$41</f>
        <v>106260</v>
      </c>
      <c r="N41" s="238"/>
      <c r="O41" s="238">
        <f>$E$41</f>
        <v>106260</v>
      </c>
      <c r="P41" s="238"/>
      <c r="Q41" s="238">
        <f>$E$41</f>
        <v>106260</v>
      </c>
      <c r="R41" s="238"/>
      <c r="S41" s="238">
        <f>$E$41</f>
        <v>106260</v>
      </c>
      <c r="T41" s="238"/>
      <c r="U41" s="238">
        <f>$E$41</f>
        <v>106260</v>
      </c>
      <c r="V41" s="238"/>
      <c r="W41" s="238">
        <f>$E$41</f>
        <v>106260</v>
      </c>
      <c r="X41" s="238"/>
      <c r="Y41" s="238">
        <f>$E$41</f>
        <v>106260</v>
      </c>
      <c r="Z41" s="238"/>
      <c r="AA41" s="238">
        <f>$E$41</f>
        <v>106260</v>
      </c>
      <c r="AB41" s="238"/>
      <c r="AC41" s="238">
        <f>$E$41</f>
        <v>106260</v>
      </c>
      <c r="AD41" s="238"/>
      <c r="AE41" s="238">
        <f>$E$41</f>
        <v>106260</v>
      </c>
      <c r="AF41" s="238"/>
      <c r="AG41" s="238">
        <f>$E$41</f>
        <v>106260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299069.51088538184</v>
      </c>
      <c r="G43" s="239">
        <f>SUM(G40:G42)</f>
        <v>299069.51088538184</v>
      </c>
      <c r="I43" s="239">
        <f>SUM(I40:I42)</f>
        <v>299069.51088538184</v>
      </c>
      <c r="K43" s="239">
        <f>SUM(K40:K42)</f>
        <v>299069.51088538184</v>
      </c>
      <c r="M43" s="239">
        <f>SUM(M40:M42)</f>
        <v>299069.51088538184</v>
      </c>
      <c r="O43" s="239">
        <f>SUM(O40:O42)</f>
        <v>299069.51088538184</v>
      </c>
      <c r="Q43" s="239">
        <f>SUM(Q40:Q42)</f>
        <v>299069.51088538184</v>
      </c>
      <c r="S43" s="239">
        <f>SUM(S40:S42)</f>
        <v>299069.51088538184</v>
      </c>
      <c r="U43" s="239">
        <f>SUM(U40:U42)</f>
        <v>299069.51088538184</v>
      </c>
      <c r="W43" s="239">
        <f>SUM(W40:W42)</f>
        <v>299069.51088538184</v>
      </c>
      <c r="Y43" s="239">
        <f>SUM(Y40:Y42)</f>
        <v>299069.51088538184</v>
      </c>
      <c r="AA43" s="239">
        <f>SUM(AA40:AA42)</f>
        <v>299069.51088538184</v>
      </c>
      <c r="AC43" s="239">
        <f>SUM(AC40:AC42)</f>
        <v>299069.51088538184</v>
      </c>
      <c r="AE43" s="239">
        <f>SUM(AE40:AE42)</f>
        <v>299069.51088538184</v>
      </c>
      <c r="AG43" s="239">
        <f>SUM(AG40:AG42)</f>
        <v>299069.51088538184</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90929.689114618115</v>
      </c>
      <c r="G45" s="239">
        <f>G37-G43</f>
        <v>91742.569114618236</v>
      </c>
      <c r="I45" s="239">
        <f>I37-I43</f>
        <v>92199.887914618244</v>
      </c>
      <c r="K45" s="239">
        <f>K37-K43</f>
        <v>92279.581378618022</v>
      </c>
      <c r="M45" s="239">
        <f>M37-M43</f>
        <v>91958.572254628176</v>
      </c>
      <c r="O45" s="239">
        <f>O37-O43</f>
        <v>91212.728686149931</v>
      </c>
      <c r="Q45" s="239">
        <f>Q37-Q43</f>
        <v>90016.821120671928</v>
      </c>
      <c r="S45" s="239">
        <f>S37-S43</f>
        <v>88344.477555293124</v>
      </c>
      <c r="U45" s="239">
        <f>U37-U43</f>
        <v>86168.137057412183</v>
      </c>
      <c r="W45" s="239">
        <f>W37-W43</f>
        <v>83459.001496138284</v>
      </c>
      <c r="Y45" s="239">
        <f>Y37-Y43</f>
        <v>80186.985417729709</v>
      </c>
      <c r="AA45" s="239">
        <f>AA37-AA43</f>
        <v>76320.663995944662</v>
      </c>
      <c r="AC45" s="239">
        <f>AC37-AC43</f>
        <v>71827.218985642772</v>
      </c>
      <c r="AE45" s="239">
        <f>AE37-AE43</f>
        <v>66672.382605377585</v>
      </c>
      <c r="AG45" s="239">
        <f>AG37-AG43</f>
        <v>60820.379272008548</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5.5680692587772931E-2</v>
      </c>
      <c r="G47" s="243">
        <f>G45/(G4+G6+G8)</f>
        <v>5.4808252428377432E-2</v>
      </c>
      <c r="I47" s="243">
        <f>I45/(I4+I6+I8)</f>
        <v>5.3738010603733677E-2</v>
      </c>
      <c r="K47" s="243">
        <f>K45/(K4+K6+K8)</f>
        <v>5.247264325785872E-2</v>
      </c>
      <c r="M47" s="243">
        <f>M45/(M4+M6+M8)</f>
        <v>5.101474035730879E-2</v>
      </c>
      <c r="O47" s="243">
        <f>O45/(O4+O6+O8)</f>
        <v>4.936680758885012E-2</v>
      </c>
      <c r="Q47" s="243">
        <f>Q45/(Q4+Q6+Q8)</f>
        <v>4.7531268208856753E-2</v>
      </c>
      <c r="S47" s="243">
        <f>S45/(S4+S6+S8)</f>
        <v>4.5510464845587371E-2</v>
      </c>
      <c r="U47" s="243">
        <f>U45/(U4+U6+U8)</f>
        <v>4.3306661255476588E-2</v>
      </c>
      <c r="W47" s="243">
        <f>W45/(W4+W6+W8)</f>
        <v>4.0922044034539237E-2</v>
      </c>
      <c r="Y47" s="243">
        <f>Y45/(Y4+Y6+Y8)</f>
        <v>3.8358724285961196E-2</v>
      </c>
      <c r="AA47" s="243">
        <f>AA45/(AA4+AA6+AA8)</f>
        <v>3.5618739244930364E-2</v>
      </c>
      <c r="AC47" s="243">
        <f>AC45/(AC4+AC6+AC8)</f>
        <v>3.2704053861724765E-2</v>
      </c>
      <c r="AE47" s="243">
        <f>AE45/(AE4+AE6+AE8)</f>
        <v>2.9616562344057722E-2</v>
      </c>
      <c r="AG47" s="243">
        <f>AG45/(AG4+AG6+AG8)</f>
        <v>2.6358089659653954E-2</v>
      </c>
    </row>
    <row r="48" spans="1:33" s="243" customFormat="1" ht="14.25">
      <c r="A48" s="243" t="s">
        <v>864</v>
      </c>
      <c r="C48" s="236"/>
      <c r="E48" s="243">
        <f>E45/E43</f>
        <v>0.30404198958772111</v>
      </c>
      <c r="G48" s="243">
        <f>G45/G43</f>
        <v>0.30676001991315827</v>
      </c>
      <c r="I48" s="243">
        <f>I45/I43</f>
        <v>0.30828915873659146</v>
      </c>
      <c r="K48" s="243">
        <f>K45/K43</f>
        <v>0.30855563011230558</v>
      </c>
      <c r="M48" s="243">
        <f>M45/M43</f>
        <v>0.30748227053432814</v>
      </c>
      <c r="O48" s="243">
        <f>O45/O43</f>
        <v>0.30498839021108753</v>
      </c>
      <c r="Q48" s="243">
        <f>Q45/Q43</f>
        <v>0.30098962898016979</v>
      </c>
      <c r="S48" s="243">
        <f>S45/S43</f>
        <v>0.29539780666291682</v>
      </c>
      <c r="U48" s="243">
        <f>U45/U43</f>
        <v>0.28812076765135736</v>
      </c>
      <c r="W48" s="243">
        <f>W45/W43</f>
        <v>0.27906221951231891</v>
      </c>
      <c r="Y48" s="243">
        <f>Y45/Y43</f>
        <v>0.26812156538571835</v>
      </c>
      <c r="AA48" s="243">
        <f>AA45/AA43</f>
        <v>0.25519372994592721</v>
      </c>
      <c r="AC48" s="243">
        <f>AC45/AC43</f>
        <v>0.2401689786865987</v>
      </c>
      <c r="AE48" s="243">
        <f>AE45/AE43</f>
        <v>0.2229327302806528</v>
      </c>
      <c r="AG48" s="243">
        <f>AG45/AG43</f>
        <v>0.20336536175804931</v>
      </c>
    </row>
    <row r="49" spans="1:1023 1025:2047 2049:3071 3073:4095 4097:5119 5121:6143 6145:7167 7169:8191 8193:9215 9217:10239 10241:11263 11265:12287 12289:13311 13313:14335 14337:15359 15361:16383" s="244" customFormat="1" ht="14.25">
      <c r="A49" s="244" t="s">
        <v>862</v>
      </c>
      <c r="C49" s="245"/>
      <c r="E49" s="244">
        <f>E37/E43</f>
        <v>1.3040419895877211</v>
      </c>
      <c r="G49" s="244">
        <f>G37/G43</f>
        <v>1.3067600199131584</v>
      </c>
      <c r="I49" s="244">
        <f>I37/I43</f>
        <v>1.3082891587365915</v>
      </c>
      <c r="K49" s="244">
        <f>K37/K43</f>
        <v>1.3085556301123056</v>
      </c>
      <c r="M49" s="244">
        <f>M37/M43</f>
        <v>1.3074822705343281</v>
      </c>
      <c r="O49" s="244">
        <f>O37/O43</f>
        <v>1.3049883902110875</v>
      </c>
      <c r="Q49" s="244">
        <f>Q37/Q43</f>
        <v>1.3009896289801697</v>
      </c>
      <c r="S49" s="244">
        <f>S37/S43</f>
        <v>1.2953978066629168</v>
      </c>
      <c r="U49" s="244">
        <f>U37/U43</f>
        <v>1.2881207676513573</v>
      </c>
      <c r="W49" s="244">
        <f>W37/W43</f>
        <v>1.2790622195123189</v>
      </c>
      <c r="Y49" s="244">
        <f>Y37/Y43</f>
        <v>1.2681215653857183</v>
      </c>
      <c r="AA49" s="244">
        <f>AA37/AA43</f>
        <v>1.2551937299459273</v>
      </c>
      <c r="AC49" s="244">
        <f>AC37/AC43</f>
        <v>1.2401689786865988</v>
      </c>
      <c r="AE49" s="244">
        <f>AE37/AE43</f>
        <v>1.2229327302806527</v>
      </c>
      <c r="AG49" s="244">
        <f>AG37/AG43</f>
        <v>1.2033653617580493</v>
      </c>
    </row>
    <row r="50" spans="1:1023 1025:2047 2049:3071 3073:4095 4097:5119 5121:6143 6145:7167 7169:8191 8193:9215 9217:10239 10241:11263 11265:12287 12289:13311 13313:14335 14337:15359 15361:16383"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1023 1025:2047 2049:3071 3073:4095 4097:5119 5121:6143 6145:7167 7169:8191 8193:9215 9217:10239 10241:11263 11265:12287 12289:13311 13313:14335 14337:15359 15361:16383"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1023 1025:2047 2049:3071 3073:4095 4097:5119 5121:6143 6145:7167 7169:8191 8193:9215 9217:10239 10241:11263 11265:12287 12289:13311 13313:14335 14337:15359 15361:16383" s="3" customFormat="1">
      <c r="A52" s="2681" t="s">
        <v>2756</v>
      </c>
      <c r="B52" s="2681"/>
      <c r="C52" s="2681"/>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1023 1025:2047 2049:3071 3073:4095 4097:5119 5121:6143 6145:7167 7169:8191 8193:9215 9217:10239 10241:11263 11265:12287 12289:13311 13313:14335 14337:15359 15361:16383" s="997" customFormat="1">
      <c r="A53" s="997" t="s">
        <v>866</v>
      </c>
      <c r="C53" s="998">
        <v>1.03</v>
      </c>
      <c r="E53" s="999">
        <v>30668</v>
      </c>
      <c r="G53" s="995">
        <f>E53*$C$53</f>
        <v>31588.04</v>
      </c>
      <c r="I53" s="995">
        <f>G53*$C$53</f>
        <v>32535.681200000003</v>
      </c>
      <c r="K53" s="995">
        <f>I53*$C$53</f>
        <v>33511.751636000001</v>
      </c>
      <c r="M53" s="995">
        <f>K53*$C$53</f>
        <v>34517.104185080003</v>
      </c>
      <c r="O53" s="995">
        <f>M53*$C$53</f>
        <v>35552.617310632406</v>
      </c>
      <c r="Q53" s="995">
        <f>O53*$C$53</f>
        <v>36619.195829951379</v>
      </c>
      <c r="S53" s="995">
        <f>Q53*$C$53</f>
        <v>37717.771704849918</v>
      </c>
      <c r="U53" s="995">
        <f>S53*$C$53</f>
        <v>38849.304855995419</v>
      </c>
      <c r="W53" s="995">
        <f>U53*$C$53</f>
        <v>40014.784001675282</v>
      </c>
      <c r="Y53" s="995">
        <f>W53*$C$53</f>
        <v>41215.227521725545</v>
      </c>
      <c r="AA53" s="995">
        <f>Y53*$C$53</f>
        <v>42451.684347377311</v>
      </c>
      <c r="AC53" s="995">
        <f>AA53*$C$53</f>
        <v>43725.234877798634</v>
      </c>
      <c r="AE53" s="995">
        <f>AC53*$C$53</f>
        <v>45036.991924132592</v>
      </c>
      <c r="AG53" s="995">
        <f>AE53*$C$53</f>
        <v>46388.101681856569</v>
      </c>
    </row>
    <row r="54" spans="1:1023 1025:2047 2049:3071 3073:4095 4097:5119 5121:6143 6145:7167 7169:8191 8193:9215 9217:10239 10241:11263 11265:12287 12289:13311 13313:14335 14337:15359 15361:16383" s="3" customFormat="1">
      <c r="A54" s="3" t="s">
        <v>867</v>
      </c>
      <c r="C54" s="993"/>
      <c r="E54" s="1000">
        <v>7500</v>
      </c>
      <c r="F54" s="995"/>
      <c r="G54" s="995">
        <f t="shared" ref="G54:AG57" si="1">E54*$C$53</f>
        <v>7725</v>
      </c>
      <c r="H54" s="995"/>
      <c r="I54" s="995">
        <f t="shared" si="1"/>
        <v>7956.75</v>
      </c>
      <c r="J54" s="995"/>
      <c r="K54" s="995">
        <f t="shared" si="1"/>
        <v>8195.4524999999994</v>
      </c>
      <c r="L54" s="995"/>
      <c r="M54" s="995">
        <f t="shared" si="1"/>
        <v>8441.3160749999988</v>
      </c>
      <c r="N54" s="995"/>
      <c r="O54" s="995">
        <f t="shared" si="1"/>
        <v>8694.5555572499998</v>
      </c>
      <c r="P54" s="995"/>
      <c r="Q54" s="995">
        <f t="shared" si="1"/>
        <v>8955.3922239674994</v>
      </c>
      <c r="R54" s="995"/>
      <c r="S54" s="995">
        <f t="shared" si="1"/>
        <v>9224.0539906865251</v>
      </c>
      <c r="T54" s="995"/>
      <c r="U54" s="995">
        <f t="shared" si="1"/>
        <v>9500.7756104071213</v>
      </c>
      <c r="V54" s="995"/>
      <c r="W54" s="995">
        <f t="shared" si="1"/>
        <v>9785.7988787193353</v>
      </c>
      <c r="X54" s="995"/>
      <c r="Y54" s="995">
        <f t="shared" si="1"/>
        <v>10079.372845080916</v>
      </c>
      <c r="Z54" s="995"/>
      <c r="AA54" s="995">
        <f t="shared" si="1"/>
        <v>10381.754030433343</v>
      </c>
      <c r="AB54" s="995"/>
      <c r="AC54" s="995">
        <f t="shared" si="1"/>
        <v>10693.206651346343</v>
      </c>
      <c r="AD54" s="995"/>
      <c r="AE54" s="995">
        <f t="shared" si="1"/>
        <v>11014.002850886734</v>
      </c>
      <c r="AF54" s="995"/>
      <c r="AG54" s="995">
        <f t="shared" si="1"/>
        <v>11344.422936413337</v>
      </c>
      <c r="AH54" s="995"/>
      <c r="AI54" s="995"/>
    </row>
    <row r="55" spans="1:1023 1025:2047 2049:3071 3073:4095 4097:5119 5121:6143 6145:7167 7169:8191 8193:9215 9217:10239 10241:11263 11265:12287 12289:13311 13313:14335 14337:15359 15361:16383"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1023 1025:2047 2049:3071 3073:4095 4097:5119 5121:6143 6145:7167 7169:8191 8193:9215 9217:10239 10241:11263 11265:12287 12289:13311 13313:14335 14337:15359 15361:16383" s="995" customFormat="1">
      <c r="A56" s="1001" t="s">
        <v>2755</v>
      </c>
      <c r="B56" s="1001"/>
      <c r="C56" s="993"/>
      <c r="D56" s="3"/>
      <c r="E56" s="1000">
        <f>E45-E53-E54</f>
        <v>52761.689114618115</v>
      </c>
      <c r="G56" s="995">
        <f>G45-G53-G54</f>
        <v>52429.529114618235</v>
      </c>
      <c r="I56" s="995">
        <f t="shared" ref="I56" si="2">I45-I53-I54</f>
        <v>51707.456714618238</v>
      </c>
      <c r="K56" s="995">
        <f t="shared" ref="K56" si="3">K45-K53-K54</f>
        <v>50572.377242618022</v>
      </c>
      <c r="M56" s="995">
        <f t="shared" ref="M56" si="4">M45-M53-M54</f>
        <v>49000.15199454817</v>
      </c>
      <c r="O56" s="995">
        <f t="shared" ref="O56" si="5">O45-O53-O54</f>
        <v>46965.555818267523</v>
      </c>
      <c r="Q56" s="995">
        <f t="shared" ref="Q56" si="6">Q45-Q53-Q54</f>
        <v>44442.233066753048</v>
      </c>
      <c r="S56" s="995">
        <f t="shared" ref="S56" si="7">S45-S53-S54</f>
        <v>41402.651859756683</v>
      </c>
      <c r="U56" s="995">
        <f t="shared" ref="U56" si="8">U45-U53-U54</f>
        <v>37818.056591009641</v>
      </c>
      <c r="W56" s="995">
        <f t="shared" ref="W56" si="9">W45-W53-W54</f>
        <v>33658.418615743663</v>
      </c>
      <c r="Y56" s="995">
        <f t="shared" ref="Y56" si="10">Y45-Y53-Y54</f>
        <v>28892.385050923251</v>
      </c>
      <c r="AA56" s="995">
        <f t="shared" ref="AA56" si="11">AA45-AA53-AA54</f>
        <v>23487.225618134005</v>
      </c>
      <c r="AC56" s="995">
        <f t="shared" ref="AC56" si="12">AC45-AC53-AC54</f>
        <v>17408.777456497795</v>
      </c>
      <c r="AE56" s="995">
        <f t="shared" ref="AE56" si="13">AE45-AE53-AE54</f>
        <v>10621.387830358259</v>
      </c>
      <c r="AG56" s="995">
        <f t="shared" ref="AG56" si="14">AG45-AG53-AG54</f>
        <v>3087.854653738641</v>
      </c>
      <c r="AI56" s="995">
        <f t="shared" ref="AI56" si="15">AI45-AI53-AI54</f>
        <v>0</v>
      </c>
      <c r="AK56" s="995">
        <f t="shared" ref="AK56" si="16">AK45-AK53-AK54</f>
        <v>0</v>
      </c>
      <c r="AM56" s="995">
        <f t="shared" ref="AM56" si="17">AM45-AM53-AM54</f>
        <v>0</v>
      </c>
      <c r="AO56" s="995">
        <f t="shared" ref="AO56" si="18">AO45-AO53-AO54</f>
        <v>0</v>
      </c>
      <c r="AQ56" s="995">
        <f t="shared" ref="AQ56" si="19">AQ45-AQ53-AQ54</f>
        <v>0</v>
      </c>
      <c r="AS56" s="995">
        <f t="shared" ref="AS56" si="20">AS45-AS53-AS54</f>
        <v>0</v>
      </c>
      <c r="AU56" s="995">
        <f t="shared" ref="AU56" si="21">AU45-AU53-AU54</f>
        <v>0</v>
      </c>
      <c r="AW56" s="995">
        <f t="shared" ref="AW56" si="22">AW45-AW53-AW54</f>
        <v>0</v>
      </c>
      <c r="AY56" s="995">
        <f t="shared" ref="AY56" si="23">AY45-AY53-AY54</f>
        <v>0</v>
      </c>
      <c r="BA56" s="995">
        <f t="shared" ref="BA56" si="24">BA45-BA53-BA54</f>
        <v>0</v>
      </c>
      <c r="BC56" s="995">
        <f t="shared" ref="BC56" si="25">BC45-BC53-BC54</f>
        <v>0</v>
      </c>
      <c r="BE56" s="995">
        <f t="shared" ref="BE56" si="26">BE45-BE53-BE54</f>
        <v>0</v>
      </c>
      <c r="BG56" s="995">
        <f t="shared" ref="BG56" si="27">BG45-BG53-BG54</f>
        <v>0</v>
      </c>
      <c r="BI56" s="995">
        <f t="shared" ref="BI56" si="28">BI45-BI53-BI54</f>
        <v>0</v>
      </c>
      <c r="BK56" s="995">
        <f t="shared" ref="BK56" si="29">BK45-BK53-BK54</f>
        <v>0</v>
      </c>
      <c r="BM56" s="995">
        <f t="shared" ref="BM56" si="30">BM45-BM53-BM54</f>
        <v>0</v>
      </c>
      <c r="BO56" s="995">
        <f t="shared" ref="BO56" si="31">BO45-BO53-BO54</f>
        <v>0</v>
      </c>
      <c r="BQ56" s="995">
        <f t="shared" ref="BQ56" si="32">BQ45-BQ53-BQ54</f>
        <v>0</v>
      </c>
      <c r="BS56" s="995">
        <f t="shared" ref="BS56" si="33">BS45-BS53-BS54</f>
        <v>0</v>
      </c>
      <c r="BU56" s="995">
        <f t="shared" ref="BU56" si="34">BU45-BU53-BU54</f>
        <v>0</v>
      </c>
      <c r="BW56" s="995">
        <f t="shared" ref="BW56" si="35">BW45-BW53-BW54</f>
        <v>0</v>
      </c>
      <c r="BY56" s="995">
        <f t="shared" ref="BY56" si="36">BY45-BY53-BY54</f>
        <v>0</v>
      </c>
      <c r="CA56" s="995">
        <f t="shared" ref="CA56" si="37">CA45-CA53-CA54</f>
        <v>0</v>
      </c>
      <c r="CC56" s="995">
        <f t="shared" ref="CC56" si="38">CC45-CC53-CC54</f>
        <v>0</v>
      </c>
      <c r="CE56" s="995">
        <f t="shared" ref="CE56" si="39">CE45-CE53-CE54</f>
        <v>0</v>
      </c>
      <c r="CG56" s="995">
        <f t="shared" ref="CG56" si="40">CG45-CG53-CG54</f>
        <v>0</v>
      </c>
      <c r="CI56" s="995">
        <f t="shared" ref="CI56" si="41">CI45-CI53-CI54</f>
        <v>0</v>
      </c>
      <c r="CK56" s="995">
        <f t="shared" ref="CK56" si="42">CK45-CK53-CK54</f>
        <v>0</v>
      </c>
      <c r="CM56" s="995">
        <f t="shared" ref="CM56" si="43">CM45-CM53-CM54</f>
        <v>0</v>
      </c>
      <c r="CO56" s="995">
        <f t="shared" ref="CO56" si="44">CO45-CO53-CO54</f>
        <v>0</v>
      </c>
      <c r="CQ56" s="995">
        <f t="shared" ref="CQ56" si="45">CQ45-CQ53-CQ54</f>
        <v>0</v>
      </c>
      <c r="CS56" s="995">
        <f t="shared" ref="CS56" si="46">CS45-CS53-CS54</f>
        <v>0</v>
      </c>
      <c r="CU56" s="995">
        <f t="shared" ref="CU56" si="47">CU45-CU53-CU54</f>
        <v>0</v>
      </c>
      <c r="CW56" s="995">
        <f t="shared" ref="CW56" si="48">CW45-CW53-CW54</f>
        <v>0</v>
      </c>
      <c r="CY56" s="995">
        <f t="shared" ref="CY56" si="49">CY45-CY53-CY54</f>
        <v>0</v>
      </c>
      <c r="DA56" s="995">
        <f t="shared" ref="DA56" si="50">DA45-DA53-DA54</f>
        <v>0</v>
      </c>
      <c r="DC56" s="995">
        <f t="shared" ref="DC56" si="51">DC45-DC53-DC54</f>
        <v>0</v>
      </c>
      <c r="DE56" s="995">
        <f t="shared" ref="DE56" si="52">DE45-DE53-DE54</f>
        <v>0</v>
      </c>
      <c r="DG56" s="995">
        <f t="shared" ref="DG56" si="53">DG45-DG53-DG54</f>
        <v>0</v>
      </c>
      <c r="DI56" s="995">
        <f t="shared" ref="DI56" si="54">DI45-DI53-DI54</f>
        <v>0</v>
      </c>
      <c r="DK56" s="995">
        <f t="shared" ref="DK56" si="55">DK45-DK53-DK54</f>
        <v>0</v>
      </c>
      <c r="DM56" s="995">
        <f t="shared" ref="DM56" si="56">DM45-DM53-DM54</f>
        <v>0</v>
      </c>
      <c r="DO56" s="995">
        <f t="shared" ref="DO56" si="57">DO45-DO53-DO54</f>
        <v>0</v>
      </c>
      <c r="DQ56" s="995">
        <f t="shared" ref="DQ56" si="58">DQ45-DQ53-DQ54</f>
        <v>0</v>
      </c>
      <c r="DS56" s="995">
        <f t="shared" ref="DS56" si="59">DS45-DS53-DS54</f>
        <v>0</v>
      </c>
      <c r="DU56" s="995">
        <f t="shared" ref="DU56" si="60">DU45-DU53-DU54</f>
        <v>0</v>
      </c>
      <c r="DW56" s="995">
        <f t="shared" ref="DW56" si="61">DW45-DW53-DW54</f>
        <v>0</v>
      </c>
      <c r="DY56" s="995">
        <f t="shared" ref="DY56" si="62">DY45-DY53-DY54</f>
        <v>0</v>
      </c>
      <c r="EA56" s="995">
        <f t="shared" ref="EA56" si="63">EA45-EA53-EA54</f>
        <v>0</v>
      </c>
      <c r="EC56" s="995">
        <f t="shared" ref="EC56" si="64">EC45-EC53-EC54</f>
        <v>0</v>
      </c>
      <c r="EE56" s="995">
        <f t="shared" ref="EE56" si="65">EE45-EE53-EE54</f>
        <v>0</v>
      </c>
      <c r="EG56" s="995">
        <f t="shared" ref="EG56" si="66">EG45-EG53-EG54</f>
        <v>0</v>
      </c>
      <c r="EI56" s="995">
        <f t="shared" ref="EI56" si="67">EI45-EI53-EI54</f>
        <v>0</v>
      </c>
      <c r="EK56" s="995">
        <f t="shared" ref="EK56" si="68">EK45-EK53-EK54</f>
        <v>0</v>
      </c>
      <c r="EM56" s="995">
        <f t="shared" ref="EM56" si="69">EM45-EM53-EM54</f>
        <v>0</v>
      </c>
      <c r="EO56" s="995">
        <f t="shared" ref="EO56" si="70">EO45-EO53-EO54</f>
        <v>0</v>
      </c>
      <c r="EQ56" s="995">
        <f t="shared" ref="EQ56" si="71">EQ45-EQ53-EQ54</f>
        <v>0</v>
      </c>
      <c r="ES56" s="995">
        <f t="shared" ref="ES56" si="72">ES45-ES53-ES54</f>
        <v>0</v>
      </c>
      <c r="EU56" s="995">
        <f t="shared" ref="EU56" si="73">EU45-EU53-EU54</f>
        <v>0</v>
      </c>
      <c r="EW56" s="995">
        <f t="shared" ref="EW56" si="74">EW45-EW53-EW54</f>
        <v>0</v>
      </c>
      <c r="EY56" s="995">
        <f t="shared" ref="EY56" si="75">EY45-EY53-EY54</f>
        <v>0</v>
      </c>
      <c r="FA56" s="995">
        <f t="shared" ref="FA56" si="76">FA45-FA53-FA54</f>
        <v>0</v>
      </c>
      <c r="FC56" s="995">
        <f t="shared" ref="FC56" si="77">FC45-FC53-FC54</f>
        <v>0</v>
      </c>
      <c r="FE56" s="995">
        <f t="shared" ref="FE56" si="78">FE45-FE53-FE54</f>
        <v>0</v>
      </c>
      <c r="FG56" s="995">
        <f t="shared" ref="FG56" si="79">FG45-FG53-FG54</f>
        <v>0</v>
      </c>
      <c r="FI56" s="995">
        <f t="shared" ref="FI56" si="80">FI45-FI53-FI54</f>
        <v>0</v>
      </c>
      <c r="FK56" s="995">
        <f t="shared" ref="FK56" si="81">FK45-FK53-FK54</f>
        <v>0</v>
      </c>
      <c r="FM56" s="995">
        <f t="shared" ref="FM56" si="82">FM45-FM53-FM54</f>
        <v>0</v>
      </c>
      <c r="FO56" s="995">
        <f t="shared" ref="FO56" si="83">FO45-FO53-FO54</f>
        <v>0</v>
      </c>
      <c r="FQ56" s="995">
        <f t="shared" ref="FQ56" si="84">FQ45-FQ53-FQ54</f>
        <v>0</v>
      </c>
      <c r="FS56" s="995">
        <f t="shared" ref="FS56" si="85">FS45-FS53-FS54</f>
        <v>0</v>
      </c>
      <c r="FU56" s="995">
        <f t="shared" ref="FU56" si="86">FU45-FU53-FU54</f>
        <v>0</v>
      </c>
      <c r="FW56" s="995">
        <f t="shared" ref="FW56" si="87">FW45-FW53-FW54</f>
        <v>0</v>
      </c>
      <c r="FY56" s="995">
        <f t="shared" ref="FY56" si="88">FY45-FY53-FY54</f>
        <v>0</v>
      </c>
      <c r="GA56" s="995">
        <f t="shared" ref="GA56" si="89">GA45-GA53-GA54</f>
        <v>0</v>
      </c>
      <c r="GC56" s="995">
        <f t="shared" ref="GC56" si="90">GC45-GC53-GC54</f>
        <v>0</v>
      </c>
      <c r="GE56" s="995">
        <f t="shared" ref="GE56" si="91">GE45-GE53-GE54</f>
        <v>0</v>
      </c>
      <c r="GG56" s="995">
        <f t="shared" ref="GG56" si="92">GG45-GG53-GG54</f>
        <v>0</v>
      </c>
      <c r="GI56" s="995">
        <f t="shared" ref="GI56" si="93">GI45-GI53-GI54</f>
        <v>0</v>
      </c>
      <c r="GK56" s="995">
        <f t="shared" ref="GK56" si="94">GK45-GK53-GK54</f>
        <v>0</v>
      </c>
      <c r="GM56" s="995">
        <f t="shared" ref="GM56" si="95">GM45-GM53-GM54</f>
        <v>0</v>
      </c>
      <c r="GO56" s="995">
        <f t="shared" ref="GO56" si="96">GO45-GO53-GO54</f>
        <v>0</v>
      </c>
      <c r="GQ56" s="995">
        <f t="shared" ref="GQ56" si="97">GQ45-GQ53-GQ54</f>
        <v>0</v>
      </c>
      <c r="GS56" s="995">
        <f t="shared" ref="GS56" si="98">GS45-GS53-GS54</f>
        <v>0</v>
      </c>
      <c r="GU56" s="995">
        <f t="shared" ref="GU56" si="99">GU45-GU53-GU54</f>
        <v>0</v>
      </c>
      <c r="GW56" s="995">
        <f t="shared" ref="GW56" si="100">GW45-GW53-GW54</f>
        <v>0</v>
      </c>
      <c r="GY56" s="995">
        <f t="shared" ref="GY56" si="101">GY45-GY53-GY54</f>
        <v>0</v>
      </c>
      <c r="HA56" s="995">
        <f t="shared" ref="HA56" si="102">HA45-HA53-HA54</f>
        <v>0</v>
      </c>
      <c r="HC56" s="995">
        <f t="shared" ref="HC56" si="103">HC45-HC53-HC54</f>
        <v>0</v>
      </c>
      <c r="HE56" s="995">
        <f t="shared" ref="HE56" si="104">HE45-HE53-HE54</f>
        <v>0</v>
      </c>
      <c r="HG56" s="995">
        <f t="shared" ref="HG56" si="105">HG45-HG53-HG54</f>
        <v>0</v>
      </c>
      <c r="HI56" s="995">
        <f t="shared" ref="HI56" si="106">HI45-HI53-HI54</f>
        <v>0</v>
      </c>
      <c r="HK56" s="995">
        <f t="shared" ref="HK56" si="107">HK45-HK53-HK54</f>
        <v>0</v>
      </c>
      <c r="HM56" s="995">
        <f t="shared" ref="HM56" si="108">HM45-HM53-HM54</f>
        <v>0</v>
      </c>
      <c r="HO56" s="995">
        <f t="shared" ref="HO56" si="109">HO45-HO53-HO54</f>
        <v>0</v>
      </c>
      <c r="HQ56" s="995">
        <f t="shared" ref="HQ56" si="110">HQ45-HQ53-HQ54</f>
        <v>0</v>
      </c>
      <c r="HS56" s="995">
        <f t="shared" ref="HS56" si="111">HS45-HS53-HS54</f>
        <v>0</v>
      </c>
      <c r="HU56" s="995">
        <f t="shared" ref="HU56" si="112">HU45-HU53-HU54</f>
        <v>0</v>
      </c>
      <c r="HW56" s="995">
        <f t="shared" ref="HW56" si="113">HW45-HW53-HW54</f>
        <v>0</v>
      </c>
      <c r="HY56" s="995">
        <f t="shared" ref="HY56" si="114">HY45-HY53-HY54</f>
        <v>0</v>
      </c>
      <c r="IA56" s="995">
        <f t="shared" ref="IA56" si="115">IA45-IA53-IA54</f>
        <v>0</v>
      </c>
      <c r="IC56" s="995">
        <f t="shared" ref="IC56" si="116">IC45-IC53-IC54</f>
        <v>0</v>
      </c>
      <c r="IE56" s="995">
        <f t="shared" ref="IE56" si="117">IE45-IE53-IE54</f>
        <v>0</v>
      </c>
      <c r="IG56" s="995">
        <f t="shared" ref="IG56" si="118">IG45-IG53-IG54</f>
        <v>0</v>
      </c>
      <c r="II56" s="995">
        <f t="shared" ref="II56" si="119">II45-II53-II54</f>
        <v>0</v>
      </c>
      <c r="IK56" s="995">
        <f t="shared" ref="IK56" si="120">IK45-IK53-IK54</f>
        <v>0</v>
      </c>
      <c r="IM56" s="995">
        <f t="shared" ref="IM56" si="121">IM45-IM53-IM54</f>
        <v>0</v>
      </c>
      <c r="IO56" s="995">
        <f t="shared" ref="IO56" si="122">IO45-IO53-IO54</f>
        <v>0</v>
      </c>
      <c r="IQ56" s="995">
        <f t="shared" ref="IQ56" si="123">IQ45-IQ53-IQ54</f>
        <v>0</v>
      </c>
      <c r="IS56" s="995">
        <f t="shared" ref="IS56" si="124">IS45-IS53-IS54</f>
        <v>0</v>
      </c>
      <c r="IU56" s="995">
        <f t="shared" ref="IU56" si="125">IU45-IU53-IU54</f>
        <v>0</v>
      </c>
      <c r="IW56" s="995">
        <f t="shared" ref="IW56" si="126">IW45-IW53-IW54</f>
        <v>0</v>
      </c>
      <c r="IY56" s="995">
        <f t="shared" ref="IY56" si="127">IY45-IY53-IY54</f>
        <v>0</v>
      </c>
      <c r="JA56" s="995">
        <f t="shared" ref="JA56" si="128">JA45-JA53-JA54</f>
        <v>0</v>
      </c>
      <c r="JC56" s="995">
        <f t="shared" ref="JC56" si="129">JC45-JC53-JC54</f>
        <v>0</v>
      </c>
      <c r="JE56" s="995">
        <f t="shared" ref="JE56" si="130">JE45-JE53-JE54</f>
        <v>0</v>
      </c>
      <c r="JG56" s="995">
        <f t="shared" ref="JG56" si="131">JG45-JG53-JG54</f>
        <v>0</v>
      </c>
      <c r="JI56" s="995">
        <f t="shared" ref="JI56" si="132">JI45-JI53-JI54</f>
        <v>0</v>
      </c>
      <c r="JK56" s="995">
        <f t="shared" ref="JK56" si="133">JK45-JK53-JK54</f>
        <v>0</v>
      </c>
      <c r="JM56" s="995">
        <f t="shared" ref="JM56" si="134">JM45-JM53-JM54</f>
        <v>0</v>
      </c>
      <c r="JO56" s="995">
        <f t="shared" ref="JO56" si="135">JO45-JO53-JO54</f>
        <v>0</v>
      </c>
      <c r="JQ56" s="995">
        <f t="shared" ref="JQ56" si="136">JQ45-JQ53-JQ54</f>
        <v>0</v>
      </c>
      <c r="JS56" s="995">
        <f t="shared" ref="JS56" si="137">JS45-JS53-JS54</f>
        <v>0</v>
      </c>
      <c r="JU56" s="995">
        <f t="shared" ref="JU56" si="138">JU45-JU53-JU54</f>
        <v>0</v>
      </c>
      <c r="JW56" s="995">
        <f t="shared" ref="JW56" si="139">JW45-JW53-JW54</f>
        <v>0</v>
      </c>
      <c r="JY56" s="995">
        <f t="shared" ref="JY56" si="140">JY45-JY53-JY54</f>
        <v>0</v>
      </c>
      <c r="KA56" s="995">
        <f t="shared" ref="KA56" si="141">KA45-KA53-KA54</f>
        <v>0</v>
      </c>
      <c r="KC56" s="995">
        <f t="shared" ref="KC56" si="142">KC45-KC53-KC54</f>
        <v>0</v>
      </c>
      <c r="KE56" s="995">
        <f t="shared" ref="KE56" si="143">KE45-KE53-KE54</f>
        <v>0</v>
      </c>
      <c r="KG56" s="995">
        <f t="shared" ref="KG56" si="144">KG45-KG53-KG54</f>
        <v>0</v>
      </c>
      <c r="KI56" s="995">
        <f t="shared" ref="KI56" si="145">KI45-KI53-KI54</f>
        <v>0</v>
      </c>
      <c r="KK56" s="995">
        <f t="shared" ref="KK56" si="146">KK45-KK53-KK54</f>
        <v>0</v>
      </c>
      <c r="KM56" s="995">
        <f t="shared" ref="KM56" si="147">KM45-KM53-KM54</f>
        <v>0</v>
      </c>
      <c r="KO56" s="995">
        <f t="shared" ref="KO56" si="148">KO45-KO53-KO54</f>
        <v>0</v>
      </c>
      <c r="KQ56" s="995">
        <f t="shared" ref="KQ56" si="149">KQ45-KQ53-KQ54</f>
        <v>0</v>
      </c>
      <c r="KS56" s="995">
        <f t="shared" ref="KS56" si="150">KS45-KS53-KS54</f>
        <v>0</v>
      </c>
      <c r="KU56" s="995">
        <f t="shared" ref="KU56" si="151">KU45-KU53-KU54</f>
        <v>0</v>
      </c>
      <c r="KW56" s="995">
        <f t="shared" ref="KW56" si="152">KW45-KW53-KW54</f>
        <v>0</v>
      </c>
      <c r="KY56" s="995">
        <f t="shared" ref="KY56" si="153">KY45-KY53-KY54</f>
        <v>0</v>
      </c>
      <c r="LA56" s="995">
        <f t="shared" ref="LA56" si="154">LA45-LA53-LA54</f>
        <v>0</v>
      </c>
      <c r="LC56" s="995">
        <f t="shared" ref="LC56" si="155">LC45-LC53-LC54</f>
        <v>0</v>
      </c>
      <c r="LE56" s="995">
        <f t="shared" ref="LE56" si="156">LE45-LE53-LE54</f>
        <v>0</v>
      </c>
      <c r="LG56" s="995">
        <f t="shared" ref="LG56" si="157">LG45-LG53-LG54</f>
        <v>0</v>
      </c>
      <c r="LI56" s="995">
        <f t="shared" ref="LI56" si="158">LI45-LI53-LI54</f>
        <v>0</v>
      </c>
      <c r="LK56" s="995">
        <f t="shared" ref="LK56" si="159">LK45-LK53-LK54</f>
        <v>0</v>
      </c>
      <c r="LM56" s="995">
        <f t="shared" ref="LM56" si="160">LM45-LM53-LM54</f>
        <v>0</v>
      </c>
      <c r="LO56" s="995">
        <f t="shared" ref="LO56" si="161">LO45-LO53-LO54</f>
        <v>0</v>
      </c>
      <c r="LQ56" s="995">
        <f t="shared" ref="LQ56" si="162">LQ45-LQ53-LQ54</f>
        <v>0</v>
      </c>
      <c r="LS56" s="995">
        <f t="shared" ref="LS56" si="163">LS45-LS53-LS54</f>
        <v>0</v>
      </c>
      <c r="LU56" s="995">
        <f t="shared" ref="LU56" si="164">LU45-LU53-LU54</f>
        <v>0</v>
      </c>
      <c r="LW56" s="995">
        <f t="shared" ref="LW56" si="165">LW45-LW53-LW54</f>
        <v>0</v>
      </c>
      <c r="LY56" s="995">
        <f t="shared" ref="LY56" si="166">LY45-LY53-LY54</f>
        <v>0</v>
      </c>
      <c r="MA56" s="995">
        <f t="shared" ref="MA56" si="167">MA45-MA53-MA54</f>
        <v>0</v>
      </c>
      <c r="MC56" s="995">
        <f t="shared" ref="MC56" si="168">MC45-MC53-MC54</f>
        <v>0</v>
      </c>
      <c r="ME56" s="995">
        <f t="shared" ref="ME56" si="169">ME45-ME53-ME54</f>
        <v>0</v>
      </c>
      <c r="MG56" s="995">
        <f t="shared" ref="MG56" si="170">MG45-MG53-MG54</f>
        <v>0</v>
      </c>
      <c r="MI56" s="995">
        <f t="shared" ref="MI56" si="171">MI45-MI53-MI54</f>
        <v>0</v>
      </c>
      <c r="MK56" s="995">
        <f t="shared" ref="MK56" si="172">MK45-MK53-MK54</f>
        <v>0</v>
      </c>
      <c r="MM56" s="995">
        <f t="shared" ref="MM56" si="173">MM45-MM53-MM54</f>
        <v>0</v>
      </c>
      <c r="MO56" s="995">
        <f t="shared" ref="MO56" si="174">MO45-MO53-MO54</f>
        <v>0</v>
      </c>
      <c r="MQ56" s="995">
        <f t="shared" ref="MQ56" si="175">MQ45-MQ53-MQ54</f>
        <v>0</v>
      </c>
      <c r="MS56" s="995">
        <f t="shared" ref="MS56" si="176">MS45-MS53-MS54</f>
        <v>0</v>
      </c>
      <c r="MU56" s="995">
        <f t="shared" ref="MU56" si="177">MU45-MU53-MU54</f>
        <v>0</v>
      </c>
      <c r="MW56" s="995">
        <f t="shared" ref="MW56" si="178">MW45-MW53-MW54</f>
        <v>0</v>
      </c>
      <c r="MY56" s="995">
        <f t="shared" ref="MY56" si="179">MY45-MY53-MY54</f>
        <v>0</v>
      </c>
      <c r="NA56" s="995">
        <f t="shared" ref="NA56" si="180">NA45-NA53-NA54</f>
        <v>0</v>
      </c>
      <c r="NC56" s="995">
        <f t="shared" ref="NC56" si="181">NC45-NC53-NC54</f>
        <v>0</v>
      </c>
      <c r="NE56" s="995">
        <f t="shared" ref="NE56" si="182">NE45-NE53-NE54</f>
        <v>0</v>
      </c>
      <c r="NG56" s="995">
        <f t="shared" ref="NG56" si="183">NG45-NG53-NG54</f>
        <v>0</v>
      </c>
      <c r="NI56" s="995">
        <f t="shared" ref="NI56" si="184">NI45-NI53-NI54</f>
        <v>0</v>
      </c>
      <c r="NK56" s="995">
        <f t="shared" ref="NK56" si="185">NK45-NK53-NK54</f>
        <v>0</v>
      </c>
      <c r="NM56" s="995">
        <f t="shared" ref="NM56" si="186">NM45-NM53-NM54</f>
        <v>0</v>
      </c>
      <c r="NO56" s="995">
        <f t="shared" ref="NO56" si="187">NO45-NO53-NO54</f>
        <v>0</v>
      </c>
      <c r="NQ56" s="995">
        <f t="shared" ref="NQ56" si="188">NQ45-NQ53-NQ54</f>
        <v>0</v>
      </c>
      <c r="NS56" s="995">
        <f t="shared" ref="NS56" si="189">NS45-NS53-NS54</f>
        <v>0</v>
      </c>
      <c r="NU56" s="995">
        <f t="shared" ref="NU56" si="190">NU45-NU53-NU54</f>
        <v>0</v>
      </c>
      <c r="NW56" s="995">
        <f t="shared" ref="NW56" si="191">NW45-NW53-NW54</f>
        <v>0</v>
      </c>
      <c r="NY56" s="995">
        <f t="shared" ref="NY56" si="192">NY45-NY53-NY54</f>
        <v>0</v>
      </c>
      <c r="OA56" s="995">
        <f t="shared" ref="OA56" si="193">OA45-OA53-OA54</f>
        <v>0</v>
      </c>
      <c r="OC56" s="995">
        <f t="shared" ref="OC56" si="194">OC45-OC53-OC54</f>
        <v>0</v>
      </c>
      <c r="OE56" s="995">
        <f t="shared" ref="OE56" si="195">OE45-OE53-OE54</f>
        <v>0</v>
      </c>
      <c r="OG56" s="995">
        <f t="shared" ref="OG56" si="196">OG45-OG53-OG54</f>
        <v>0</v>
      </c>
      <c r="OI56" s="995">
        <f t="shared" ref="OI56" si="197">OI45-OI53-OI54</f>
        <v>0</v>
      </c>
      <c r="OK56" s="995">
        <f t="shared" ref="OK56" si="198">OK45-OK53-OK54</f>
        <v>0</v>
      </c>
      <c r="OM56" s="995">
        <f t="shared" ref="OM56" si="199">OM45-OM53-OM54</f>
        <v>0</v>
      </c>
      <c r="OO56" s="995">
        <f t="shared" ref="OO56" si="200">OO45-OO53-OO54</f>
        <v>0</v>
      </c>
      <c r="OQ56" s="995">
        <f t="shared" ref="OQ56" si="201">OQ45-OQ53-OQ54</f>
        <v>0</v>
      </c>
      <c r="OS56" s="995">
        <f t="shared" ref="OS56" si="202">OS45-OS53-OS54</f>
        <v>0</v>
      </c>
      <c r="OU56" s="995">
        <f t="shared" ref="OU56" si="203">OU45-OU53-OU54</f>
        <v>0</v>
      </c>
      <c r="OW56" s="995">
        <f t="shared" ref="OW56" si="204">OW45-OW53-OW54</f>
        <v>0</v>
      </c>
      <c r="OY56" s="995">
        <f t="shared" ref="OY56" si="205">OY45-OY53-OY54</f>
        <v>0</v>
      </c>
      <c r="PA56" s="995">
        <f t="shared" ref="PA56" si="206">PA45-PA53-PA54</f>
        <v>0</v>
      </c>
      <c r="PC56" s="995">
        <f t="shared" ref="PC56" si="207">PC45-PC53-PC54</f>
        <v>0</v>
      </c>
      <c r="PE56" s="995">
        <f t="shared" ref="PE56" si="208">PE45-PE53-PE54</f>
        <v>0</v>
      </c>
      <c r="PG56" s="995">
        <f t="shared" ref="PG56" si="209">PG45-PG53-PG54</f>
        <v>0</v>
      </c>
      <c r="PI56" s="995">
        <f t="shared" ref="PI56" si="210">PI45-PI53-PI54</f>
        <v>0</v>
      </c>
      <c r="PK56" s="995">
        <f t="shared" ref="PK56" si="211">PK45-PK53-PK54</f>
        <v>0</v>
      </c>
      <c r="PM56" s="995">
        <f t="shared" ref="PM56" si="212">PM45-PM53-PM54</f>
        <v>0</v>
      </c>
      <c r="PO56" s="995">
        <f t="shared" ref="PO56" si="213">PO45-PO53-PO54</f>
        <v>0</v>
      </c>
      <c r="PQ56" s="995">
        <f t="shared" ref="PQ56" si="214">PQ45-PQ53-PQ54</f>
        <v>0</v>
      </c>
      <c r="PS56" s="995">
        <f t="shared" ref="PS56" si="215">PS45-PS53-PS54</f>
        <v>0</v>
      </c>
      <c r="PU56" s="995">
        <f t="shared" ref="PU56" si="216">PU45-PU53-PU54</f>
        <v>0</v>
      </c>
      <c r="PW56" s="995">
        <f t="shared" ref="PW56" si="217">PW45-PW53-PW54</f>
        <v>0</v>
      </c>
      <c r="PY56" s="995">
        <f t="shared" ref="PY56" si="218">PY45-PY53-PY54</f>
        <v>0</v>
      </c>
      <c r="QA56" s="995">
        <f t="shared" ref="QA56" si="219">QA45-QA53-QA54</f>
        <v>0</v>
      </c>
      <c r="QC56" s="995">
        <f t="shared" ref="QC56" si="220">QC45-QC53-QC54</f>
        <v>0</v>
      </c>
      <c r="QE56" s="995">
        <f t="shared" ref="QE56" si="221">QE45-QE53-QE54</f>
        <v>0</v>
      </c>
      <c r="QG56" s="995">
        <f t="shared" ref="QG56" si="222">QG45-QG53-QG54</f>
        <v>0</v>
      </c>
      <c r="QI56" s="995">
        <f t="shared" ref="QI56" si="223">QI45-QI53-QI54</f>
        <v>0</v>
      </c>
      <c r="QK56" s="995">
        <f t="shared" ref="QK56" si="224">QK45-QK53-QK54</f>
        <v>0</v>
      </c>
      <c r="QM56" s="995">
        <f t="shared" ref="QM56" si="225">QM45-QM53-QM54</f>
        <v>0</v>
      </c>
      <c r="QO56" s="995">
        <f t="shared" ref="QO56" si="226">QO45-QO53-QO54</f>
        <v>0</v>
      </c>
      <c r="QQ56" s="995">
        <f t="shared" ref="QQ56" si="227">QQ45-QQ53-QQ54</f>
        <v>0</v>
      </c>
      <c r="QS56" s="995">
        <f t="shared" ref="QS56" si="228">QS45-QS53-QS54</f>
        <v>0</v>
      </c>
      <c r="QU56" s="995">
        <f t="shared" ref="QU56" si="229">QU45-QU53-QU54</f>
        <v>0</v>
      </c>
      <c r="QW56" s="995">
        <f t="shared" ref="QW56" si="230">QW45-QW53-QW54</f>
        <v>0</v>
      </c>
      <c r="QY56" s="995">
        <f t="shared" ref="QY56" si="231">QY45-QY53-QY54</f>
        <v>0</v>
      </c>
      <c r="RA56" s="995">
        <f t="shared" ref="RA56" si="232">RA45-RA53-RA54</f>
        <v>0</v>
      </c>
      <c r="RC56" s="995">
        <f t="shared" ref="RC56" si="233">RC45-RC53-RC54</f>
        <v>0</v>
      </c>
      <c r="RE56" s="995">
        <f t="shared" ref="RE56" si="234">RE45-RE53-RE54</f>
        <v>0</v>
      </c>
      <c r="RG56" s="995">
        <f t="shared" ref="RG56" si="235">RG45-RG53-RG54</f>
        <v>0</v>
      </c>
      <c r="RI56" s="995">
        <f t="shared" ref="RI56" si="236">RI45-RI53-RI54</f>
        <v>0</v>
      </c>
      <c r="RK56" s="995">
        <f t="shared" ref="RK56" si="237">RK45-RK53-RK54</f>
        <v>0</v>
      </c>
      <c r="RM56" s="995">
        <f t="shared" ref="RM56" si="238">RM45-RM53-RM54</f>
        <v>0</v>
      </c>
      <c r="RO56" s="995">
        <f t="shared" ref="RO56" si="239">RO45-RO53-RO54</f>
        <v>0</v>
      </c>
      <c r="RQ56" s="995">
        <f t="shared" ref="RQ56" si="240">RQ45-RQ53-RQ54</f>
        <v>0</v>
      </c>
      <c r="RS56" s="995">
        <f t="shared" ref="RS56" si="241">RS45-RS53-RS54</f>
        <v>0</v>
      </c>
      <c r="RU56" s="995">
        <f t="shared" ref="RU56" si="242">RU45-RU53-RU54</f>
        <v>0</v>
      </c>
      <c r="RW56" s="995">
        <f t="shared" ref="RW56" si="243">RW45-RW53-RW54</f>
        <v>0</v>
      </c>
      <c r="RY56" s="995">
        <f t="shared" ref="RY56" si="244">RY45-RY53-RY54</f>
        <v>0</v>
      </c>
      <c r="SA56" s="995">
        <f t="shared" ref="SA56" si="245">SA45-SA53-SA54</f>
        <v>0</v>
      </c>
      <c r="SC56" s="995">
        <f t="shared" ref="SC56" si="246">SC45-SC53-SC54</f>
        <v>0</v>
      </c>
      <c r="SE56" s="995">
        <f t="shared" ref="SE56" si="247">SE45-SE53-SE54</f>
        <v>0</v>
      </c>
      <c r="SG56" s="995">
        <f t="shared" ref="SG56" si="248">SG45-SG53-SG54</f>
        <v>0</v>
      </c>
      <c r="SI56" s="995">
        <f t="shared" ref="SI56" si="249">SI45-SI53-SI54</f>
        <v>0</v>
      </c>
      <c r="SK56" s="995">
        <f t="shared" ref="SK56" si="250">SK45-SK53-SK54</f>
        <v>0</v>
      </c>
      <c r="SM56" s="995">
        <f t="shared" ref="SM56" si="251">SM45-SM53-SM54</f>
        <v>0</v>
      </c>
      <c r="SO56" s="995">
        <f t="shared" ref="SO56" si="252">SO45-SO53-SO54</f>
        <v>0</v>
      </c>
      <c r="SQ56" s="995">
        <f t="shared" ref="SQ56" si="253">SQ45-SQ53-SQ54</f>
        <v>0</v>
      </c>
      <c r="SS56" s="995">
        <f t="shared" ref="SS56" si="254">SS45-SS53-SS54</f>
        <v>0</v>
      </c>
      <c r="SU56" s="995">
        <f t="shared" ref="SU56" si="255">SU45-SU53-SU54</f>
        <v>0</v>
      </c>
      <c r="SW56" s="995">
        <f t="shared" ref="SW56" si="256">SW45-SW53-SW54</f>
        <v>0</v>
      </c>
      <c r="SY56" s="995">
        <f t="shared" ref="SY56" si="257">SY45-SY53-SY54</f>
        <v>0</v>
      </c>
      <c r="TA56" s="995">
        <f t="shared" ref="TA56" si="258">TA45-TA53-TA54</f>
        <v>0</v>
      </c>
      <c r="TC56" s="995">
        <f t="shared" ref="TC56" si="259">TC45-TC53-TC54</f>
        <v>0</v>
      </c>
      <c r="TE56" s="995">
        <f t="shared" ref="TE56" si="260">TE45-TE53-TE54</f>
        <v>0</v>
      </c>
      <c r="TG56" s="995">
        <f t="shared" ref="TG56" si="261">TG45-TG53-TG54</f>
        <v>0</v>
      </c>
      <c r="TI56" s="995">
        <f t="shared" ref="TI56" si="262">TI45-TI53-TI54</f>
        <v>0</v>
      </c>
      <c r="TK56" s="995">
        <f t="shared" ref="TK56" si="263">TK45-TK53-TK54</f>
        <v>0</v>
      </c>
      <c r="TM56" s="995">
        <f t="shared" ref="TM56" si="264">TM45-TM53-TM54</f>
        <v>0</v>
      </c>
      <c r="TO56" s="995">
        <f t="shared" ref="TO56" si="265">TO45-TO53-TO54</f>
        <v>0</v>
      </c>
      <c r="TQ56" s="995">
        <f t="shared" ref="TQ56" si="266">TQ45-TQ53-TQ54</f>
        <v>0</v>
      </c>
      <c r="TS56" s="995">
        <f t="shared" ref="TS56" si="267">TS45-TS53-TS54</f>
        <v>0</v>
      </c>
      <c r="TU56" s="995">
        <f t="shared" ref="TU56" si="268">TU45-TU53-TU54</f>
        <v>0</v>
      </c>
      <c r="TW56" s="995">
        <f t="shared" ref="TW56" si="269">TW45-TW53-TW54</f>
        <v>0</v>
      </c>
      <c r="TY56" s="995">
        <f t="shared" ref="TY56" si="270">TY45-TY53-TY54</f>
        <v>0</v>
      </c>
      <c r="UA56" s="995">
        <f t="shared" ref="UA56" si="271">UA45-UA53-UA54</f>
        <v>0</v>
      </c>
      <c r="UC56" s="995">
        <f t="shared" ref="UC56" si="272">UC45-UC53-UC54</f>
        <v>0</v>
      </c>
      <c r="UE56" s="995">
        <f t="shared" ref="UE56" si="273">UE45-UE53-UE54</f>
        <v>0</v>
      </c>
      <c r="UG56" s="995">
        <f t="shared" ref="UG56" si="274">UG45-UG53-UG54</f>
        <v>0</v>
      </c>
      <c r="UI56" s="995">
        <f t="shared" ref="UI56" si="275">UI45-UI53-UI54</f>
        <v>0</v>
      </c>
      <c r="UK56" s="995">
        <f t="shared" ref="UK56" si="276">UK45-UK53-UK54</f>
        <v>0</v>
      </c>
      <c r="UM56" s="995">
        <f t="shared" ref="UM56" si="277">UM45-UM53-UM54</f>
        <v>0</v>
      </c>
      <c r="UO56" s="995">
        <f t="shared" ref="UO56" si="278">UO45-UO53-UO54</f>
        <v>0</v>
      </c>
      <c r="UQ56" s="995">
        <f t="shared" ref="UQ56" si="279">UQ45-UQ53-UQ54</f>
        <v>0</v>
      </c>
      <c r="US56" s="995">
        <f t="shared" ref="US56" si="280">US45-US53-US54</f>
        <v>0</v>
      </c>
      <c r="UU56" s="995">
        <f t="shared" ref="UU56" si="281">UU45-UU53-UU54</f>
        <v>0</v>
      </c>
      <c r="UW56" s="995">
        <f t="shared" ref="UW56" si="282">UW45-UW53-UW54</f>
        <v>0</v>
      </c>
      <c r="UY56" s="995">
        <f t="shared" ref="UY56" si="283">UY45-UY53-UY54</f>
        <v>0</v>
      </c>
      <c r="VA56" s="995">
        <f t="shared" ref="VA56" si="284">VA45-VA53-VA54</f>
        <v>0</v>
      </c>
      <c r="VC56" s="995">
        <f t="shared" ref="VC56" si="285">VC45-VC53-VC54</f>
        <v>0</v>
      </c>
      <c r="VE56" s="995">
        <f t="shared" ref="VE56" si="286">VE45-VE53-VE54</f>
        <v>0</v>
      </c>
      <c r="VG56" s="995">
        <f t="shared" ref="VG56" si="287">VG45-VG53-VG54</f>
        <v>0</v>
      </c>
      <c r="VI56" s="995">
        <f t="shared" ref="VI56" si="288">VI45-VI53-VI54</f>
        <v>0</v>
      </c>
      <c r="VK56" s="995">
        <f t="shared" ref="VK56" si="289">VK45-VK53-VK54</f>
        <v>0</v>
      </c>
      <c r="VM56" s="995">
        <f t="shared" ref="VM56" si="290">VM45-VM53-VM54</f>
        <v>0</v>
      </c>
      <c r="VO56" s="995">
        <f t="shared" ref="VO56" si="291">VO45-VO53-VO54</f>
        <v>0</v>
      </c>
      <c r="VQ56" s="995">
        <f t="shared" ref="VQ56" si="292">VQ45-VQ53-VQ54</f>
        <v>0</v>
      </c>
      <c r="VS56" s="995">
        <f t="shared" ref="VS56" si="293">VS45-VS53-VS54</f>
        <v>0</v>
      </c>
      <c r="VU56" s="995">
        <f t="shared" ref="VU56" si="294">VU45-VU53-VU54</f>
        <v>0</v>
      </c>
      <c r="VW56" s="995">
        <f t="shared" ref="VW56" si="295">VW45-VW53-VW54</f>
        <v>0</v>
      </c>
      <c r="VY56" s="995">
        <f t="shared" ref="VY56" si="296">VY45-VY53-VY54</f>
        <v>0</v>
      </c>
      <c r="WA56" s="995">
        <f t="shared" ref="WA56" si="297">WA45-WA53-WA54</f>
        <v>0</v>
      </c>
      <c r="WC56" s="995">
        <f t="shared" ref="WC56" si="298">WC45-WC53-WC54</f>
        <v>0</v>
      </c>
      <c r="WE56" s="995">
        <f t="shared" ref="WE56" si="299">WE45-WE53-WE54</f>
        <v>0</v>
      </c>
      <c r="WG56" s="995">
        <f t="shared" ref="WG56" si="300">WG45-WG53-WG54</f>
        <v>0</v>
      </c>
      <c r="WI56" s="995">
        <f t="shared" ref="WI56" si="301">WI45-WI53-WI54</f>
        <v>0</v>
      </c>
      <c r="WK56" s="995">
        <f t="shared" ref="WK56" si="302">WK45-WK53-WK54</f>
        <v>0</v>
      </c>
      <c r="WM56" s="995">
        <f t="shared" ref="WM56" si="303">WM45-WM53-WM54</f>
        <v>0</v>
      </c>
      <c r="WO56" s="995">
        <f t="shared" ref="WO56" si="304">WO45-WO53-WO54</f>
        <v>0</v>
      </c>
      <c r="WQ56" s="995">
        <f t="shared" ref="WQ56" si="305">WQ45-WQ53-WQ54</f>
        <v>0</v>
      </c>
      <c r="WS56" s="995">
        <f t="shared" ref="WS56" si="306">WS45-WS53-WS54</f>
        <v>0</v>
      </c>
      <c r="WU56" s="995">
        <f t="shared" ref="WU56" si="307">WU45-WU53-WU54</f>
        <v>0</v>
      </c>
      <c r="WW56" s="995">
        <f t="shared" ref="WW56" si="308">WW45-WW53-WW54</f>
        <v>0</v>
      </c>
      <c r="WY56" s="995">
        <f t="shared" ref="WY56" si="309">WY45-WY53-WY54</f>
        <v>0</v>
      </c>
      <c r="XA56" s="995">
        <f t="shared" ref="XA56" si="310">XA45-XA53-XA54</f>
        <v>0</v>
      </c>
      <c r="XC56" s="995">
        <f t="shared" ref="XC56" si="311">XC45-XC53-XC54</f>
        <v>0</v>
      </c>
      <c r="XE56" s="995">
        <f t="shared" ref="XE56" si="312">XE45-XE53-XE54</f>
        <v>0</v>
      </c>
      <c r="XG56" s="995">
        <f t="shared" ref="XG56" si="313">XG45-XG53-XG54</f>
        <v>0</v>
      </c>
      <c r="XI56" s="995">
        <f t="shared" ref="XI56" si="314">XI45-XI53-XI54</f>
        <v>0</v>
      </c>
      <c r="XK56" s="995">
        <f t="shared" ref="XK56" si="315">XK45-XK53-XK54</f>
        <v>0</v>
      </c>
      <c r="XM56" s="995">
        <f t="shared" ref="XM56" si="316">XM45-XM53-XM54</f>
        <v>0</v>
      </c>
      <c r="XO56" s="995">
        <f t="shared" ref="XO56" si="317">XO45-XO53-XO54</f>
        <v>0</v>
      </c>
      <c r="XQ56" s="995">
        <f t="shared" ref="XQ56" si="318">XQ45-XQ53-XQ54</f>
        <v>0</v>
      </c>
      <c r="XS56" s="995">
        <f t="shared" ref="XS56" si="319">XS45-XS53-XS54</f>
        <v>0</v>
      </c>
      <c r="XU56" s="995">
        <f t="shared" ref="XU56" si="320">XU45-XU53-XU54</f>
        <v>0</v>
      </c>
      <c r="XW56" s="995">
        <f t="shared" ref="XW56" si="321">XW45-XW53-XW54</f>
        <v>0</v>
      </c>
      <c r="XY56" s="995">
        <f t="shared" ref="XY56" si="322">XY45-XY53-XY54</f>
        <v>0</v>
      </c>
      <c r="YA56" s="995">
        <f t="shared" ref="YA56" si="323">YA45-YA53-YA54</f>
        <v>0</v>
      </c>
      <c r="YC56" s="995">
        <f t="shared" ref="YC56" si="324">YC45-YC53-YC54</f>
        <v>0</v>
      </c>
      <c r="YE56" s="995">
        <f t="shared" ref="YE56" si="325">YE45-YE53-YE54</f>
        <v>0</v>
      </c>
      <c r="YG56" s="995">
        <f t="shared" ref="YG56" si="326">YG45-YG53-YG54</f>
        <v>0</v>
      </c>
      <c r="YI56" s="995">
        <f t="shared" ref="YI56" si="327">YI45-YI53-YI54</f>
        <v>0</v>
      </c>
      <c r="YK56" s="995">
        <f t="shared" ref="YK56" si="328">YK45-YK53-YK54</f>
        <v>0</v>
      </c>
      <c r="YM56" s="995">
        <f t="shared" ref="YM56" si="329">YM45-YM53-YM54</f>
        <v>0</v>
      </c>
      <c r="YO56" s="995">
        <f t="shared" ref="YO56" si="330">YO45-YO53-YO54</f>
        <v>0</v>
      </c>
      <c r="YQ56" s="995">
        <f t="shared" ref="YQ56" si="331">YQ45-YQ53-YQ54</f>
        <v>0</v>
      </c>
      <c r="YS56" s="995">
        <f t="shared" ref="YS56" si="332">YS45-YS53-YS54</f>
        <v>0</v>
      </c>
      <c r="YU56" s="995">
        <f t="shared" ref="YU56" si="333">YU45-YU53-YU54</f>
        <v>0</v>
      </c>
      <c r="YW56" s="995">
        <f t="shared" ref="YW56" si="334">YW45-YW53-YW54</f>
        <v>0</v>
      </c>
      <c r="YY56" s="995">
        <f t="shared" ref="YY56" si="335">YY45-YY53-YY54</f>
        <v>0</v>
      </c>
      <c r="ZA56" s="995">
        <f t="shared" ref="ZA56" si="336">ZA45-ZA53-ZA54</f>
        <v>0</v>
      </c>
      <c r="ZC56" s="995">
        <f t="shared" ref="ZC56" si="337">ZC45-ZC53-ZC54</f>
        <v>0</v>
      </c>
      <c r="ZE56" s="995">
        <f t="shared" ref="ZE56" si="338">ZE45-ZE53-ZE54</f>
        <v>0</v>
      </c>
      <c r="ZG56" s="995">
        <f t="shared" ref="ZG56" si="339">ZG45-ZG53-ZG54</f>
        <v>0</v>
      </c>
      <c r="ZI56" s="995">
        <f t="shared" ref="ZI56" si="340">ZI45-ZI53-ZI54</f>
        <v>0</v>
      </c>
      <c r="ZK56" s="995">
        <f t="shared" ref="ZK56" si="341">ZK45-ZK53-ZK54</f>
        <v>0</v>
      </c>
      <c r="ZM56" s="995">
        <f t="shared" ref="ZM56" si="342">ZM45-ZM53-ZM54</f>
        <v>0</v>
      </c>
      <c r="ZO56" s="995">
        <f t="shared" ref="ZO56" si="343">ZO45-ZO53-ZO54</f>
        <v>0</v>
      </c>
      <c r="ZQ56" s="995">
        <f t="shared" ref="ZQ56" si="344">ZQ45-ZQ53-ZQ54</f>
        <v>0</v>
      </c>
      <c r="ZS56" s="995">
        <f t="shared" ref="ZS56" si="345">ZS45-ZS53-ZS54</f>
        <v>0</v>
      </c>
      <c r="ZU56" s="995">
        <f t="shared" ref="ZU56" si="346">ZU45-ZU53-ZU54</f>
        <v>0</v>
      </c>
      <c r="ZW56" s="995">
        <f t="shared" ref="ZW56" si="347">ZW45-ZW53-ZW54</f>
        <v>0</v>
      </c>
      <c r="ZY56" s="995">
        <f t="shared" ref="ZY56" si="348">ZY45-ZY53-ZY54</f>
        <v>0</v>
      </c>
      <c r="AAA56" s="995">
        <f t="shared" ref="AAA56" si="349">AAA45-AAA53-AAA54</f>
        <v>0</v>
      </c>
      <c r="AAC56" s="995">
        <f t="shared" ref="AAC56" si="350">AAC45-AAC53-AAC54</f>
        <v>0</v>
      </c>
      <c r="AAE56" s="995">
        <f t="shared" ref="AAE56" si="351">AAE45-AAE53-AAE54</f>
        <v>0</v>
      </c>
      <c r="AAG56" s="995">
        <f t="shared" ref="AAG56" si="352">AAG45-AAG53-AAG54</f>
        <v>0</v>
      </c>
      <c r="AAI56" s="995">
        <f t="shared" ref="AAI56" si="353">AAI45-AAI53-AAI54</f>
        <v>0</v>
      </c>
      <c r="AAK56" s="995">
        <f t="shared" ref="AAK56" si="354">AAK45-AAK53-AAK54</f>
        <v>0</v>
      </c>
      <c r="AAM56" s="995">
        <f t="shared" ref="AAM56" si="355">AAM45-AAM53-AAM54</f>
        <v>0</v>
      </c>
      <c r="AAO56" s="995">
        <f t="shared" ref="AAO56" si="356">AAO45-AAO53-AAO54</f>
        <v>0</v>
      </c>
      <c r="AAQ56" s="995">
        <f t="shared" ref="AAQ56" si="357">AAQ45-AAQ53-AAQ54</f>
        <v>0</v>
      </c>
      <c r="AAS56" s="995">
        <f t="shared" ref="AAS56" si="358">AAS45-AAS53-AAS54</f>
        <v>0</v>
      </c>
      <c r="AAU56" s="995">
        <f t="shared" ref="AAU56" si="359">AAU45-AAU53-AAU54</f>
        <v>0</v>
      </c>
      <c r="AAW56" s="995">
        <f t="shared" ref="AAW56" si="360">AAW45-AAW53-AAW54</f>
        <v>0</v>
      </c>
      <c r="AAY56" s="995">
        <f t="shared" ref="AAY56" si="361">AAY45-AAY53-AAY54</f>
        <v>0</v>
      </c>
      <c r="ABA56" s="995">
        <f t="shared" ref="ABA56" si="362">ABA45-ABA53-ABA54</f>
        <v>0</v>
      </c>
      <c r="ABC56" s="995">
        <f t="shared" ref="ABC56" si="363">ABC45-ABC53-ABC54</f>
        <v>0</v>
      </c>
      <c r="ABE56" s="995">
        <f t="shared" ref="ABE56" si="364">ABE45-ABE53-ABE54</f>
        <v>0</v>
      </c>
      <c r="ABG56" s="995">
        <f t="shared" ref="ABG56" si="365">ABG45-ABG53-ABG54</f>
        <v>0</v>
      </c>
      <c r="ABI56" s="995">
        <f t="shared" ref="ABI56" si="366">ABI45-ABI53-ABI54</f>
        <v>0</v>
      </c>
      <c r="ABK56" s="995">
        <f t="shared" ref="ABK56" si="367">ABK45-ABK53-ABK54</f>
        <v>0</v>
      </c>
      <c r="ABM56" s="995">
        <f t="shared" ref="ABM56" si="368">ABM45-ABM53-ABM54</f>
        <v>0</v>
      </c>
      <c r="ABO56" s="995">
        <f t="shared" ref="ABO56" si="369">ABO45-ABO53-ABO54</f>
        <v>0</v>
      </c>
      <c r="ABQ56" s="995">
        <f t="shared" ref="ABQ56" si="370">ABQ45-ABQ53-ABQ54</f>
        <v>0</v>
      </c>
      <c r="ABS56" s="995">
        <f t="shared" ref="ABS56" si="371">ABS45-ABS53-ABS54</f>
        <v>0</v>
      </c>
      <c r="ABU56" s="995">
        <f t="shared" ref="ABU56" si="372">ABU45-ABU53-ABU54</f>
        <v>0</v>
      </c>
      <c r="ABW56" s="995">
        <f t="shared" ref="ABW56" si="373">ABW45-ABW53-ABW54</f>
        <v>0</v>
      </c>
      <c r="ABY56" s="995">
        <f t="shared" ref="ABY56" si="374">ABY45-ABY53-ABY54</f>
        <v>0</v>
      </c>
      <c r="ACA56" s="995">
        <f t="shared" ref="ACA56" si="375">ACA45-ACA53-ACA54</f>
        <v>0</v>
      </c>
      <c r="ACC56" s="995">
        <f t="shared" ref="ACC56" si="376">ACC45-ACC53-ACC54</f>
        <v>0</v>
      </c>
      <c r="ACE56" s="995">
        <f t="shared" ref="ACE56" si="377">ACE45-ACE53-ACE54</f>
        <v>0</v>
      </c>
      <c r="ACG56" s="995">
        <f t="shared" ref="ACG56" si="378">ACG45-ACG53-ACG54</f>
        <v>0</v>
      </c>
      <c r="ACI56" s="995">
        <f t="shared" ref="ACI56" si="379">ACI45-ACI53-ACI54</f>
        <v>0</v>
      </c>
      <c r="ACK56" s="995">
        <f t="shared" ref="ACK56" si="380">ACK45-ACK53-ACK54</f>
        <v>0</v>
      </c>
      <c r="ACM56" s="995">
        <f t="shared" ref="ACM56" si="381">ACM45-ACM53-ACM54</f>
        <v>0</v>
      </c>
      <c r="ACO56" s="995">
        <f t="shared" ref="ACO56" si="382">ACO45-ACO53-ACO54</f>
        <v>0</v>
      </c>
      <c r="ACQ56" s="995">
        <f t="shared" ref="ACQ56" si="383">ACQ45-ACQ53-ACQ54</f>
        <v>0</v>
      </c>
      <c r="ACS56" s="995">
        <f t="shared" ref="ACS56" si="384">ACS45-ACS53-ACS54</f>
        <v>0</v>
      </c>
      <c r="ACU56" s="995">
        <f t="shared" ref="ACU56" si="385">ACU45-ACU53-ACU54</f>
        <v>0</v>
      </c>
      <c r="ACW56" s="995">
        <f t="shared" ref="ACW56" si="386">ACW45-ACW53-ACW54</f>
        <v>0</v>
      </c>
      <c r="ACY56" s="995">
        <f t="shared" ref="ACY56" si="387">ACY45-ACY53-ACY54</f>
        <v>0</v>
      </c>
      <c r="ADA56" s="995">
        <f t="shared" ref="ADA56" si="388">ADA45-ADA53-ADA54</f>
        <v>0</v>
      </c>
      <c r="ADC56" s="995">
        <f t="shared" ref="ADC56" si="389">ADC45-ADC53-ADC54</f>
        <v>0</v>
      </c>
      <c r="ADE56" s="995">
        <f t="shared" ref="ADE56" si="390">ADE45-ADE53-ADE54</f>
        <v>0</v>
      </c>
      <c r="ADG56" s="995">
        <f t="shared" ref="ADG56" si="391">ADG45-ADG53-ADG54</f>
        <v>0</v>
      </c>
      <c r="ADI56" s="995">
        <f t="shared" ref="ADI56" si="392">ADI45-ADI53-ADI54</f>
        <v>0</v>
      </c>
      <c r="ADK56" s="995">
        <f t="shared" ref="ADK56" si="393">ADK45-ADK53-ADK54</f>
        <v>0</v>
      </c>
      <c r="ADM56" s="995">
        <f t="shared" ref="ADM56" si="394">ADM45-ADM53-ADM54</f>
        <v>0</v>
      </c>
      <c r="ADO56" s="995">
        <f t="shared" ref="ADO56" si="395">ADO45-ADO53-ADO54</f>
        <v>0</v>
      </c>
      <c r="ADQ56" s="995">
        <f t="shared" ref="ADQ56" si="396">ADQ45-ADQ53-ADQ54</f>
        <v>0</v>
      </c>
      <c r="ADS56" s="995">
        <f t="shared" ref="ADS56" si="397">ADS45-ADS53-ADS54</f>
        <v>0</v>
      </c>
      <c r="ADU56" s="995">
        <f t="shared" ref="ADU56" si="398">ADU45-ADU53-ADU54</f>
        <v>0</v>
      </c>
      <c r="ADW56" s="995">
        <f t="shared" ref="ADW56" si="399">ADW45-ADW53-ADW54</f>
        <v>0</v>
      </c>
      <c r="ADY56" s="995">
        <f t="shared" ref="ADY56" si="400">ADY45-ADY53-ADY54</f>
        <v>0</v>
      </c>
      <c r="AEA56" s="995">
        <f t="shared" ref="AEA56" si="401">AEA45-AEA53-AEA54</f>
        <v>0</v>
      </c>
      <c r="AEC56" s="995">
        <f t="shared" ref="AEC56" si="402">AEC45-AEC53-AEC54</f>
        <v>0</v>
      </c>
      <c r="AEE56" s="995">
        <f t="shared" ref="AEE56" si="403">AEE45-AEE53-AEE54</f>
        <v>0</v>
      </c>
      <c r="AEG56" s="995">
        <f t="shared" ref="AEG56" si="404">AEG45-AEG53-AEG54</f>
        <v>0</v>
      </c>
      <c r="AEI56" s="995">
        <f t="shared" ref="AEI56" si="405">AEI45-AEI53-AEI54</f>
        <v>0</v>
      </c>
      <c r="AEK56" s="995">
        <f t="shared" ref="AEK56" si="406">AEK45-AEK53-AEK54</f>
        <v>0</v>
      </c>
      <c r="AEM56" s="995">
        <f t="shared" ref="AEM56" si="407">AEM45-AEM53-AEM54</f>
        <v>0</v>
      </c>
      <c r="AEO56" s="995">
        <f t="shared" ref="AEO56" si="408">AEO45-AEO53-AEO54</f>
        <v>0</v>
      </c>
      <c r="AEQ56" s="995">
        <f t="shared" ref="AEQ56" si="409">AEQ45-AEQ53-AEQ54</f>
        <v>0</v>
      </c>
      <c r="AES56" s="995">
        <f t="shared" ref="AES56" si="410">AES45-AES53-AES54</f>
        <v>0</v>
      </c>
      <c r="AEU56" s="995">
        <f t="shared" ref="AEU56" si="411">AEU45-AEU53-AEU54</f>
        <v>0</v>
      </c>
      <c r="AEW56" s="995">
        <f t="shared" ref="AEW56" si="412">AEW45-AEW53-AEW54</f>
        <v>0</v>
      </c>
      <c r="AEY56" s="995">
        <f t="shared" ref="AEY56" si="413">AEY45-AEY53-AEY54</f>
        <v>0</v>
      </c>
      <c r="AFA56" s="995">
        <f t="shared" ref="AFA56" si="414">AFA45-AFA53-AFA54</f>
        <v>0</v>
      </c>
      <c r="AFC56" s="995">
        <f t="shared" ref="AFC56" si="415">AFC45-AFC53-AFC54</f>
        <v>0</v>
      </c>
      <c r="AFE56" s="995">
        <f t="shared" ref="AFE56" si="416">AFE45-AFE53-AFE54</f>
        <v>0</v>
      </c>
      <c r="AFG56" s="995">
        <f t="shared" ref="AFG56" si="417">AFG45-AFG53-AFG54</f>
        <v>0</v>
      </c>
      <c r="AFI56" s="995">
        <f t="shared" ref="AFI56" si="418">AFI45-AFI53-AFI54</f>
        <v>0</v>
      </c>
      <c r="AFK56" s="995">
        <f t="shared" ref="AFK56" si="419">AFK45-AFK53-AFK54</f>
        <v>0</v>
      </c>
      <c r="AFM56" s="995">
        <f t="shared" ref="AFM56" si="420">AFM45-AFM53-AFM54</f>
        <v>0</v>
      </c>
      <c r="AFO56" s="995">
        <f t="shared" ref="AFO56" si="421">AFO45-AFO53-AFO54</f>
        <v>0</v>
      </c>
      <c r="AFQ56" s="995">
        <f t="shared" ref="AFQ56" si="422">AFQ45-AFQ53-AFQ54</f>
        <v>0</v>
      </c>
      <c r="AFS56" s="995">
        <f t="shared" ref="AFS56" si="423">AFS45-AFS53-AFS54</f>
        <v>0</v>
      </c>
      <c r="AFU56" s="995">
        <f t="shared" ref="AFU56" si="424">AFU45-AFU53-AFU54</f>
        <v>0</v>
      </c>
      <c r="AFW56" s="995">
        <f t="shared" ref="AFW56" si="425">AFW45-AFW53-AFW54</f>
        <v>0</v>
      </c>
      <c r="AFY56" s="995">
        <f t="shared" ref="AFY56" si="426">AFY45-AFY53-AFY54</f>
        <v>0</v>
      </c>
      <c r="AGA56" s="995">
        <f t="shared" ref="AGA56" si="427">AGA45-AGA53-AGA54</f>
        <v>0</v>
      </c>
      <c r="AGC56" s="995">
        <f t="shared" ref="AGC56" si="428">AGC45-AGC53-AGC54</f>
        <v>0</v>
      </c>
      <c r="AGE56" s="995">
        <f t="shared" ref="AGE56" si="429">AGE45-AGE53-AGE54</f>
        <v>0</v>
      </c>
      <c r="AGG56" s="995">
        <f t="shared" ref="AGG56" si="430">AGG45-AGG53-AGG54</f>
        <v>0</v>
      </c>
      <c r="AGI56" s="995">
        <f t="shared" ref="AGI56" si="431">AGI45-AGI53-AGI54</f>
        <v>0</v>
      </c>
      <c r="AGK56" s="995">
        <f t="shared" ref="AGK56" si="432">AGK45-AGK53-AGK54</f>
        <v>0</v>
      </c>
      <c r="AGM56" s="995">
        <f t="shared" ref="AGM56" si="433">AGM45-AGM53-AGM54</f>
        <v>0</v>
      </c>
      <c r="AGO56" s="995">
        <f t="shared" ref="AGO56" si="434">AGO45-AGO53-AGO54</f>
        <v>0</v>
      </c>
      <c r="AGQ56" s="995">
        <f t="shared" ref="AGQ56" si="435">AGQ45-AGQ53-AGQ54</f>
        <v>0</v>
      </c>
      <c r="AGS56" s="995">
        <f t="shared" ref="AGS56" si="436">AGS45-AGS53-AGS54</f>
        <v>0</v>
      </c>
      <c r="AGU56" s="995">
        <f t="shared" ref="AGU56" si="437">AGU45-AGU53-AGU54</f>
        <v>0</v>
      </c>
      <c r="AGW56" s="995">
        <f t="shared" ref="AGW56" si="438">AGW45-AGW53-AGW54</f>
        <v>0</v>
      </c>
      <c r="AGY56" s="995">
        <f t="shared" ref="AGY56" si="439">AGY45-AGY53-AGY54</f>
        <v>0</v>
      </c>
      <c r="AHA56" s="995">
        <f t="shared" ref="AHA56" si="440">AHA45-AHA53-AHA54</f>
        <v>0</v>
      </c>
      <c r="AHC56" s="995">
        <f t="shared" ref="AHC56" si="441">AHC45-AHC53-AHC54</f>
        <v>0</v>
      </c>
      <c r="AHE56" s="995">
        <f t="shared" ref="AHE56" si="442">AHE45-AHE53-AHE54</f>
        <v>0</v>
      </c>
      <c r="AHG56" s="995">
        <f t="shared" ref="AHG56" si="443">AHG45-AHG53-AHG54</f>
        <v>0</v>
      </c>
      <c r="AHI56" s="995">
        <f t="shared" ref="AHI56" si="444">AHI45-AHI53-AHI54</f>
        <v>0</v>
      </c>
      <c r="AHK56" s="995">
        <f t="shared" ref="AHK56" si="445">AHK45-AHK53-AHK54</f>
        <v>0</v>
      </c>
      <c r="AHM56" s="995">
        <f t="shared" ref="AHM56" si="446">AHM45-AHM53-AHM54</f>
        <v>0</v>
      </c>
      <c r="AHO56" s="995">
        <f t="shared" ref="AHO56" si="447">AHO45-AHO53-AHO54</f>
        <v>0</v>
      </c>
      <c r="AHQ56" s="995">
        <f t="shared" ref="AHQ56" si="448">AHQ45-AHQ53-AHQ54</f>
        <v>0</v>
      </c>
      <c r="AHS56" s="995">
        <f t="shared" ref="AHS56" si="449">AHS45-AHS53-AHS54</f>
        <v>0</v>
      </c>
      <c r="AHU56" s="995">
        <f t="shared" ref="AHU56" si="450">AHU45-AHU53-AHU54</f>
        <v>0</v>
      </c>
      <c r="AHW56" s="995">
        <f t="shared" ref="AHW56" si="451">AHW45-AHW53-AHW54</f>
        <v>0</v>
      </c>
      <c r="AHY56" s="995">
        <f t="shared" ref="AHY56" si="452">AHY45-AHY53-AHY54</f>
        <v>0</v>
      </c>
      <c r="AIA56" s="995">
        <f t="shared" ref="AIA56" si="453">AIA45-AIA53-AIA54</f>
        <v>0</v>
      </c>
      <c r="AIC56" s="995">
        <f t="shared" ref="AIC56" si="454">AIC45-AIC53-AIC54</f>
        <v>0</v>
      </c>
      <c r="AIE56" s="995">
        <f t="shared" ref="AIE56" si="455">AIE45-AIE53-AIE54</f>
        <v>0</v>
      </c>
      <c r="AIG56" s="995">
        <f t="shared" ref="AIG56" si="456">AIG45-AIG53-AIG54</f>
        <v>0</v>
      </c>
      <c r="AII56" s="995">
        <f t="shared" ref="AII56" si="457">AII45-AII53-AII54</f>
        <v>0</v>
      </c>
      <c r="AIK56" s="995">
        <f t="shared" ref="AIK56" si="458">AIK45-AIK53-AIK54</f>
        <v>0</v>
      </c>
      <c r="AIM56" s="995">
        <f t="shared" ref="AIM56" si="459">AIM45-AIM53-AIM54</f>
        <v>0</v>
      </c>
      <c r="AIO56" s="995">
        <f t="shared" ref="AIO56" si="460">AIO45-AIO53-AIO54</f>
        <v>0</v>
      </c>
      <c r="AIQ56" s="995">
        <f t="shared" ref="AIQ56" si="461">AIQ45-AIQ53-AIQ54</f>
        <v>0</v>
      </c>
      <c r="AIS56" s="995">
        <f t="shared" ref="AIS56" si="462">AIS45-AIS53-AIS54</f>
        <v>0</v>
      </c>
      <c r="AIU56" s="995">
        <f t="shared" ref="AIU56" si="463">AIU45-AIU53-AIU54</f>
        <v>0</v>
      </c>
      <c r="AIW56" s="995">
        <f t="shared" ref="AIW56" si="464">AIW45-AIW53-AIW54</f>
        <v>0</v>
      </c>
      <c r="AIY56" s="995">
        <f t="shared" ref="AIY56" si="465">AIY45-AIY53-AIY54</f>
        <v>0</v>
      </c>
      <c r="AJA56" s="995">
        <f t="shared" ref="AJA56" si="466">AJA45-AJA53-AJA54</f>
        <v>0</v>
      </c>
      <c r="AJC56" s="995">
        <f t="shared" ref="AJC56" si="467">AJC45-AJC53-AJC54</f>
        <v>0</v>
      </c>
      <c r="AJE56" s="995">
        <f t="shared" ref="AJE56" si="468">AJE45-AJE53-AJE54</f>
        <v>0</v>
      </c>
      <c r="AJG56" s="995">
        <f t="shared" ref="AJG56" si="469">AJG45-AJG53-AJG54</f>
        <v>0</v>
      </c>
      <c r="AJI56" s="995">
        <f t="shared" ref="AJI56" si="470">AJI45-AJI53-AJI54</f>
        <v>0</v>
      </c>
      <c r="AJK56" s="995">
        <f t="shared" ref="AJK56" si="471">AJK45-AJK53-AJK54</f>
        <v>0</v>
      </c>
      <c r="AJM56" s="995">
        <f t="shared" ref="AJM56" si="472">AJM45-AJM53-AJM54</f>
        <v>0</v>
      </c>
      <c r="AJO56" s="995">
        <f t="shared" ref="AJO56" si="473">AJO45-AJO53-AJO54</f>
        <v>0</v>
      </c>
      <c r="AJQ56" s="995">
        <f t="shared" ref="AJQ56" si="474">AJQ45-AJQ53-AJQ54</f>
        <v>0</v>
      </c>
      <c r="AJS56" s="995">
        <f t="shared" ref="AJS56" si="475">AJS45-AJS53-AJS54</f>
        <v>0</v>
      </c>
      <c r="AJU56" s="995">
        <f t="shared" ref="AJU56" si="476">AJU45-AJU53-AJU54</f>
        <v>0</v>
      </c>
      <c r="AJW56" s="995">
        <f t="shared" ref="AJW56" si="477">AJW45-AJW53-AJW54</f>
        <v>0</v>
      </c>
      <c r="AJY56" s="995">
        <f t="shared" ref="AJY56" si="478">AJY45-AJY53-AJY54</f>
        <v>0</v>
      </c>
      <c r="AKA56" s="995">
        <f t="shared" ref="AKA56" si="479">AKA45-AKA53-AKA54</f>
        <v>0</v>
      </c>
      <c r="AKC56" s="995">
        <f t="shared" ref="AKC56" si="480">AKC45-AKC53-AKC54</f>
        <v>0</v>
      </c>
      <c r="AKE56" s="995">
        <f t="shared" ref="AKE56" si="481">AKE45-AKE53-AKE54</f>
        <v>0</v>
      </c>
      <c r="AKG56" s="995">
        <f t="shared" ref="AKG56" si="482">AKG45-AKG53-AKG54</f>
        <v>0</v>
      </c>
      <c r="AKI56" s="995">
        <f t="shared" ref="AKI56" si="483">AKI45-AKI53-AKI54</f>
        <v>0</v>
      </c>
      <c r="AKK56" s="995">
        <f t="shared" ref="AKK56" si="484">AKK45-AKK53-AKK54</f>
        <v>0</v>
      </c>
      <c r="AKM56" s="995">
        <f t="shared" ref="AKM56" si="485">AKM45-AKM53-AKM54</f>
        <v>0</v>
      </c>
      <c r="AKO56" s="995">
        <f t="shared" ref="AKO56" si="486">AKO45-AKO53-AKO54</f>
        <v>0</v>
      </c>
      <c r="AKQ56" s="995">
        <f t="shared" ref="AKQ56" si="487">AKQ45-AKQ53-AKQ54</f>
        <v>0</v>
      </c>
      <c r="AKS56" s="995">
        <f t="shared" ref="AKS56" si="488">AKS45-AKS53-AKS54</f>
        <v>0</v>
      </c>
      <c r="AKU56" s="995">
        <f t="shared" ref="AKU56" si="489">AKU45-AKU53-AKU54</f>
        <v>0</v>
      </c>
      <c r="AKW56" s="995">
        <f t="shared" ref="AKW56" si="490">AKW45-AKW53-AKW54</f>
        <v>0</v>
      </c>
      <c r="AKY56" s="995">
        <f t="shared" ref="AKY56" si="491">AKY45-AKY53-AKY54</f>
        <v>0</v>
      </c>
      <c r="ALA56" s="995">
        <f t="shared" ref="ALA56" si="492">ALA45-ALA53-ALA54</f>
        <v>0</v>
      </c>
      <c r="ALC56" s="995">
        <f t="shared" ref="ALC56" si="493">ALC45-ALC53-ALC54</f>
        <v>0</v>
      </c>
      <c r="ALE56" s="995">
        <f t="shared" ref="ALE56" si="494">ALE45-ALE53-ALE54</f>
        <v>0</v>
      </c>
      <c r="ALG56" s="995">
        <f t="shared" ref="ALG56" si="495">ALG45-ALG53-ALG54</f>
        <v>0</v>
      </c>
      <c r="ALI56" s="995">
        <f t="shared" ref="ALI56" si="496">ALI45-ALI53-ALI54</f>
        <v>0</v>
      </c>
      <c r="ALK56" s="995">
        <f t="shared" ref="ALK56" si="497">ALK45-ALK53-ALK54</f>
        <v>0</v>
      </c>
      <c r="ALM56" s="995">
        <f t="shared" ref="ALM56" si="498">ALM45-ALM53-ALM54</f>
        <v>0</v>
      </c>
      <c r="ALO56" s="995">
        <f t="shared" ref="ALO56" si="499">ALO45-ALO53-ALO54</f>
        <v>0</v>
      </c>
      <c r="ALQ56" s="995">
        <f t="shared" ref="ALQ56" si="500">ALQ45-ALQ53-ALQ54</f>
        <v>0</v>
      </c>
      <c r="ALS56" s="995">
        <f t="shared" ref="ALS56" si="501">ALS45-ALS53-ALS54</f>
        <v>0</v>
      </c>
      <c r="ALU56" s="995">
        <f t="shared" ref="ALU56" si="502">ALU45-ALU53-ALU54</f>
        <v>0</v>
      </c>
      <c r="ALW56" s="995">
        <f t="shared" ref="ALW56" si="503">ALW45-ALW53-ALW54</f>
        <v>0</v>
      </c>
      <c r="ALY56" s="995">
        <f t="shared" ref="ALY56" si="504">ALY45-ALY53-ALY54</f>
        <v>0</v>
      </c>
      <c r="AMA56" s="995">
        <f t="shared" ref="AMA56" si="505">AMA45-AMA53-AMA54</f>
        <v>0</v>
      </c>
      <c r="AMC56" s="995">
        <f t="shared" ref="AMC56" si="506">AMC45-AMC53-AMC54</f>
        <v>0</v>
      </c>
      <c r="AME56" s="995">
        <f t="shared" ref="AME56" si="507">AME45-AME53-AME54</f>
        <v>0</v>
      </c>
      <c r="AMG56" s="995">
        <f t="shared" ref="AMG56" si="508">AMG45-AMG53-AMG54</f>
        <v>0</v>
      </c>
      <c r="AMI56" s="995">
        <f t="shared" ref="AMI56" si="509">AMI45-AMI53-AMI54</f>
        <v>0</v>
      </c>
      <c r="AMK56" s="995">
        <f t="shared" ref="AMK56" si="510">AMK45-AMK53-AMK54</f>
        <v>0</v>
      </c>
      <c r="AMM56" s="995">
        <f t="shared" ref="AMM56" si="511">AMM45-AMM53-AMM54</f>
        <v>0</v>
      </c>
      <c r="AMO56" s="995">
        <f t="shared" ref="AMO56" si="512">AMO45-AMO53-AMO54</f>
        <v>0</v>
      </c>
      <c r="AMQ56" s="995">
        <f t="shared" ref="AMQ56" si="513">AMQ45-AMQ53-AMQ54</f>
        <v>0</v>
      </c>
      <c r="AMS56" s="995">
        <f t="shared" ref="AMS56" si="514">AMS45-AMS53-AMS54</f>
        <v>0</v>
      </c>
      <c r="AMU56" s="995">
        <f t="shared" ref="AMU56" si="515">AMU45-AMU53-AMU54</f>
        <v>0</v>
      </c>
      <c r="AMW56" s="995">
        <f t="shared" ref="AMW56" si="516">AMW45-AMW53-AMW54</f>
        <v>0</v>
      </c>
      <c r="AMY56" s="995">
        <f t="shared" ref="AMY56" si="517">AMY45-AMY53-AMY54</f>
        <v>0</v>
      </c>
      <c r="ANA56" s="995">
        <f t="shared" ref="ANA56" si="518">ANA45-ANA53-ANA54</f>
        <v>0</v>
      </c>
      <c r="ANC56" s="995">
        <f t="shared" ref="ANC56" si="519">ANC45-ANC53-ANC54</f>
        <v>0</v>
      </c>
      <c r="ANE56" s="995">
        <f t="shared" ref="ANE56" si="520">ANE45-ANE53-ANE54</f>
        <v>0</v>
      </c>
      <c r="ANG56" s="995">
        <f t="shared" ref="ANG56" si="521">ANG45-ANG53-ANG54</f>
        <v>0</v>
      </c>
      <c r="ANI56" s="995">
        <f t="shared" ref="ANI56" si="522">ANI45-ANI53-ANI54</f>
        <v>0</v>
      </c>
      <c r="ANK56" s="995">
        <f t="shared" ref="ANK56" si="523">ANK45-ANK53-ANK54</f>
        <v>0</v>
      </c>
      <c r="ANM56" s="995">
        <f t="shared" ref="ANM56" si="524">ANM45-ANM53-ANM54</f>
        <v>0</v>
      </c>
      <c r="ANO56" s="995">
        <f t="shared" ref="ANO56" si="525">ANO45-ANO53-ANO54</f>
        <v>0</v>
      </c>
      <c r="ANQ56" s="995">
        <f t="shared" ref="ANQ56" si="526">ANQ45-ANQ53-ANQ54</f>
        <v>0</v>
      </c>
      <c r="ANS56" s="995">
        <f t="shared" ref="ANS56" si="527">ANS45-ANS53-ANS54</f>
        <v>0</v>
      </c>
      <c r="ANU56" s="995">
        <f t="shared" ref="ANU56" si="528">ANU45-ANU53-ANU54</f>
        <v>0</v>
      </c>
      <c r="ANW56" s="995">
        <f t="shared" ref="ANW56" si="529">ANW45-ANW53-ANW54</f>
        <v>0</v>
      </c>
      <c r="ANY56" s="995">
        <f t="shared" ref="ANY56" si="530">ANY45-ANY53-ANY54</f>
        <v>0</v>
      </c>
      <c r="AOA56" s="995">
        <f t="shared" ref="AOA56" si="531">AOA45-AOA53-AOA54</f>
        <v>0</v>
      </c>
      <c r="AOC56" s="995">
        <f t="shared" ref="AOC56" si="532">AOC45-AOC53-AOC54</f>
        <v>0</v>
      </c>
      <c r="AOE56" s="995">
        <f t="shared" ref="AOE56" si="533">AOE45-AOE53-AOE54</f>
        <v>0</v>
      </c>
      <c r="AOG56" s="995">
        <f t="shared" ref="AOG56" si="534">AOG45-AOG53-AOG54</f>
        <v>0</v>
      </c>
      <c r="AOI56" s="995">
        <f t="shared" ref="AOI56" si="535">AOI45-AOI53-AOI54</f>
        <v>0</v>
      </c>
      <c r="AOK56" s="995">
        <f t="shared" ref="AOK56" si="536">AOK45-AOK53-AOK54</f>
        <v>0</v>
      </c>
      <c r="AOM56" s="995">
        <f t="shared" ref="AOM56" si="537">AOM45-AOM53-AOM54</f>
        <v>0</v>
      </c>
      <c r="AOO56" s="995">
        <f t="shared" ref="AOO56" si="538">AOO45-AOO53-AOO54</f>
        <v>0</v>
      </c>
      <c r="AOQ56" s="995">
        <f t="shared" ref="AOQ56" si="539">AOQ45-AOQ53-AOQ54</f>
        <v>0</v>
      </c>
      <c r="AOS56" s="995">
        <f t="shared" ref="AOS56" si="540">AOS45-AOS53-AOS54</f>
        <v>0</v>
      </c>
      <c r="AOU56" s="995">
        <f t="shared" ref="AOU56" si="541">AOU45-AOU53-AOU54</f>
        <v>0</v>
      </c>
      <c r="AOW56" s="995">
        <f t="shared" ref="AOW56" si="542">AOW45-AOW53-AOW54</f>
        <v>0</v>
      </c>
      <c r="AOY56" s="995">
        <f t="shared" ref="AOY56" si="543">AOY45-AOY53-AOY54</f>
        <v>0</v>
      </c>
      <c r="APA56" s="995">
        <f t="shared" ref="APA56" si="544">APA45-APA53-APA54</f>
        <v>0</v>
      </c>
      <c r="APC56" s="995">
        <f t="shared" ref="APC56" si="545">APC45-APC53-APC54</f>
        <v>0</v>
      </c>
      <c r="APE56" s="995">
        <f t="shared" ref="APE56" si="546">APE45-APE53-APE54</f>
        <v>0</v>
      </c>
      <c r="APG56" s="995">
        <f t="shared" ref="APG56" si="547">APG45-APG53-APG54</f>
        <v>0</v>
      </c>
      <c r="API56" s="995">
        <f t="shared" ref="API56" si="548">API45-API53-API54</f>
        <v>0</v>
      </c>
      <c r="APK56" s="995">
        <f t="shared" ref="APK56" si="549">APK45-APK53-APK54</f>
        <v>0</v>
      </c>
      <c r="APM56" s="995">
        <f t="shared" ref="APM56" si="550">APM45-APM53-APM54</f>
        <v>0</v>
      </c>
      <c r="APO56" s="995">
        <f t="shared" ref="APO56" si="551">APO45-APO53-APO54</f>
        <v>0</v>
      </c>
      <c r="APQ56" s="995">
        <f t="shared" ref="APQ56" si="552">APQ45-APQ53-APQ54</f>
        <v>0</v>
      </c>
      <c r="APS56" s="995">
        <f t="shared" ref="APS56" si="553">APS45-APS53-APS54</f>
        <v>0</v>
      </c>
      <c r="APU56" s="995">
        <f t="shared" ref="APU56" si="554">APU45-APU53-APU54</f>
        <v>0</v>
      </c>
      <c r="APW56" s="995">
        <f t="shared" ref="APW56" si="555">APW45-APW53-APW54</f>
        <v>0</v>
      </c>
      <c r="APY56" s="995">
        <f t="shared" ref="APY56" si="556">APY45-APY53-APY54</f>
        <v>0</v>
      </c>
      <c r="AQA56" s="995">
        <f t="shared" ref="AQA56" si="557">AQA45-AQA53-AQA54</f>
        <v>0</v>
      </c>
      <c r="AQC56" s="995">
        <f t="shared" ref="AQC56" si="558">AQC45-AQC53-AQC54</f>
        <v>0</v>
      </c>
      <c r="AQE56" s="995">
        <f t="shared" ref="AQE56" si="559">AQE45-AQE53-AQE54</f>
        <v>0</v>
      </c>
      <c r="AQG56" s="995">
        <f t="shared" ref="AQG56" si="560">AQG45-AQG53-AQG54</f>
        <v>0</v>
      </c>
      <c r="AQI56" s="995">
        <f t="shared" ref="AQI56" si="561">AQI45-AQI53-AQI54</f>
        <v>0</v>
      </c>
      <c r="AQK56" s="995">
        <f t="shared" ref="AQK56" si="562">AQK45-AQK53-AQK54</f>
        <v>0</v>
      </c>
      <c r="AQM56" s="995">
        <f t="shared" ref="AQM56" si="563">AQM45-AQM53-AQM54</f>
        <v>0</v>
      </c>
      <c r="AQO56" s="995">
        <f t="shared" ref="AQO56" si="564">AQO45-AQO53-AQO54</f>
        <v>0</v>
      </c>
      <c r="AQQ56" s="995">
        <f t="shared" ref="AQQ56" si="565">AQQ45-AQQ53-AQQ54</f>
        <v>0</v>
      </c>
      <c r="AQS56" s="995">
        <f t="shared" ref="AQS56" si="566">AQS45-AQS53-AQS54</f>
        <v>0</v>
      </c>
      <c r="AQU56" s="995">
        <f t="shared" ref="AQU56" si="567">AQU45-AQU53-AQU54</f>
        <v>0</v>
      </c>
      <c r="AQW56" s="995">
        <f t="shared" ref="AQW56" si="568">AQW45-AQW53-AQW54</f>
        <v>0</v>
      </c>
      <c r="AQY56" s="995">
        <f t="shared" ref="AQY56" si="569">AQY45-AQY53-AQY54</f>
        <v>0</v>
      </c>
      <c r="ARA56" s="995">
        <f t="shared" ref="ARA56" si="570">ARA45-ARA53-ARA54</f>
        <v>0</v>
      </c>
      <c r="ARC56" s="995">
        <f t="shared" ref="ARC56" si="571">ARC45-ARC53-ARC54</f>
        <v>0</v>
      </c>
      <c r="ARE56" s="995">
        <f t="shared" ref="ARE56" si="572">ARE45-ARE53-ARE54</f>
        <v>0</v>
      </c>
      <c r="ARG56" s="995">
        <f t="shared" ref="ARG56" si="573">ARG45-ARG53-ARG54</f>
        <v>0</v>
      </c>
      <c r="ARI56" s="995">
        <f t="shared" ref="ARI56" si="574">ARI45-ARI53-ARI54</f>
        <v>0</v>
      </c>
      <c r="ARK56" s="995">
        <f t="shared" ref="ARK56" si="575">ARK45-ARK53-ARK54</f>
        <v>0</v>
      </c>
      <c r="ARM56" s="995">
        <f t="shared" ref="ARM56" si="576">ARM45-ARM53-ARM54</f>
        <v>0</v>
      </c>
      <c r="ARO56" s="995">
        <f t="shared" ref="ARO56" si="577">ARO45-ARO53-ARO54</f>
        <v>0</v>
      </c>
      <c r="ARQ56" s="995">
        <f t="shared" ref="ARQ56" si="578">ARQ45-ARQ53-ARQ54</f>
        <v>0</v>
      </c>
      <c r="ARS56" s="995">
        <f t="shared" ref="ARS56" si="579">ARS45-ARS53-ARS54</f>
        <v>0</v>
      </c>
      <c r="ARU56" s="995">
        <f t="shared" ref="ARU56" si="580">ARU45-ARU53-ARU54</f>
        <v>0</v>
      </c>
      <c r="ARW56" s="995">
        <f t="shared" ref="ARW56" si="581">ARW45-ARW53-ARW54</f>
        <v>0</v>
      </c>
      <c r="ARY56" s="995">
        <f t="shared" ref="ARY56" si="582">ARY45-ARY53-ARY54</f>
        <v>0</v>
      </c>
      <c r="ASA56" s="995">
        <f t="shared" ref="ASA56" si="583">ASA45-ASA53-ASA54</f>
        <v>0</v>
      </c>
      <c r="ASC56" s="995">
        <f t="shared" ref="ASC56" si="584">ASC45-ASC53-ASC54</f>
        <v>0</v>
      </c>
      <c r="ASE56" s="995">
        <f t="shared" ref="ASE56" si="585">ASE45-ASE53-ASE54</f>
        <v>0</v>
      </c>
      <c r="ASG56" s="995">
        <f t="shared" ref="ASG56" si="586">ASG45-ASG53-ASG54</f>
        <v>0</v>
      </c>
      <c r="ASI56" s="995">
        <f t="shared" ref="ASI56" si="587">ASI45-ASI53-ASI54</f>
        <v>0</v>
      </c>
      <c r="ASK56" s="995">
        <f t="shared" ref="ASK56" si="588">ASK45-ASK53-ASK54</f>
        <v>0</v>
      </c>
      <c r="ASM56" s="995">
        <f t="shared" ref="ASM56" si="589">ASM45-ASM53-ASM54</f>
        <v>0</v>
      </c>
      <c r="ASO56" s="995">
        <f t="shared" ref="ASO56" si="590">ASO45-ASO53-ASO54</f>
        <v>0</v>
      </c>
      <c r="ASQ56" s="995">
        <f t="shared" ref="ASQ56" si="591">ASQ45-ASQ53-ASQ54</f>
        <v>0</v>
      </c>
      <c r="ASS56" s="995">
        <f t="shared" ref="ASS56" si="592">ASS45-ASS53-ASS54</f>
        <v>0</v>
      </c>
      <c r="ASU56" s="995">
        <f t="shared" ref="ASU56" si="593">ASU45-ASU53-ASU54</f>
        <v>0</v>
      </c>
      <c r="ASW56" s="995">
        <f t="shared" ref="ASW56" si="594">ASW45-ASW53-ASW54</f>
        <v>0</v>
      </c>
      <c r="ASY56" s="995">
        <f t="shared" ref="ASY56" si="595">ASY45-ASY53-ASY54</f>
        <v>0</v>
      </c>
      <c r="ATA56" s="995">
        <f t="shared" ref="ATA56" si="596">ATA45-ATA53-ATA54</f>
        <v>0</v>
      </c>
      <c r="ATC56" s="995">
        <f t="shared" ref="ATC56" si="597">ATC45-ATC53-ATC54</f>
        <v>0</v>
      </c>
      <c r="ATE56" s="995">
        <f t="shared" ref="ATE56" si="598">ATE45-ATE53-ATE54</f>
        <v>0</v>
      </c>
      <c r="ATG56" s="995">
        <f t="shared" ref="ATG56" si="599">ATG45-ATG53-ATG54</f>
        <v>0</v>
      </c>
      <c r="ATI56" s="995">
        <f t="shared" ref="ATI56" si="600">ATI45-ATI53-ATI54</f>
        <v>0</v>
      </c>
      <c r="ATK56" s="995">
        <f t="shared" ref="ATK56" si="601">ATK45-ATK53-ATK54</f>
        <v>0</v>
      </c>
      <c r="ATM56" s="995">
        <f t="shared" ref="ATM56" si="602">ATM45-ATM53-ATM54</f>
        <v>0</v>
      </c>
      <c r="ATO56" s="995">
        <f t="shared" ref="ATO56" si="603">ATO45-ATO53-ATO54</f>
        <v>0</v>
      </c>
      <c r="ATQ56" s="995">
        <f t="shared" ref="ATQ56" si="604">ATQ45-ATQ53-ATQ54</f>
        <v>0</v>
      </c>
      <c r="ATS56" s="995">
        <f t="shared" ref="ATS56" si="605">ATS45-ATS53-ATS54</f>
        <v>0</v>
      </c>
      <c r="ATU56" s="995">
        <f t="shared" ref="ATU56" si="606">ATU45-ATU53-ATU54</f>
        <v>0</v>
      </c>
      <c r="ATW56" s="995">
        <f t="shared" ref="ATW56" si="607">ATW45-ATW53-ATW54</f>
        <v>0</v>
      </c>
      <c r="ATY56" s="995">
        <f t="shared" ref="ATY56" si="608">ATY45-ATY53-ATY54</f>
        <v>0</v>
      </c>
      <c r="AUA56" s="995">
        <f t="shared" ref="AUA56" si="609">AUA45-AUA53-AUA54</f>
        <v>0</v>
      </c>
      <c r="AUC56" s="995">
        <f t="shared" ref="AUC56" si="610">AUC45-AUC53-AUC54</f>
        <v>0</v>
      </c>
      <c r="AUE56" s="995">
        <f t="shared" ref="AUE56" si="611">AUE45-AUE53-AUE54</f>
        <v>0</v>
      </c>
      <c r="AUG56" s="995">
        <f t="shared" ref="AUG56" si="612">AUG45-AUG53-AUG54</f>
        <v>0</v>
      </c>
      <c r="AUI56" s="995">
        <f t="shared" ref="AUI56" si="613">AUI45-AUI53-AUI54</f>
        <v>0</v>
      </c>
      <c r="AUK56" s="995">
        <f t="shared" ref="AUK56" si="614">AUK45-AUK53-AUK54</f>
        <v>0</v>
      </c>
      <c r="AUM56" s="995">
        <f t="shared" ref="AUM56" si="615">AUM45-AUM53-AUM54</f>
        <v>0</v>
      </c>
      <c r="AUO56" s="995">
        <f t="shared" ref="AUO56" si="616">AUO45-AUO53-AUO54</f>
        <v>0</v>
      </c>
      <c r="AUQ56" s="995">
        <f t="shared" ref="AUQ56" si="617">AUQ45-AUQ53-AUQ54</f>
        <v>0</v>
      </c>
      <c r="AUS56" s="995">
        <f t="shared" ref="AUS56" si="618">AUS45-AUS53-AUS54</f>
        <v>0</v>
      </c>
      <c r="AUU56" s="995">
        <f t="shared" ref="AUU56" si="619">AUU45-AUU53-AUU54</f>
        <v>0</v>
      </c>
      <c r="AUW56" s="995">
        <f t="shared" ref="AUW56" si="620">AUW45-AUW53-AUW54</f>
        <v>0</v>
      </c>
      <c r="AUY56" s="995">
        <f t="shared" ref="AUY56" si="621">AUY45-AUY53-AUY54</f>
        <v>0</v>
      </c>
      <c r="AVA56" s="995">
        <f t="shared" ref="AVA56" si="622">AVA45-AVA53-AVA54</f>
        <v>0</v>
      </c>
      <c r="AVC56" s="995">
        <f t="shared" ref="AVC56" si="623">AVC45-AVC53-AVC54</f>
        <v>0</v>
      </c>
      <c r="AVE56" s="995">
        <f t="shared" ref="AVE56" si="624">AVE45-AVE53-AVE54</f>
        <v>0</v>
      </c>
      <c r="AVG56" s="995">
        <f t="shared" ref="AVG56" si="625">AVG45-AVG53-AVG54</f>
        <v>0</v>
      </c>
      <c r="AVI56" s="995">
        <f t="shared" ref="AVI56" si="626">AVI45-AVI53-AVI54</f>
        <v>0</v>
      </c>
      <c r="AVK56" s="995">
        <f t="shared" ref="AVK56" si="627">AVK45-AVK53-AVK54</f>
        <v>0</v>
      </c>
      <c r="AVM56" s="995">
        <f t="shared" ref="AVM56" si="628">AVM45-AVM53-AVM54</f>
        <v>0</v>
      </c>
      <c r="AVO56" s="995">
        <f t="shared" ref="AVO56" si="629">AVO45-AVO53-AVO54</f>
        <v>0</v>
      </c>
      <c r="AVQ56" s="995">
        <f t="shared" ref="AVQ56" si="630">AVQ45-AVQ53-AVQ54</f>
        <v>0</v>
      </c>
      <c r="AVS56" s="995">
        <f t="shared" ref="AVS56" si="631">AVS45-AVS53-AVS54</f>
        <v>0</v>
      </c>
      <c r="AVU56" s="995">
        <f t="shared" ref="AVU56" si="632">AVU45-AVU53-AVU54</f>
        <v>0</v>
      </c>
      <c r="AVW56" s="995">
        <f t="shared" ref="AVW56" si="633">AVW45-AVW53-AVW54</f>
        <v>0</v>
      </c>
      <c r="AVY56" s="995">
        <f t="shared" ref="AVY56" si="634">AVY45-AVY53-AVY54</f>
        <v>0</v>
      </c>
      <c r="AWA56" s="995">
        <f t="shared" ref="AWA56" si="635">AWA45-AWA53-AWA54</f>
        <v>0</v>
      </c>
      <c r="AWC56" s="995">
        <f t="shared" ref="AWC56" si="636">AWC45-AWC53-AWC54</f>
        <v>0</v>
      </c>
      <c r="AWE56" s="995">
        <f t="shared" ref="AWE56" si="637">AWE45-AWE53-AWE54</f>
        <v>0</v>
      </c>
      <c r="AWG56" s="995">
        <f t="shared" ref="AWG56" si="638">AWG45-AWG53-AWG54</f>
        <v>0</v>
      </c>
      <c r="AWI56" s="995">
        <f t="shared" ref="AWI56" si="639">AWI45-AWI53-AWI54</f>
        <v>0</v>
      </c>
      <c r="AWK56" s="995">
        <f t="shared" ref="AWK56" si="640">AWK45-AWK53-AWK54</f>
        <v>0</v>
      </c>
      <c r="AWM56" s="995">
        <f t="shared" ref="AWM56" si="641">AWM45-AWM53-AWM54</f>
        <v>0</v>
      </c>
      <c r="AWO56" s="995">
        <f t="shared" ref="AWO56" si="642">AWO45-AWO53-AWO54</f>
        <v>0</v>
      </c>
      <c r="AWQ56" s="995">
        <f t="shared" ref="AWQ56" si="643">AWQ45-AWQ53-AWQ54</f>
        <v>0</v>
      </c>
      <c r="AWS56" s="995">
        <f t="shared" ref="AWS56" si="644">AWS45-AWS53-AWS54</f>
        <v>0</v>
      </c>
      <c r="AWU56" s="995">
        <f t="shared" ref="AWU56" si="645">AWU45-AWU53-AWU54</f>
        <v>0</v>
      </c>
      <c r="AWW56" s="995">
        <f t="shared" ref="AWW56" si="646">AWW45-AWW53-AWW54</f>
        <v>0</v>
      </c>
      <c r="AWY56" s="995">
        <f t="shared" ref="AWY56" si="647">AWY45-AWY53-AWY54</f>
        <v>0</v>
      </c>
      <c r="AXA56" s="995">
        <f t="shared" ref="AXA56" si="648">AXA45-AXA53-AXA54</f>
        <v>0</v>
      </c>
      <c r="AXC56" s="995">
        <f t="shared" ref="AXC56" si="649">AXC45-AXC53-AXC54</f>
        <v>0</v>
      </c>
      <c r="AXE56" s="995">
        <f t="shared" ref="AXE56" si="650">AXE45-AXE53-AXE54</f>
        <v>0</v>
      </c>
      <c r="AXG56" s="995">
        <f t="shared" ref="AXG56" si="651">AXG45-AXG53-AXG54</f>
        <v>0</v>
      </c>
      <c r="AXI56" s="995">
        <f t="shared" ref="AXI56" si="652">AXI45-AXI53-AXI54</f>
        <v>0</v>
      </c>
      <c r="AXK56" s="995">
        <f t="shared" ref="AXK56" si="653">AXK45-AXK53-AXK54</f>
        <v>0</v>
      </c>
      <c r="AXM56" s="995">
        <f t="shared" ref="AXM56" si="654">AXM45-AXM53-AXM54</f>
        <v>0</v>
      </c>
      <c r="AXO56" s="995">
        <f t="shared" ref="AXO56" si="655">AXO45-AXO53-AXO54</f>
        <v>0</v>
      </c>
      <c r="AXQ56" s="995">
        <f t="shared" ref="AXQ56" si="656">AXQ45-AXQ53-AXQ54</f>
        <v>0</v>
      </c>
      <c r="AXS56" s="995">
        <f t="shared" ref="AXS56" si="657">AXS45-AXS53-AXS54</f>
        <v>0</v>
      </c>
      <c r="AXU56" s="995">
        <f t="shared" ref="AXU56" si="658">AXU45-AXU53-AXU54</f>
        <v>0</v>
      </c>
      <c r="AXW56" s="995">
        <f t="shared" ref="AXW56" si="659">AXW45-AXW53-AXW54</f>
        <v>0</v>
      </c>
      <c r="AXY56" s="995">
        <f t="shared" ref="AXY56" si="660">AXY45-AXY53-AXY54</f>
        <v>0</v>
      </c>
      <c r="AYA56" s="995">
        <f t="shared" ref="AYA56" si="661">AYA45-AYA53-AYA54</f>
        <v>0</v>
      </c>
      <c r="AYC56" s="995">
        <f t="shared" ref="AYC56" si="662">AYC45-AYC53-AYC54</f>
        <v>0</v>
      </c>
      <c r="AYE56" s="995">
        <f t="shared" ref="AYE56" si="663">AYE45-AYE53-AYE54</f>
        <v>0</v>
      </c>
      <c r="AYG56" s="995">
        <f t="shared" ref="AYG56" si="664">AYG45-AYG53-AYG54</f>
        <v>0</v>
      </c>
      <c r="AYI56" s="995">
        <f t="shared" ref="AYI56" si="665">AYI45-AYI53-AYI54</f>
        <v>0</v>
      </c>
      <c r="AYK56" s="995">
        <f t="shared" ref="AYK56" si="666">AYK45-AYK53-AYK54</f>
        <v>0</v>
      </c>
      <c r="AYM56" s="995">
        <f t="shared" ref="AYM56" si="667">AYM45-AYM53-AYM54</f>
        <v>0</v>
      </c>
      <c r="AYO56" s="995">
        <f t="shared" ref="AYO56" si="668">AYO45-AYO53-AYO54</f>
        <v>0</v>
      </c>
      <c r="AYQ56" s="995">
        <f t="shared" ref="AYQ56" si="669">AYQ45-AYQ53-AYQ54</f>
        <v>0</v>
      </c>
      <c r="AYS56" s="995">
        <f t="shared" ref="AYS56" si="670">AYS45-AYS53-AYS54</f>
        <v>0</v>
      </c>
      <c r="AYU56" s="995">
        <f t="shared" ref="AYU56" si="671">AYU45-AYU53-AYU54</f>
        <v>0</v>
      </c>
      <c r="AYW56" s="995">
        <f t="shared" ref="AYW56" si="672">AYW45-AYW53-AYW54</f>
        <v>0</v>
      </c>
      <c r="AYY56" s="995">
        <f t="shared" ref="AYY56" si="673">AYY45-AYY53-AYY54</f>
        <v>0</v>
      </c>
      <c r="AZA56" s="995">
        <f t="shared" ref="AZA56" si="674">AZA45-AZA53-AZA54</f>
        <v>0</v>
      </c>
      <c r="AZC56" s="995">
        <f t="shared" ref="AZC56" si="675">AZC45-AZC53-AZC54</f>
        <v>0</v>
      </c>
      <c r="AZE56" s="995">
        <f t="shared" ref="AZE56" si="676">AZE45-AZE53-AZE54</f>
        <v>0</v>
      </c>
      <c r="AZG56" s="995">
        <f t="shared" ref="AZG56" si="677">AZG45-AZG53-AZG54</f>
        <v>0</v>
      </c>
      <c r="AZI56" s="995">
        <f t="shared" ref="AZI56" si="678">AZI45-AZI53-AZI54</f>
        <v>0</v>
      </c>
      <c r="AZK56" s="995">
        <f t="shared" ref="AZK56" si="679">AZK45-AZK53-AZK54</f>
        <v>0</v>
      </c>
      <c r="AZM56" s="995">
        <f t="shared" ref="AZM56" si="680">AZM45-AZM53-AZM54</f>
        <v>0</v>
      </c>
      <c r="AZO56" s="995">
        <f t="shared" ref="AZO56" si="681">AZO45-AZO53-AZO54</f>
        <v>0</v>
      </c>
      <c r="AZQ56" s="995">
        <f t="shared" ref="AZQ56" si="682">AZQ45-AZQ53-AZQ54</f>
        <v>0</v>
      </c>
      <c r="AZS56" s="995">
        <f t="shared" ref="AZS56" si="683">AZS45-AZS53-AZS54</f>
        <v>0</v>
      </c>
      <c r="AZU56" s="995">
        <f t="shared" ref="AZU56" si="684">AZU45-AZU53-AZU54</f>
        <v>0</v>
      </c>
      <c r="AZW56" s="995">
        <f t="shared" ref="AZW56" si="685">AZW45-AZW53-AZW54</f>
        <v>0</v>
      </c>
      <c r="AZY56" s="995">
        <f t="shared" ref="AZY56" si="686">AZY45-AZY53-AZY54</f>
        <v>0</v>
      </c>
      <c r="BAA56" s="995">
        <f t="shared" ref="BAA56" si="687">BAA45-BAA53-BAA54</f>
        <v>0</v>
      </c>
      <c r="BAC56" s="995">
        <f t="shared" ref="BAC56" si="688">BAC45-BAC53-BAC54</f>
        <v>0</v>
      </c>
      <c r="BAE56" s="995">
        <f t="shared" ref="BAE56" si="689">BAE45-BAE53-BAE54</f>
        <v>0</v>
      </c>
      <c r="BAG56" s="995">
        <f t="shared" ref="BAG56" si="690">BAG45-BAG53-BAG54</f>
        <v>0</v>
      </c>
      <c r="BAI56" s="995">
        <f t="shared" ref="BAI56" si="691">BAI45-BAI53-BAI54</f>
        <v>0</v>
      </c>
      <c r="BAK56" s="995">
        <f t="shared" ref="BAK56" si="692">BAK45-BAK53-BAK54</f>
        <v>0</v>
      </c>
      <c r="BAM56" s="995">
        <f t="shared" ref="BAM56" si="693">BAM45-BAM53-BAM54</f>
        <v>0</v>
      </c>
      <c r="BAO56" s="995">
        <f t="shared" ref="BAO56" si="694">BAO45-BAO53-BAO54</f>
        <v>0</v>
      </c>
      <c r="BAQ56" s="995">
        <f t="shared" ref="BAQ56" si="695">BAQ45-BAQ53-BAQ54</f>
        <v>0</v>
      </c>
      <c r="BAS56" s="995">
        <f t="shared" ref="BAS56" si="696">BAS45-BAS53-BAS54</f>
        <v>0</v>
      </c>
      <c r="BAU56" s="995">
        <f t="shared" ref="BAU56" si="697">BAU45-BAU53-BAU54</f>
        <v>0</v>
      </c>
      <c r="BAW56" s="995">
        <f t="shared" ref="BAW56" si="698">BAW45-BAW53-BAW54</f>
        <v>0</v>
      </c>
      <c r="BAY56" s="995">
        <f t="shared" ref="BAY56" si="699">BAY45-BAY53-BAY54</f>
        <v>0</v>
      </c>
      <c r="BBA56" s="995">
        <f t="shared" ref="BBA56" si="700">BBA45-BBA53-BBA54</f>
        <v>0</v>
      </c>
      <c r="BBC56" s="995">
        <f t="shared" ref="BBC56" si="701">BBC45-BBC53-BBC54</f>
        <v>0</v>
      </c>
      <c r="BBE56" s="995">
        <f t="shared" ref="BBE56" si="702">BBE45-BBE53-BBE54</f>
        <v>0</v>
      </c>
      <c r="BBG56" s="995">
        <f t="shared" ref="BBG56" si="703">BBG45-BBG53-BBG54</f>
        <v>0</v>
      </c>
      <c r="BBI56" s="995">
        <f t="shared" ref="BBI56" si="704">BBI45-BBI53-BBI54</f>
        <v>0</v>
      </c>
      <c r="BBK56" s="995">
        <f t="shared" ref="BBK56" si="705">BBK45-BBK53-BBK54</f>
        <v>0</v>
      </c>
      <c r="BBM56" s="995">
        <f t="shared" ref="BBM56" si="706">BBM45-BBM53-BBM54</f>
        <v>0</v>
      </c>
      <c r="BBO56" s="995">
        <f t="shared" ref="BBO56" si="707">BBO45-BBO53-BBO54</f>
        <v>0</v>
      </c>
      <c r="BBQ56" s="995">
        <f t="shared" ref="BBQ56" si="708">BBQ45-BBQ53-BBQ54</f>
        <v>0</v>
      </c>
      <c r="BBS56" s="995">
        <f t="shared" ref="BBS56" si="709">BBS45-BBS53-BBS54</f>
        <v>0</v>
      </c>
      <c r="BBU56" s="995">
        <f t="shared" ref="BBU56" si="710">BBU45-BBU53-BBU54</f>
        <v>0</v>
      </c>
      <c r="BBW56" s="995">
        <f t="shared" ref="BBW56" si="711">BBW45-BBW53-BBW54</f>
        <v>0</v>
      </c>
      <c r="BBY56" s="995">
        <f t="shared" ref="BBY56" si="712">BBY45-BBY53-BBY54</f>
        <v>0</v>
      </c>
      <c r="BCA56" s="995">
        <f t="shared" ref="BCA56" si="713">BCA45-BCA53-BCA54</f>
        <v>0</v>
      </c>
      <c r="BCC56" s="995">
        <f t="shared" ref="BCC56" si="714">BCC45-BCC53-BCC54</f>
        <v>0</v>
      </c>
      <c r="BCE56" s="995">
        <f t="shared" ref="BCE56" si="715">BCE45-BCE53-BCE54</f>
        <v>0</v>
      </c>
      <c r="BCG56" s="995">
        <f t="shared" ref="BCG56" si="716">BCG45-BCG53-BCG54</f>
        <v>0</v>
      </c>
      <c r="BCI56" s="995">
        <f t="shared" ref="BCI56" si="717">BCI45-BCI53-BCI54</f>
        <v>0</v>
      </c>
      <c r="BCK56" s="995">
        <f t="shared" ref="BCK56" si="718">BCK45-BCK53-BCK54</f>
        <v>0</v>
      </c>
      <c r="BCM56" s="995">
        <f t="shared" ref="BCM56" si="719">BCM45-BCM53-BCM54</f>
        <v>0</v>
      </c>
      <c r="BCO56" s="995">
        <f t="shared" ref="BCO56" si="720">BCO45-BCO53-BCO54</f>
        <v>0</v>
      </c>
      <c r="BCQ56" s="995">
        <f t="shared" ref="BCQ56" si="721">BCQ45-BCQ53-BCQ54</f>
        <v>0</v>
      </c>
      <c r="BCS56" s="995">
        <f t="shared" ref="BCS56" si="722">BCS45-BCS53-BCS54</f>
        <v>0</v>
      </c>
      <c r="BCU56" s="995">
        <f t="shared" ref="BCU56" si="723">BCU45-BCU53-BCU54</f>
        <v>0</v>
      </c>
      <c r="BCW56" s="995">
        <f t="shared" ref="BCW56" si="724">BCW45-BCW53-BCW54</f>
        <v>0</v>
      </c>
      <c r="BCY56" s="995">
        <f t="shared" ref="BCY56" si="725">BCY45-BCY53-BCY54</f>
        <v>0</v>
      </c>
      <c r="BDA56" s="995">
        <f t="shared" ref="BDA56" si="726">BDA45-BDA53-BDA54</f>
        <v>0</v>
      </c>
      <c r="BDC56" s="995">
        <f t="shared" ref="BDC56" si="727">BDC45-BDC53-BDC54</f>
        <v>0</v>
      </c>
      <c r="BDE56" s="995">
        <f t="shared" ref="BDE56" si="728">BDE45-BDE53-BDE54</f>
        <v>0</v>
      </c>
      <c r="BDG56" s="995">
        <f t="shared" ref="BDG56" si="729">BDG45-BDG53-BDG54</f>
        <v>0</v>
      </c>
      <c r="BDI56" s="995">
        <f t="shared" ref="BDI56" si="730">BDI45-BDI53-BDI54</f>
        <v>0</v>
      </c>
      <c r="BDK56" s="995">
        <f t="shared" ref="BDK56" si="731">BDK45-BDK53-BDK54</f>
        <v>0</v>
      </c>
      <c r="BDM56" s="995">
        <f t="shared" ref="BDM56" si="732">BDM45-BDM53-BDM54</f>
        <v>0</v>
      </c>
      <c r="BDO56" s="995">
        <f t="shared" ref="BDO56" si="733">BDO45-BDO53-BDO54</f>
        <v>0</v>
      </c>
      <c r="BDQ56" s="995">
        <f t="shared" ref="BDQ56" si="734">BDQ45-BDQ53-BDQ54</f>
        <v>0</v>
      </c>
      <c r="BDS56" s="995">
        <f t="shared" ref="BDS56" si="735">BDS45-BDS53-BDS54</f>
        <v>0</v>
      </c>
      <c r="BDU56" s="995">
        <f t="shared" ref="BDU56" si="736">BDU45-BDU53-BDU54</f>
        <v>0</v>
      </c>
      <c r="BDW56" s="995">
        <f t="shared" ref="BDW56" si="737">BDW45-BDW53-BDW54</f>
        <v>0</v>
      </c>
      <c r="BDY56" s="995">
        <f t="shared" ref="BDY56" si="738">BDY45-BDY53-BDY54</f>
        <v>0</v>
      </c>
      <c r="BEA56" s="995">
        <f t="shared" ref="BEA56" si="739">BEA45-BEA53-BEA54</f>
        <v>0</v>
      </c>
      <c r="BEC56" s="995">
        <f t="shared" ref="BEC56" si="740">BEC45-BEC53-BEC54</f>
        <v>0</v>
      </c>
      <c r="BEE56" s="995">
        <f t="shared" ref="BEE56" si="741">BEE45-BEE53-BEE54</f>
        <v>0</v>
      </c>
      <c r="BEG56" s="995">
        <f t="shared" ref="BEG56" si="742">BEG45-BEG53-BEG54</f>
        <v>0</v>
      </c>
      <c r="BEI56" s="995">
        <f t="shared" ref="BEI56" si="743">BEI45-BEI53-BEI54</f>
        <v>0</v>
      </c>
      <c r="BEK56" s="995">
        <f t="shared" ref="BEK56" si="744">BEK45-BEK53-BEK54</f>
        <v>0</v>
      </c>
      <c r="BEM56" s="995">
        <f t="shared" ref="BEM56" si="745">BEM45-BEM53-BEM54</f>
        <v>0</v>
      </c>
      <c r="BEO56" s="995">
        <f t="shared" ref="BEO56" si="746">BEO45-BEO53-BEO54</f>
        <v>0</v>
      </c>
      <c r="BEQ56" s="995">
        <f t="shared" ref="BEQ56" si="747">BEQ45-BEQ53-BEQ54</f>
        <v>0</v>
      </c>
      <c r="BES56" s="995">
        <f t="shared" ref="BES56" si="748">BES45-BES53-BES54</f>
        <v>0</v>
      </c>
      <c r="BEU56" s="995">
        <f t="shared" ref="BEU56" si="749">BEU45-BEU53-BEU54</f>
        <v>0</v>
      </c>
      <c r="BEW56" s="995">
        <f t="shared" ref="BEW56" si="750">BEW45-BEW53-BEW54</f>
        <v>0</v>
      </c>
      <c r="BEY56" s="995">
        <f t="shared" ref="BEY56" si="751">BEY45-BEY53-BEY54</f>
        <v>0</v>
      </c>
      <c r="BFA56" s="995">
        <f t="shared" ref="BFA56" si="752">BFA45-BFA53-BFA54</f>
        <v>0</v>
      </c>
      <c r="BFC56" s="995">
        <f t="shared" ref="BFC56" si="753">BFC45-BFC53-BFC54</f>
        <v>0</v>
      </c>
      <c r="BFE56" s="995">
        <f t="shared" ref="BFE56" si="754">BFE45-BFE53-BFE54</f>
        <v>0</v>
      </c>
      <c r="BFG56" s="995">
        <f t="shared" ref="BFG56" si="755">BFG45-BFG53-BFG54</f>
        <v>0</v>
      </c>
      <c r="BFI56" s="995">
        <f t="shared" ref="BFI56" si="756">BFI45-BFI53-BFI54</f>
        <v>0</v>
      </c>
      <c r="BFK56" s="995">
        <f t="shared" ref="BFK56" si="757">BFK45-BFK53-BFK54</f>
        <v>0</v>
      </c>
      <c r="BFM56" s="995">
        <f t="shared" ref="BFM56" si="758">BFM45-BFM53-BFM54</f>
        <v>0</v>
      </c>
      <c r="BFO56" s="995">
        <f t="shared" ref="BFO56" si="759">BFO45-BFO53-BFO54</f>
        <v>0</v>
      </c>
      <c r="BFQ56" s="995">
        <f t="shared" ref="BFQ56" si="760">BFQ45-BFQ53-BFQ54</f>
        <v>0</v>
      </c>
      <c r="BFS56" s="995">
        <f t="shared" ref="BFS56" si="761">BFS45-BFS53-BFS54</f>
        <v>0</v>
      </c>
      <c r="BFU56" s="995">
        <f t="shared" ref="BFU56" si="762">BFU45-BFU53-BFU54</f>
        <v>0</v>
      </c>
      <c r="BFW56" s="995">
        <f t="shared" ref="BFW56" si="763">BFW45-BFW53-BFW54</f>
        <v>0</v>
      </c>
      <c r="BFY56" s="995">
        <f t="shared" ref="BFY56" si="764">BFY45-BFY53-BFY54</f>
        <v>0</v>
      </c>
      <c r="BGA56" s="995">
        <f t="shared" ref="BGA56" si="765">BGA45-BGA53-BGA54</f>
        <v>0</v>
      </c>
      <c r="BGC56" s="995">
        <f t="shared" ref="BGC56" si="766">BGC45-BGC53-BGC54</f>
        <v>0</v>
      </c>
      <c r="BGE56" s="995">
        <f t="shared" ref="BGE56" si="767">BGE45-BGE53-BGE54</f>
        <v>0</v>
      </c>
      <c r="BGG56" s="995">
        <f t="shared" ref="BGG56" si="768">BGG45-BGG53-BGG54</f>
        <v>0</v>
      </c>
      <c r="BGI56" s="995">
        <f t="shared" ref="BGI56" si="769">BGI45-BGI53-BGI54</f>
        <v>0</v>
      </c>
      <c r="BGK56" s="995">
        <f t="shared" ref="BGK56" si="770">BGK45-BGK53-BGK54</f>
        <v>0</v>
      </c>
      <c r="BGM56" s="995">
        <f t="shared" ref="BGM56" si="771">BGM45-BGM53-BGM54</f>
        <v>0</v>
      </c>
      <c r="BGO56" s="995">
        <f t="shared" ref="BGO56" si="772">BGO45-BGO53-BGO54</f>
        <v>0</v>
      </c>
      <c r="BGQ56" s="995">
        <f t="shared" ref="BGQ56" si="773">BGQ45-BGQ53-BGQ54</f>
        <v>0</v>
      </c>
      <c r="BGS56" s="995">
        <f t="shared" ref="BGS56" si="774">BGS45-BGS53-BGS54</f>
        <v>0</v>
      </c>
      <c r="BGU56" s="995">
        <f t="shared" ref="BGU56" si="775">BGU45-BGU53-BGU54</f>
        <v>0</v>
      </c>
      <c r="BGW56" s="995">
        <f t="shared" ref="BGW56" si="776">BGW45-BGW53-BGW54</f>
        <v>0</v>
      </c>
      <c r="BGY56" s="995">
        <f t="shared" ref="BGY56" si="777">BGY45-BGY53-BGY54</f>
        <v>0</v>
      </c>
      <c r="BHA56" s="995">
        <f t="shared" ref="BHA56" si="778">BHA45-BHA53-BHA54</f>
        <v>0</v>
      </c>
      <c r="BHC56" s="995">
        <f t="shared" ref="BHC56" si="779">BHC45-BHC53-BHC54</f>
        <v>0</v>
      </c>
      <c r="BHE56" s="995">
        <f t="shared" ref="BHE56" si="780">BHE45-BHE53-BHE54</f>
        <v>0</v>
      </c>
      <c r="BHG56" s="995">
        <f t="shared" ref="BHG56" si="781">BHG45-BHG53-BHG54</f>
        <v>0</v>
      </c>
      <c r="BHI56" s="995">
        <f t="shared" ref="BHI56" si="782">BHI45-BHI53-BHI54</f>
        <v>0</v>
      </c>
      <c r="BHK56" s="995">
        <f t="shared" ref="BHK56" si="783">BHK45-BHK53-BHK54</f>
        <v>0</v>
      </c>
      <c r="BHM56" s="995">
        <f t="shared" ref="BHM56" si="784">BHM45-BHM53-BHM54</f>
        <v>0</v>
      </c>
      <c r="BHO56" s="995">
        <f t="shared" ref="BHO56" si="785">BHO45-BHO53-BHO54</f>
        <v>0</v>
      </c>
      <c r="BHQ56" s="995">
        <f t="shared" ref="BHQ56" si="786">BHQ45-BHQ53-BHQ54</f>
        <v>0</v>
      </c>
      <c r="BHS56" s="995">
        <f t="shared" ref="BHS56" si="787">BHS45-BHS53-BHS54</f>
        <v>0</v>
      </c>
      <c r="BHU56" s="995">
        <f t="shared" ref="BHU56" si="788">BHU45-BHU53-BHU54</f>
        <v>0</v>
      </c>
      <c r="BHW56" s="995">
        <f t="shared" ref="BHW56" si="789">BHW45-BHW53-BHW54</f>
        <v>0</v>
      </c>
      <c r="BHY56" s="995">
        <f t="shared" ref="BHY56" si="790">BHY45-BHY53-BHY54</f>
        <v>0</v>
      </c>
      <c r="BIA56" s="995">
        <f t="shared" ref="BIA56" si="791">BIA45-BIA53-BIA54</f>
        <v>0</v>
      </c>
      <c r="BIC56" s="995">
        <f t="shared" ref="BIC56" si="792">BIC45-BIC53-BIC54</f>
        <v>0</v>
      </c>
      <c r="BIE56" s="995">
        <f t="shared" ref="BIE56" si="793">BIE45-BIE53-BIE54</f>
        <v>0</v>
      </c>
      <c r="BIG56" s="995">
        <f t="shared" ref="BIG56" si="794">BIG45-BIG53-BIG54</f>
        <v>0</v>
      </c>
      <c r="BII56" s="995">
        <f t="shared" ref="BII56" si="795">BII45-BII53-BII54</f>
        <v>0</v>
      </c>
      <c r="BIK56" s="995">
        <f t="shared" ref="BIK56" si="796">BIK45-BIK53-BIK54</f>
        <v>0</v>
      </c>
      <c r="BIM56" s="995">
        <f t="shared" ref="BIM56" si="797">BIM45-BIM53-BIM54</f>
        <v>0</v>
      </c>
      <c r="BIO56" s="995">
        <f t="shared" ref="BIO56" si="798">BIO45-BIO53-BIO54</f>
        <v>0</v>
      </c>
      <c r="BIQ56" s="995">
        <f t="shared" ref="BIQ56" si="799">BIQ45-BIQ53-BIQ54</f>
        <v>0</v>
      </c>
      <c r="BIS56" s="995">
        <f t="shared" ref="BIS56" si="800">BIS45-BIS53-BIS54</f>
        <v>0</v>
      </c>
      <c r="BIU56" s="995">
        <f t="shared" ref="BIU56" si="801">BIU45-BIU53-BIU54</f>
        <v>0</v>
      </c>
      <c r="BIW56" s="995">
        <f t="shared" ref="BIW56" si="802">BIW45-BIW53-BIW54</f>
        <v>0</v>
      </c>
      <c r="BIY56" s="995">
        <f t="shared" ref="BIY56" si="803">BIY45-BIY53-BIY54</f>
        <v>0</v>
      </c>
      <c r="BJA56" s="995">
        <f t="shared" ref="BJA56" si="804">BJA45-BJA53-BJA54</f>
        <v>0</v>
      </c>
      <c r="BJC56" s="995">
        <f t="shared" ref="BJC56" si="805">BJC45-BJC53-BJC54</f>
        <v>0</v>
      </c>
      <c r="BJE56" s="995">
        <f t="shared" ref="BJE56" si="806">BJE45-BJE53-BJE54</f>
        <v>0</v>
      </c>
      <c r="BJG56" s="995">
        <f t="shared" ref="BJG56" si="807">BJG45-BJG53-BJG54</f>
        <v>0</v>
      </c>
      <c r="BJI56" s="995">
        <f t="shared" ref="BJI56" si="808">BJI45-BJI53-BJI54</f>
        <v>0</v>
      </c>
      <c r="BJK56" s="995">
        <f t="shared" ref="BJK56" si="809">BJK45-BJK53-BJK54</f>
        <v>0</v>
      </c>
      <c r="BJM56" s="995">
        <f t="shared" ref="BJM56" si="810">BJM45-BJM53-BJM54</f>
        <v>0</v>
      </c>
      <c r="BJO56" s="995">
        <f t="shared" ref="BJO56" si="811">BJO45-BJO53-BJO54</f>
        <v>0</v>
      </c>
      <c r="BJQ56" s="995">
        <f t="shared" ref="BJQ56" si="812">BJQ45-BJQ53-BJQ54</f>
        <v>0</v>
      </c>
      <c r="BJS56" s="995">
        <f t="shared" ref="BJS56" si="813">BJS45-BJS53-BJS54</f>
        <v>0</v>
      </c>
      <c r="BJU56" s="995">
        <f t="shared" ref="BJU56" si="814">BJU45-BJU53-BJU54</f>
        <v>0</v>
      </c>
      <c r="BJW56" s="995">
        <f t="shared" ref="BJW56" si="815">BJW45-BJW53-BJW54</f>
        <v>0</v>
      </c>
      <c r="BJY56" s="995">
        <f t="shared" ref="BJY56" si="816">BJY45-BJY53-BJY54</f>
        <v>0</v>
      </c>
      <c r="BKA56" s="995">
        <f t="shared" ref="BKA56" si="817">BKA45-BKA53-BKA54</f>
        <v>0</v>
      </c>
      <c r="BKC56" s="995">
        <f t="shared" ref="BKC56" si="818">BKC45-BKC53-BKC54</f>
        <v>0</v>
      </c>
      <c r="BKE56" s="995">
        <f t="shared" ref="BKE56" si="819">BKE45-BKE53-BKE54</f>
        <v>0</v>
      </c>
      <c r="BKG56" s="995">
        <f t="shared" ref="BKG56" si="820">BKG45-BKG53-BKG54</f>
        <v>0</v>
      </c>
      <c r="BKI56" s="995">
        <f t="shared" ref="BKI56" si="821">BKI45-BKI53-BKI54</f>
        <v>0</v>
      </c>
      <c r="BKK56" s="995">
        <f t="shared" ref="BKK56" si="822">BKK45-BKK53-BKK54</f>
        <v>0</v>
      </c>
      <c r="BKM56" s="995">
        <f t="shared" ref="BKM56" si="823">BKM45-BKM53-BKM54</f>
        <v>0</v>
      </c>
      <c r="BKO56" s="995">
        <f t="shared" ref="BKO56" si="824">BKO45-BKO53-BKO54</f>
        <v>0</v>
      </c>
      <c r="BKQ56" s="995">
        <f t="shared" ref="BKQ56" si="825">BKQ45-BKQ53-BKQ54</f>
        <v>0</v>
      </c>
      <c r="BKS56" s="995">
        <f t="shared" ref="BKS56" si="826">BKS45-BKS53-BKS54</f>
        <v>0</v>
      </c>
      <c r="BKU56" s="995">
        <f t="shared" ref="BKU56" si="827">BKU45-BKU53-BKU54</f>
        <v>0</v>
      </c>
      <c r="BKW56" s="995">
        <f t="shared" ref="BKW56" si="828">BKW45-BKW53-BKW54</f>
        <v>0</v>
      </c>
      <c r="BKY56" s="995">
        <f t="shared" ref="BKY56" si="829">BKY45-BKY53-BKY54</f>
        <v>0</v>
      </c>
      <c r="BLA56" s="995">
        <f t="shared" ref="BLA56" si="830">BLA45-BLA53-BLA54</f>
        <v>0</v>
      </c>
      <c r="BLC56" s="995">
        <f t="shared" ref="BLC56" si="831">BLC45-BLC53-BLC54</f>
        <v>0</v>
      </c>
      <c r="BLE56" s="995">
        <f t="shared" ref="BLE56" si="832">BLE45-BLE53-BLE54</f>
        <v>0</v>
      </c>
      <c r="BLG56" s="995">
        <f t="shared" ref="BLG56" si="833">BLG45-BLG53-BLG54</f>
        <v>0</v>
      </c>
      <c r="BLI56" s="995">
        <f t="shared" ref="BLI56" si="834">BLI45-BLI53-BLI54</f>
        <v>0</v>
      </c>
      <c r="BLK56" s="995">
        <f t="shared" ref="BLK56" si="835">BLK45-BLK53-BLK54</f>
        <v>0</v>
      </c>
      <c r="BLM56" s="995">
        <f t="shared" ref="BLM56" si="836">BLM45-BLM53-BLM54</f>
        <v>0</v>
      </c>
      <c r="BLO56" s="995">
        <f t="shared" ref="BLO56" si="837">BLO45-BLO53-BLO54</f>
        <v>0</v>
      </c>
      <c r="BLQ56" s="995">
        <f t="shared" ref="BLQ56" si="838">BLQ45-BLQ53-BLQ54</f>
        <v>0</v>
      </c>
      <c r="BLS56" s="995">
        <f t="shared" ref="BLS56" si="839">BLS45-BLS53-BLS54</f>
        <v>0</v>
      </c>
      <c r="BLU56" s="995">
        <f t="shared" ref="BLU56" si="840">BLU45-BLU53-BLU54</f>
        <v>0</v>
      </c>
      <c r="BLW56" s="995">
        <f t="shared" ref="BLW56" si="841">BLW45-BLW53-BLW54</f>
        <v>0</v>
      </c>
      <c r="BLY56" s="995">
        <f t="shared" ref="BLY56" si="842">BLY45-BLY53-BLY54</f>
        <v>0</v>
      </c>
      <c r="BMA56" s="995">
        <f t="shared" ref="BMA56" si="843">BMA45-BMA53-BMA54</f>
        <v>0</v>
      </c>
      <c r="BMC56" s="995">
        <f t="shared" ref="BMC56" si="844">BMC45-BMC53-BMC54</f>
        <v>0</v>
      </c>
      <c r="BME56" s="995">
        <f t="shared" ref="BME56" si="845">BME45-BME53-BME54</f>
        <v>0</v>
      </c>
      <c r="BMG56" s="995">
        <f t="shared" ref="BMG56" si="846">BMG45-BMG53-BMG54</f>
        <v>0</v>
      </c>
      <c r="BMI56" s="995">
        <f t="shared" ref="BMI56" si="847">BMI45-BMI53-BMI54</f>
        <v>0</v>
      </c>
      <c r="BMK56" s="995">
        <f t="shared" ref="BMK56" si="848">BMK45-BMK53-BMK54</f>
        <v>0</v>
      </c>
      <c r="BMM56" s="995">
        <f t="shared" ref="BMM56" si="849">BMM45-BMM53-BMM54</f>
        <v>0</v>
      </c>
      <c r="BMO56" s="995">
        <f t="shared" ref="BMO56" si="850">BMO45-BMO53-BMO54</f>
        <v>0</v>
      </c>
      <c r="BMQ56" s="995">
        <f t="shared" ref="BMQ56" si="851">BMQ45-BMQ53-BMQ54</f>
        <v>0</v>
      </c>
      <c r="BMS56" s="995">
        <f t="shared" ref="BMS56" si="852">BMS45-BMS53-BMS54</f>
        <v>0</v>
      </c>
      <c r="BMU56" s="995">
        <f t="shared" ref="BMU56" si="853">BMU45-BMU53-BMU54</f>
        <v>0</v>
      </c>
      <c r="BMW56" s="995">
        <f t="shared" ref="BMW56" si="854">BMW45-BMW53-BMW54</f>
        <v>0</v>
      </c>
      <c r="BMY56" s="995">
        <f t="shared" ref="BMY56" si="855">BMY45-BMY53-BMY54</f>
        <v>0</v>
      </c>
      <c r="BNA56" s="995">
        <f t="shared" ref="BNA56" si="856">BNA45-BNA53-BNA54</f>
        <v>0</v>
      </c>
      <c r="BNC56" s="995">
        <f t="shared" ref="BNC56" si="857">BNC45-BNC53-BNC54</f>
        <v>0</v>
      </c>
      <c r="BNE56" s="995">
        <f t="shared" ref="BNE56" si="858">BNE45-BNE53-BNE54</f>
        <v>0</v>
      </c>
      <c r="BNG56" s="995">
        <f t="shared" ref="BNG56" si="859">BNG45-BNG53-BNG54</f>
        <v>0</v>
      </c>
      <c r="BNI56" s="995">
        <f t="shared" ref="BNI56" si="860">BNI45-BNI53-BNI54</f>
        <v>0</v>
      </c>
      <c r="BNK56" s="995">
        <f t="shared" ref="BNK56" si="861">BNK45-BNK53-BNK54</f>
        <v>0</v>
      </c>
      <c r="BNM56" s="995">
        <f t="shared" ref="BNM56" si="862">BNM45-BNM53-BNM54</f>
        <v>0</v>
      </c>
      <c r="BNO56" s="995">
        <f t="shared" ref="BNO56" si="863">BNO45-BNO53-BNO54</f>
        <v>0</v>
      </c>
      <c r="BNQ56" s="995">
        <f t="shared" ref="BNQ56" si="864">BNQ45-BNQ53-BNQ54</f>
        <v>0</v>
      </c>
      <c r="BNS56" s="995">
        <f t="shared" ref="BNS56" si="865">BNS45-BNS53-BNS54</f>
        <v>0</v>
      </c>
      <c r="BNU56" s="995">
        <f t="shared" ref="BNU56" si="866">BNU45-BNU53-BNU54</f>
        <v>0</v>
      </c>
      <c r="BNW56" s="995">
        <f t="shared" ref="BNW56" si="867">BNW45-BNW53-BNW54</f>
        <v>0</v>
      </c>
      <c r="BNY56" s="995">
        <f t="shared" ref="BNY56" si="868">BNY45-BNY53-BNY54</f>
        <v>0</v>
      </c>
      <c r="BOA56" s="995">
        <f t="shared" ref="BOA56" si="869">BOA45-BOA53-BOA54</f>
        <v>0</v>
      </c>
      <c r="BOC56" s="995">
        <f t="shared" ref="BOC56" si="870">BOC45-BOC53-BOC54</f>
        <v>0</v>
      </c>
      <c r="BOE56" s="995">
        <f t="shared" ref="BOE56" si="871">BOE45-BOE53-BOE54</f>
        <v>0</v>
      </c>
      <c r="BOG56" s="995">
        <f t="shared" ref="BOG56" si="872">BOG45-BOG53-BOG54</f>
        <v>0</v>
      </c>
      <c r="BOI56" s="995">
        <f t="shared" ref="BOI56" si="873">BOI45-BOI53-BOI54</f>
        <v>0</v>
      </c>
      <c r="BOK56" s="995">
        <f t="shared" ref="BOK56" si="874">BOK45-BOK53-BOK54</f>
        <v>0</v>
      </c>
      <c r="BOM56" s="995">
        <f t="shared" ref="BOM56" si="875">BOM45-BOM53-BOM54</f>
        <v>0</v>
      </c>
      <c r="BOO56" s="995">
        <f t="shared" ref="BOO56" si="876">BOO45-BOO53-BOO54</f>
        <v>0</v>
      </c>
      <c r="BOQ56" s="995">
        <f t="shared" ref="BOQ56" si="877">BOQ45-BOQ53-BOQ54</f>
        <v>0</v>
      </c>
      <c r="BOS56" s="995">
        <f t="shared" ref="BOS56" si="878">BOS45-BOS53-BOS54</f>
        <v>0</v>
      </c>
      <c r="BOU56" s="995">
        <f t="shared" ref="BOU56" si="879">BOU45-BOU53-BOU54</f>
        <v>0</v>
      </c>
      <c r="BOW56" s="995">
        <f t="shared" ref="BOW56" si="880">BOW45-BOW53-BOW54</f>
        <v>0</v>
      </c>
      <c r="BOY56" s="995">
        <f t="shared" ref="BOY56" si="881">BOY45-BOY53-BOY54</f>
        <v>0</v>
      </c>
      <c r="BPA56" s="995">
        <f t="shared" ref="BPA56" si="882">BPA45-BPA53-BPA54</f>
        <v>0</v>
      </c>
      <c r="BPC56" s="995">
        <f t="shared" ref="BPC56" si="883">BPC45-BPC53-BPC54</f>
        <v>0</v>
      </c>
      <c r="BPE56" s="995">
        <f t="shared" ref="BPE56" si="884">BPE45-BPE53-BPE54</f>
        <v>0</v>
      </c>
      <c r="BPG56" s="995">
        <f t="shared" ref="BPG56" si="885">BPG45-BPG53-BPG54</f>
        <v>0</v>
      </c>
      <c r="BPI56" s="995">
        <f t="shared" ref="BPI56" si="886">BPI45-BPI53-BPI54</f>
        <v>0</v>
      </c>
      <c r="BPK56" s="995">
        <f t="shared" ref="BPK56" si="887">BPK45-BPK53-BPK54</f>
        <v>0</v>
      </c>
      <c r="BPM56" s="995">
        <f t="shared" ref="BPM56" si="888">BPM45-BPM53-BPM54</f>
        <v>0</v>
      </c>
      <c r="BPO56" s="995">
        <f t="shared" ref="BPO56" si="889">BPO45-BPO53-BPO54</f>
        <v>0</v>
      </c>
      <c r="BPQ56" s="995">
        <f t="shared" ref="BPQ56" si="890">BPQ45-BPQ53-BPQ54</f>
        <v>0</v>
      </c>
      <c r="BPS56" s="995">
        <f t="shared" ref="BPS56" si="891">BPS45-BPS53-BPS54</f>
        <v>0</v>
      </c>
      <c r="BPU56" s="995">
        <f t="shared" ref="BPU56" si="892">BPU45-BPU53-BPU54</f>
        <v>0</v>
      </c>
      <c r="BPW56" s="995">
        <f t="shared" ref="BPW56" si="893">BPW45-BPW53-BPW54</f>
        <v>0</v>
      </c>
      <c r="BPY56" s="995">
        <f t="shared" ref="BPY56" si="894">BPY45-BPY53-BPY54</f>
        <v>0</v>
      </c>
      <c r="BQA56" s="995">
        <f t="shared" ref="BQA56" si="895">BQA45-BQA53-BQA54</f>
        <v>0</v>
      </c>
      <c r="BQC56" s="995">
        <f t="shared" ref="BQC56" si="896">BQC45-BQC53-BQC54</f>
        <v>0</v>
      </c>
      <c r="BQE56" s="995">
        <f t="shared" ref="BQE56" si="897">BQE45-BQE53-BQE54</f>
        <v>0</v>
      </c>
      <c r="BQG56" s="995">
        <f t="shared" ref="BQG56" si="898">BQG45-BQG53-BQG54</f>
        <v>0</v>
      </c>
      <c r="BQI56" s="995">
        <f t="shared" ref="BQI56" si="899">BQI45-BQI53-BQI54</f>
        <v>0</v>
      </c>
      <c r="BQK56" s="995">
        <f t="shared" ref="BQK56" si="900">BQK45-BQK53-BQK54</f>
        <v>0</v>
      </c>
      <c r="BQM56" s="995">
        <f t="shared" ref="BQM56" si="901">BQM45-BQM53-BQM54</f>
        <v>0</v>
      </c>
      <c r="BQO56" s="995">
        <f t="shared" ref="BQO56" si="902">BQO45-BQO53-BQO54</f>
        <v>0</v>
      </c>
      <c r="BQQ56" s="995">
        <f t="shared" ref="BQQ56" si="903">BQQ45-BQQ53-BQQ54</f>
        <v>0</v>
      </c>
      <c r="BQS56" s="995">
        <f t="shared" ref="BQS56" si="904">BQS45-BQS53-BQS54</f>
        <v>0</v>
      </c>
      <c r="BQU56" s="995">
        <f t="shared" ref="BQU56" si="905">BQU45-BQU53-BQU54</f>
        <v>0</v>
      </c>
      <c r="BQW56" s="995">
        <f t="shared" ref="BQW56" si="906">BQW45-BQW53-BQW54</f>
        <v>0</v>
      </c>
      <c r="BQY56" s="995">
        <f t="shared" ref="BQY56" si="907">BQY45-BQY53-BQY54</f>
        <v>0</v>
      </c>
      <c r="BRA56" s="995">
        <f t="shared" ref="BRA56" si="908">BRA45-BRA53-BRA54</f>
        <v>0</v>
      </c>
      <c r="BRC56" s="995">
        <f t="shared" ref="BRC56" si="909">BRC45-BRC53-BRC54</f>
        <v>0</v>
      </c>
      <c r="BRE56" s="995">
        <f t="shared" ref="BRE56" si="910">BRE45-BRE53-BRE54</f>
        <v>0</v>
      </c>
      <c r="BRG56" s="995">
        <f t="shared" ref="BRG56" si="911">BRG45-BRG53-BRG54</f>
        <v>0</v>
      </c>
      <c r="BRI56" s="995">
        <f t="shared" ref="BRI56" si="912">BRI45-BRI53-BRI54</f>
        <v>0</v>
      </c>
      <c r="BRK56" s="995">
        <f t="shared" ref="BRK56" si="913">BRK45-BRK53-BRK54</f>
        <v>0</v>
      </c>
      <c r="BRM56" s="995">
        <f t="shared" ref="BRM56" si="914">BRM45-BRM53-BRM54</f>
        <v>0</v>
      </c>
      <c r="BRO56" s="995">
        <f t="shared" ref="BRO56" si="915">BRO45-BRO53-BRO54</f>
        <v>0</v>
      </c>
      <c r="BRQ56" s="995">
        <f t="shared" ref="BRQ56" si="916">BRQ45-BRQ53-BRQ54</f>
        <v>0</v>
      </c>
      <c r="BRS56" s="995">
        <f t="shared" ref="BRS56" si="917">BRS45-BRS53-BRS54</f>
        <v>0</v>
      </c>
      <c r="BRU56" s="995">
        <f t="shared" ref="BRU56" si="918">BRU45-BRU53-BRU54</f>
        <v>0</v>
      </c>
      <c r="BRW56" s="995">
        <f t="shared" ref="BRW56" si="919">BRW45-BRW53-BRW54</f>
        <v>0</v>
      </c>
      <c r="BRY56" s="995">
        <f t="shared" ref="BRY56" si="920">BRY45-BRY53-BRY54</f>
        <v>0</v>
      </c>
      <c r="BSA56" s="995">
        <f t="shared" ref="BSA56" si="921">BSA45-BSA53-BSA54</f>
        <v>0</v>
      </c>
      <c r="BSC56" s="995">
        <f t="shared" ref="BSC56" si="922">BSC45-BSC53-BSC54</f>
        <v>0</v>
      </c>
      <c r="BSE56" s="995">
        <f t="shared" ref="BSE56" si="923">BSE45-BSE53-BSE54</f>
        <v>0</v>
      </c>
      <c r="BSG56" s="995">
        <f t="shared" ref="BSG56" si="924">BSG45-BSG53-BSG54</f>
        <v>0</v>
      </c>
      <c r="BSI56" s="995">
        <f t="shared" ref="BSI56" si="925">BSI45-BSI53-BSI54</f>
        <v>0</v>
      </c>
      <c r="BSK56" s="995">
        <f t="shared" ref="BSK56" si="926">BSK45-BSK53-BSK54</f>
        <v>0</v>
      </c>
      <c r="BSM56" s="995">
        <f t="shared" ref="BSM56" si="927">BSM45-BSM53-BSM54</f>
        <v>0</v>
      </c>
      <c r="BSO56" s="995">
        <f t="shared" ref="BSO56" si="928">BSO45-BSO53-BSO54</f>
        <v>0</v>
      </c>
      <c r="BSQ56" s="995">
        <f t="shared" ref="BSQ56" si="929">BSQ45-BSQ53-BSQ54</f>
        <v>0</v>
      </c>
      <c r="BSS56" s="995">
        <f t="shared" ref="BSS56" si="930">BSS45-BSS53-BSS54</f>
        <v>0</v>
      </c>
      <c r="BSU56" s="995">
        <f t="shared" ref="BSU56" si="931">BSU45-BSU53-BSU54</f>
        <v>0</v>
      </c>
      <c r="BSW56" s="995">
        <f t="shared" ref="BSW56" si="932">BSW45-BSW53-BSW54</f>
        <v>0</v>
      </c>
      <c r="BSY56" s="995">
        <f t="shared" ref="BSY56" si="933">BSY45-BSY53-BSY54</f>
        <v>0</v>
      </c>
      <c r="BTA56" s="995">
        <f t="shared" ref="BTA56" si="934">BTA45-BTA53-BTA54</f>
        <v>0</v>
      </c>
      <c r="BTC56" s="995">
        <f t="shared" ref="BTC56" si="935">BTC45-BTC53-BTC54</f>
        <v>0</v>
      </c>
      <c r="BTE56" s="995">
        <f t="shared" ref="BTE56" si="936">BTE45-BTE53-BTE54</f>
        <v>0</v>
      </c>
      <c r="BTG56" s="995">
        <f t="shared" ref="BTG56" si="937">BTG45-BTG53-BTG54</f>
        <v>0</v>
      </c>
      <c r="BTI56" s="995">
        <f t="shared" ref="BTI56" si="938">BTI45-BTI53-BTI54</f>
        <v>0</v>
      </c>
      <c r="BTK56" s="995">
        <f t="shared" ref="BTK56" si="939">BTK45-BTK53-BTK54</f>
        <v>0</v>
      </c>
      <c r="BTM56" s="995">
        <f t="shared" ref="BTM56" si="940">BTM45-BTM53-BTM54</f>
        <v>0</v>
      </c>
      <c r="BTO56" s="995">
        <f t="shared" ref="BTO56" si="941">BTO45-BTO53-BTO54</f>
        <v>0</v>
      </c>
      <c r="BTQ56" s="995">
        <f t="shared" ref="BTQ56" si="942">BTQ45-BTQ53-BTQ54</f>
        <v>0</v>
      </c>
      <c r="BTS56" s="995">
        <f t="shared" ref="BTS56" si="943">BTS45-BTS53-BTS54</f>
        <v>0</v>
      </c>
      <c r="BTU56" s="995">
        <f t="shared" ref="BTU56" si="944">BTU45-BTU53-BTU54</f>
        <v>0</v>
      </c>
      <c r="BTW56" s="995">
        <f t="shared" ref="BTW56" si="945">BTW45-BTW53-BTW54</f>
        <v>0</v>
      </c>
      <c r="BTY56" s="995">
        <f t="shared" ref="BTY56" si="946">BTY45-BTY53-BTY54</f>
        <v>0</v>
      </c>
      <c r="BUA56" s="995">
        <f t="shared" ref="BUA56" si="947">BUA45-BUA53-BUA54</f>
        <v>0</v>
      </c>
      <c r="BUC56" s="995">
        <f t="shared" ref="BUC56" si="948">BUC45-BUC53-BUC54</f>
        <v>0</v>
      </c>
      <c r="BUE56" s="995">
        <f t="shared" ref="BUE56" si="949">BUE45-BUE53-BUE54</f>
        <v>0</v>
      </c>
      <c r="BUG56" s="995">
        <f t="shared" ref="BUG56" si="950">BUG45-BUG53-BUG54</f>
        <v>0</v>
      </c>
      <c r="BUI56" s="995">
        <f t="shared" ref="BUI56" si="951">BUI45-BUI53-BUI54</f>
        <v>0</v>
      </c>
      <c r="BUK56" s="995">
        <f t="shared" ref="BUK56" si="952">BUK45-BUK53-BUK54</f>
        <v>0</v>
      </c>
      <c r="BUM56" s="995">
        <f t="shared" ref="BUM56" si="953">BUM45-BUM53-BUM54</f>
        <v>0</v>
      </c>
      <c r="BUO56" s="995">
        <f t="shared" ref="BUO56" si="954">BUO45-BUO53-BUO54</f>
        <v>0</v>
      </c>
      <c r="BUQ56" s="995">
        <f t="shared" ref="BUQ56" si="955">BUQ45-BUQ53-BUQ54</f>
        <v>0</v>
      </c>
      <c r="BUS56" s="995">
        <f t="shared" ref="BUS56" si="956">BUS45-BUS53-BUS54</f>
        <v>0</v>
      </c>
      <c r="BUU56" s="995">
        <f t="shared" ref="BUU56" si="957">BUU45-BUU53-BUU54</f>
        <v>0</v>
      </c>
      <c r="BUW56" s="995">
        <f t="shared" ref="BUW56" si="958">BUW45-BUW53-BUW54</f>
        <v>0</v>
      </c>
      <c r="BUY56" s="995">
        <f t="shared" ref="BUY56" si="959">BUY45-BUY53-BUY54</f>
        <v>0</v>
      </c>
      <c r="BVA56" s="995">
        <f t="shared" ref="BVA56" si="960">BVA45-BVA53-BVA54</f>
        <v>0</v>
      </c>
      <c r="BVC56" s="995">
        <f t="shared" ref="BVC56" si="961">BVC45-BVC53-BVC54</f>
        <v>0</v>
      </c>
      <c r="BVE56" s="995">
        <f t="shared" ref="BVE56" si="962">BVE45-BVE53-BVE54</f>
        <v>0</v>
      </c>
      <c r="BVG56" s="995">
        <f t="shared" ref="BVG56" si="963">BVG45-BVG53-BVG54</f>
        <v>0</v>
      </c>
      <c r="BVI56" s="995">
        <f t="shared" ref="BVI56" si="964">BVI45-BVI53-BVI54</f>
        <v>0</v>
      </c>
      <c r="BVK56" s="995">
        <f t="shared" ref="BVK56" si="965">BVK45-BVK53-BVK54</f>
        <v>0</v>
      </c>
      <c r="BVM56" s="995">
        <f t="shared" ref="BVM56" si="966">BVM45-BVM53-BVM54</f>
        <v>0</v>
      </c>
      <c r="BVO56" s="995">
        <f t="shared" ref="BVO56" si="967">BVO45-BVO53-BVO54</f>
        <v>0</v>
      </c>
      <c r="BVQ56" s="995">
        <f t="shared" ref="BVQ56" si="968">BVQ45-BVQ53-BVQ54</f>
        <v>0</v>
      </c>
      <c r="BVS56" s="995">
        <f t="shared" ref="BVS56" si="969">BVS45-BVS53-BVS54</f>
        <v>0</v>
      </c>
      <c r="BVU56" s="995">
        <f t="shared" ref="BVU56" si="970">BVU45-BVU53-BVU54</f>
        <v>0</v>
      </c>
      <c r="BVW56" s="995">
        <f t="shared" ref="BVW56" si="971">BVW45-BVW53-BVW54</f>
        <v>0</v>
      </c>
      <c r="BVY56" s="995">
        <f t="shared" ref="BVY56" si="972">BVY45-BVY53-BVY54</f>
        <v>0</v>
      </c>
      <c r="BWA56" s="995">
        <f t="shared" ref="BWA56" si="973">BWA45-BWA53-BWA54</f>
        <v>0</v>
      </c>
      <c r="BWC56" s="995">
        <f t="shared" ref="BWC56" si="974">BWC45-BWC53-BWC54</f>
        <v>0</v>
      </c>
      <c r="BWE56" s="995">
        <f t="shared" ref="BWE56" si="975">BWE45-BWE53-BWE54</f>
        <v>0</v>
      </c>
      <c r="BWG56" s="995">
        <f t="shared" ref="BWG56" si="976">BWG45-BWG53-BWG54</f>
        <v>0</v>
      </c>
      <c r="BWI56" s="995">
        <f t="shared" ref="BWI56" si="977">BWI45-BWI53-BWI54</f>
        <v>0</v>
      </c>
      <c r="BWK56" s="995">
        <f t="shared" ref="BWK56" si="978">BWK45-BWK53-BWK54</f>
        <v>0</v>
      </c>
      <c r="BWM56" s="995">
        <f t="shared" ref="BWM56" si="979">BWM45-BWM53-BWM54</f>
        <v>0</v>
      </c>
      <c r="BWO56" s="995">
        <f t="shared" ref="BWO56" si="980">BWO45-BWO53-BWO54</f>
        <v>0</v>
      </c>
      <c r="BWQ56" s="995">
        <f t="shared" ref="BWQ56" si="981">BWQ45-BWQ53-BWQ54</f>
        <v>0</v>
      </c>
      <c r="BWS56" s="995">
        <f t="shared" ref="BWS56" si="982">BWS45-BWS53-BWS54</f>
        <v>0</v>
      </c>
      <c r="BWU56" s="995">
        <f t="shared" ref="BWU56" si="983">BWU45-BWU53-BWU54</f>
        <v>0</v>
      </c>
      <c r="BWW56" s="995">
        <f t="shared" ref="BWW56" si="984">BWW45-BWW53-BWW54</f>
        <v>0</v>
      </c>
      <c r="BWY56" s="995">
        <f t="shared" ref="BWY56" si="985">BWY45-BWY53-BWY54</f>
        <v>0</v>
      </c>
      <c r="BXA56" s="995">
        <f t="shared" ref="BXA56" si="986">BXA45-BXA53-BXA54</f>
        <v>0</v>
      </c>
      <c r="BXC56" s="995">
        <f t="shared" ref="BXC56" si="987">BXC45-BXC53-BXC54</f>
        <v>0</v>
      </c>
      <c r="BXE56" s="995">
        <f t="shared" ref="BXE56" si="988">BXE45-BXE53-BXE54</f>
        <v>0</v>
      </c>
      <c r="BXG56" s="995">
        <f t="shared" ref="BXG56" si="989">BXG45-BXG53-BXG54</f>
        <v>0</v>
      </c>
      <c r="BXI56" s="995">
        <f t="shared" ref="BXI56" si="990">BXI45-BXI53-BXI54</f>
        <v>0</v>
      </c>
      <c r="BXK56" s="995">
        <f t="shared" ref="BXK56" si="991">BXK45-BXK53-BXK54</f>
        <v>0</v>
      </c>
      <c r="BXM56" s="995">
        <f t="shared" ref="BXM56" si="992">BXM45-BXM53-BXM54</f>
        <v>0</v>
      </c>
      <c r="BXO56" s="995">
        <f t="shared" ref="BXO56" si="993">BXO45-BXO53-BXO54</f>
        <v>0</v>
      </c>
      <c r="BXQ56" s="995">
        <f t="shared" ref="BXQ56" si="994">BXQ45-BXQ53-BXQ54</f>
        <v>0</v>
      </c>
      <c r="BXS56" s="995">
        <f t="shared" ref="BXS56" si="995">BXS45-BXS53-BXS54</f>
        <v>0</v>
      </c>
      <c r="BXU56" s="995">
        <f t="shared" ref="BXU56" si="996">BXU45-BXU53-BXU54</f>
        <v>0</v>
      </c>
      <c r="BXW56" s="995">
        <f t="shared" ref="BXW56" si="997">BXW45-BXW53-BXW54</f>
        <v>0</v>
      </c>
      <c r="BXY56" s="995">
        <f t="shared" ref="BXY56" si="998">BXY45-BXY53-BXY54</f>
        <v>0</v>
      </c>
      <c r="BYA56" s="995">
        <f t="shared" ref="BYA56" si="999">BYA45-BYA53-BYA54</f>
        <v>0</v>
      </c>
      <c r="BYC56" s="995">
        <f t="shared" ref="BYC56" si="1000">BYC45-BYC53-BYC54</f>
        <v>0</v>
      </c>
      <c r="BYE56" s="995">
        <f t="shared" ref="BYE56" si="1001">BYE45-BYE53-BYE54</f>
        <v>0</v>
      </c>
      <c r="BYG56" s="995">
        <f t="shared" ref="BYG56" si="1002">BYG45-BYG53-BYG54</f>
        <v>0</v>
      </c>
      <c r="BYI56" s="995">
        <f t="shared" ref="BYI56" si="1003">BYI45-BYI53-BYI54</f>
        <v>0</v>
      </c>
      <c r="BYK56" s="995">
        <f t="shared" ref="BYK56" si="1004">BYK45-BYK53-BYK54</f>
        <v>0</v>
      </c>
      <c r="BYM56" s="995">
        <f t="shared" ref="BYM56" si="1005">BYM45-BYM53-BYM54</f>
        <v>0</v>
      </c>
      <c r="BYO56" s="995">
        <f t="shared" ref="BYO56" si="1006">BYO45-BYO53-BYO54</f>
        <v>0</v>
      </c>
      <c r="BYQ56" s="995">
        <f t="shared" ref="BYQ56" si="1007">BYQ45-BYQ53-BYQ54</f>
        <v>0</v>
      </c>
      <c r="BYS56" s="995">
        <f t="shared" ref="BYS56" si="1008">BYS45-BYS53-BYS54</f>
        <v>0</v>
      </c>
      <c r="BYU56" s="995">
        <f t="shared" ref="BYU56" si="1009">BYU45-BYU53-BYU54</f>
        <v>0</v>
      </c>
      <c r="BYW56" s="995">
        <f t="shared" ref="BYW56" si="1010">BYW45-BYW53-BYW54</f>
        <v>0</v>
      </c>
      <c r="BYY56" s="995">
        <f t="shared" ref="BYY56" si="1011">BYY45-BYY53-BYY54</f>
        <v>0</v>
      </c>
      <c r="BZA56" s="995">
        <f t="shared" ref="BZA56" si="1012">BZA45-BZA53-BZA54</f>
        <v>0</v>
      </c>
      <c r="BZC56" s="995">
        <f t="shared" ref="BZC56" si="1013">BZC45-BZC53-BZC54</f>
        <v>0</v>
      </c>
      <c r="BZE56" s="995">
        <f t="shared" ref="BZE56" si="1014">BZE45-BZE53-BZE54</f>
        <v>0</v>
      </c>
      <c r="BZG56" s="995">
        <f t="shared" ref="BZG56" si="1015">BZG45-BZG53-BZG54</f>
        <v>0</v>
      </c>
      <c r="BZI56" s="995">
        <f t="shared" ref="BZI56" si="1016">BZI45-BZI53-BZI54</f>
        <v>0</v>
      </c>
      <c r="BZK56" s="995">
        <f t="shared" ref="BZK56" si="1017">BZK45-BZK53-BZK54</f>
        <v>0</v>
      </c>
      <c r="BZM56" s="995">
        <f t="shared" ref="BZM56" si="1018">BZM45-BZM53-BZM54</f>
        <v>0</v>
      </c>
      <c r="BZO56" s="995">
        <f t="shared" ref="BZO56" si="1019">BZO45-BZO53-BZO54</f>
        <v>0</v>
      </c>
      <c r="BZQ56" s="995">
        <f t="shared" ref="BZQ56" si="1020">BZQ45-BZQ53-BZQ54</f>
        <v>0</v>
      </c>
      <c r="BZS56" s="995">
        <f t="shared" ref="BZS56" si="1021">BZS45-BZS53-BZS54</f>
        <v>0</v>
      </c>
      <c r="BZU56" s="995">
        <f t="shared" ref="BZU56" si="1022">BZU45-BZU53-BZU54</f>
        <v>0</v>
      </c>
      <c r="BZW56" s="995">
        <f t="shared" ref="BZW56" si="1023">BZW45-BZW53-BZW54</f>
        <v>0</v>
      </c>
      <c r="BZY56" s="995">
        <f t="shared" ref="BZY56" si="1024">BZY45-BZY53-BZY54</f>
        <v>0</v>
      </c>
      <c r="CAA56" s="995">
        <f t="shared" ref="CAA56" si="1025">CAA45-CAA53-CAA54</f>
        <v>0</v>
      </c>
      <c r="CAC56" s="995">
        <f t="shared" ref="CAC56" si="1026">CAC45-CAC53-CAC54</f>
        <v>0</v>
      </c>
      <c r="CAE56" s="995">
        <f t="shared" ref="CAE56" si="1027">CAE45-CAE53-CAE54</f>
        <v>0</v>
      </c>
      <c r="CAG56" s="995">
        <f t="shared" ref="CAG56" si="1028">CAG45-CAG53-CAG54</f>
        <v>0</v>
      </c>
      <c r="CAI56" s="995">
        <f t="shared" ref="CAI56" si="1029">CAI45-CAI53-CAI54</f>
        <v>0</v>
      </c>
      <c r="CAK56" s="995">
        <f t="shared" ref="CAK56" si="1030">CAK45-CAK53-CAK54</f>
        <v>0</v>
      </c>
      <c r="CAM56" s="995">
        <f t="shared" ref="CAM56" si="1031">CAM45-CAM53-CAM54</f>
        <v>0</v>
      </c>
      <c r="CAO56" s="995">
        <f t="shared" ref="CAO56" si="1032">CAO45-CAO53-CAO54</f>
        <v>0</v>
      </c>
      <c r="CAQ56" s="995">
        <f t="shared" ref="CAQ56" si="1033">CAQ45-CAQ53-CAQ54</f>
        <v>0</v>
      </c>
      <c r="CAS56" s="995">
        <f t="shared" ref="CAS56" si="1034">CAS45-CAS53-CAS54</f>
        <v>0</v>
      </c>
      <c r="CAU56" s="995">
        <f t="shared" ref="CAU56" si="1035">CAU45-CAU53-CAU54</f>
        <v>0</v>
      </c>
      <c r="CAW56" s="995">
        <f t="shared" ref="CAW56" si="1036">CAW45-CAW53-CAW54</f>
        <v>0</v>
      </c>
      <c r="CAY56" s="995">
        <f t="shared" ref="CAY56" si="1037">CAY45-CAY53-CAY54</f>
        <v>0</v>
      </c>
      <c r="CBA56" s="995">
        <f t="shared" ref="CBA56" si="1038">CBA45-CBA53-CBA54</f>
        <v>0</v>
      </c>
      <c r="CBC56" s="995">
        <f t="shared" ref="CBC56" si="1039">CBC45-CBC53-CBC54</f>
        <v>0</v>
      </c>
      <c r="CBE56" s="995">
        <f t="shared" ref="CBE56" si="1040">CBE45-CBE53-CBE54</f>
        <v>0</v>
      </c>
      <c r="CBG56" s="995">
        <f t="shared" ref="CBG56" si="1041">CBG45-CBG53-CBG54</f>
        <v>0</v>
      </c>
      <c r="CBI56" s="995">
        <f t="shared" ref="CBI56" si="1042">CBI45-CBI53-CBI54</f>
        <v>0</v>
      </c>
      <c r="CBK56" s="995">
        <f t="shared" ref="CBK56" si="1043">CBK45-CBK53-CBK54</f>
        <v>0</v>
      </c>
      <c r="CBM56" s="995">
        <f t="shared" ref="CBM56" si="1044">CBM45-CBM53-CBM54</f>
        <v>0</v>
      </c>
      <c r="CBO56" s="995">
        <f t="shared" ref="CBO56" si="1045">CBO45-CBO53-CBO54</f>
        <v>0</v>
      </c>
      <c r="CBQ56" s="995">
        <f t="shared" ref="CBQ56" si="1046">CBQ45-CBQ53-CBQ54</f>
        <v>0</v>
      </c>
      <c r="CBS56" s="995">
        <f t="shared" ref="CBS56" si="1047">CBS45-CBS53-CBS54</f>
        <v>0</v>
      </c>
      <c r="CBU56" s="995">
        <f t="shared" ref="CBU56" si="1048">CBU45-CBU53-CBU54</f>
        <v>0</v>
      </c>
      <c r="CBW56" s="995">
        <f t="shared" ref="CBW56" si="1049">CBW45-CBW53-CBW54</f>
        <v>0</v>
      </c>
      <c r="CBY56" s="995">
        <f t="shared" ref="CBY56" si="1050">CBY45-CBY53-CBY54</f>
        <v>0</v>
      </c>
      <c r="CCA56" s="995">
        <f t="shared" ref="CCA56" si="1051">CCA45-CCA53-CCA54</f>
        <v>0</v>
      </c>
      <c r="CCC56" s="995">
        <f t="shared" ref="CCC56" si="1052">CCC45-CCC53-CCC54</f>
        <v>0</v>
      </c>
      <c r="CCE56" s="995">
        <f t="shared" ref="CCE56" si="1053">CCE45-CCE53-CCE54</f>
        <v>0</v>
      </c>
      <c r="CCG56" s="995">
        <f t="shared" ref="CCG56" si="1054">CCG45-CCG53-CCG54</f>
        <v>0</v>
      </c>
      <c r="CCI56" s="995">
        <f t="shared" ref="CCI56" si="1055">CCI45-CCI53-CCI54</f>
        <v>0</v>
      </c>
      <c r="CCK56" s="995">
        <f t="shared" ref="CCK56" si="1056">CCK45-CCK53-CCK54</f>
        <v>0</v>
      </c>
      <c r="CCM56" s="995">
        <f t="shared" ref="CCM56" si="1057">CCM45-CCM53-CCM54</f>
        <v>0</v>
      </c>
      <c r="CCO56" s="995">
        <f t="shared" ref="CCO56" si="1058">CCO45-CCO53-CCO54</f>
        <v>0</v>
      </c>
      <c r="CCQ56" s="995">
        <f t="shared" ref="CCQ56" si="1059">CCQ45-CCQ53-CCQ54</f>
        <v>0</v>
      </c>
      <c r="CCS56" s="995">
        <f t="shared" ref="CCS56" si="1060">CCS45-CCS53-CCS54</f>
        <v>0</v>
      </c>
      <c r="CCU56" s="995">
        <f t="shared" ref="CCU56" si="1061">CCU45-CCU53-CCU54</f>
        <v>0</v>
      </c>
      <c r="CCW56" s="995">
        <f t="shared" ref="CCW56" si="1062">CCW45-CCW53-CCW54</f>
        <v>0</v>
      </c>
      <c r="CCY56" s="995">
        <f t="shared" ref="CCY56" si="1063">CCY45-CCY53-CCY54</f>
        <v>0</v>
      </c>
      <c r="CDA56" s="995">
        <f t="shared" ref="CDA56" si="1064">CDA45-CDA53-CDA54</f>
        <v>0</v>
      </c>
      <c r="CDC56" s="995">
        <f t="shared" ref="CDC56" si="1065">CDC45-CDC53-CDC54</f>
        <v>0</v>
      </c>
      <c r="CDE56" s="995">
        <f t="shared" ref="CDE56" si="1066">CDE45-CDE53-CDE54</f>
        <v>0</v>
      </c>
      <c r="CDG56" s="995">
        <f t="shared" ref="CDG56" si="1067">CDG45-CDG53-CDG54</f>
        <v>0</v>
      </c>
      <c r="CDI56" s="995">
        <f t="shared" ref="CDI56" si="1068">CDI45-CDI53-CDI54</f>
        <v>0</v>
      </c>
      <c r="CDK56" s="995">
        <f t="shared" ref="CDK56" si="1069">CDK45-CDK53-CDK54</f>
        <v>0</v>
      </c>
      <c r="CDM56" s="995">
        <f t="shared" ref="CDM56" si="1070">CDM45-CDM53-CDM54</f>
        <v>0</v>
      </c>
      <c r="CDO56" s="995">
        <f t="shared" ref="CDO56" si="1071">CDO45-CDO53-CDO54</f>
        <v>0</v>
      </c>
      <c r="CDQ56" s="995">
        <f t="shared" ref="CDQ56" si="1072">CDQ45-CDQ53-CDQ54</f>
        <v>0</v>
      </c>
      <c r="CDS56" s="995">
        <f t="shared" ref="CDS56" si="1073">CDS45-CDS53-CDS54</f>
        <v>0</v>
      </c>
      <c r="CDU56" s="995">
        <f t="shared" ref="CDU56" si="1074">CDU45-CDU53-CDU54</f>
        <v>0</v>
      </c>
      <c r="CDW56" s="995">
        <f t="shared" ref="CDW56" si="1075">CDW45-CDW53-CDW54</f>
        <v>0</v>
      </c>
      <c r="CDY56" s="995">
        <f t="shared" ref="CDY56" si="1076">CDY45-CDY53-CDY54</f>
        <v>0</v>
      </c>
      <c r="CEA56" s="995">
        <f t="shared" ref="CEA56" si="1077">CEA45-CEA53-CEA54</f>
        <v>0</v>
      </c>
      <c r="CEC56" s="995">
        <f t="shared" ref="CEC56" si="1078">CEC45-CEC53-CEC54</f>
        <v>0</v>
      </c>
      <c r="CEE56" s="995">
        <f t="shared" ref="CEE56" si="1079">CEE45-CEE53-CEE54</f>
        <v>0</v>
      </c>
      <c r="CEG56" s="995">
        <f t="shared" ref="CEG56" si="1080">CEG45-CEG53-CEG54</f>
        <v>0</v>
      </c>
      <c r="CEI56" s="995">
        <f t="shared" ref="CEI56" si="1081">CEI45-CEI53-CEI54</f>
        <v>0</v>
      </c>
      <c r="CEK56" s="995">
        <f t="shared" ref="CEK56" si="1082">CEK45-CEK53-CEK54</f>
        <v>0</v>
      </c>
      <c r="CEM56" s="995">
        <f t="shared" ref="CEM56" si="1083">CEM45-CEM53-CEM54</f>
        <v>0</v>
      </c>
      <c r="CEO56" s="995">
        <f t="shared" ref="CEO56" si="1084">CEO45-CEO53-CEO54</f>
        <v>0</v>
      </c>
      <c r="CEQ56" s="995">
        <f t="shared" ref="CEQ56" si="1085">CEQ45-CEQ53-CEQ54</f>
        <v>0</v>
      </c>
      <c r="CES56" s="995">
        <f t="shared" ref="CES56" si="1086">CES45-CES53-CES54</f>
        <v>0</v>
      </c>
      <c r="CEU56" s="995">
        <f t="shared" ref="CEU56" si="1087">CEU45-CEU53-CEU54</f>
        <v>0</v>
      </c>
      <c r="CEW56" s="995">
        <f t="shared" ref="CEW56" si="1088">CEW45-CEW53-CEW54</f>
        <v>0</v>
      </c>
      <c r="CEY56" s="995">
        <f t="shared" ref="CEY56" si="1089">CEY45-CEY53-CEY54</f>
        <v>0</v>
      </c>
      <c r="CFA56" s="995">
        <f t="shared" ref="CFA56" si="1090">CFA45-CFA53-CFA54</f>
        <v>0</v>
      </c>
      <c r="CFC56" s="995">
        <f t="shared" ref="CFC56" si="1091">CFC45-CFC53-CFC54</f>
        <v>0</v>
      </c>
      <c r="CFE56" s="995">
        <f t="shared" ref="CFE56" si="1092">CFE45-CFE53-CFE54</f>
        <v>0</v>
      </c>
      <c r="CFG56" s="995">
        <f t="shared" ref="CFG56" si="1093">CFG45-CFG53-CFG54</f>
        <v>0</v>
      </c>
      <c r="CFI56" s="995">
        <f t="shared" ref="CFI56" si="1094">CFI45-CFI53-CFI54</f>
        <v>0</v>
      </c>
      <c r="CFK56" s="995">
        <f t="shared" ref="CFK56" si="1095">CFK45-CFK53-CFK54</f>
        <v>0</v>
      </c>
      <c r="CFM56" s="995">
        <f t="shared" ref="CFM56" si="1096">CFM45-CFM53-CFM54</f>
        <v>0</v>
      </c>
      <c r="CFO56" s="995">
        <f t="shared" ref="CFO56" si="1097">CFO45-CFO53-CFO54</f>
        <v>0</v>
      </c>
      <c r="CFQ56" s="995">
        <f t="shared" ref="CFQ56" si="1098">CFQ45-CFQ53-CFQ54</f>
        <v>0</v>
      </c>
      <c r="CFS56" s="995">
        <f t="shared" ref="CFS56" si="1099">CFS45-CFS53-CFS54</f>
        <v>0</v>
      </c>
      <c r="CFU56" s="995">
        <f t="shared" ref="CFU56" si="1100">CFU45-CFU53-CFU54</f>
        <v>0</v>
      </c>
      <c r="CFW56" s="995">
        <f t="shared" ref="CFW56" si="1101">CFW45-CFW53-CFW54</f>
        <v>0</v>
      </c>
      <c r="CFY56" s="995">
        <f t="shared" ref="CFY56" si="1102">CFY45-CFY53-CFY54</f>
        <v>0</v>
      </c>
      <c r="CGA56" s="995">
        <f t="shared" ref="CGA56" si="1103">CGA45-CGA53-CGA54</f>
        <v>0</v>
      </c>
      <c r="CGC56" s="995">
        <f t="shared" ref="CGC56" si="1104">CGC45-CGC53-CGC54</f>
        <v>0</v>
      </c>
      <c r="CGE56" s="995">
        <f t="shared" ref="CGE56" si="1105">CGE45-CGE53-CGE54</f>
        <v>0</v>
      </c>
      <c r="CGG56" s="995">
        <f t="shared" ref="CGG56" si="1106">CGG45-CGG53-CGG54</f>
        <v>0</v>
      </c>
      <c r="CGI56" s="995">
        <f t="shared" ref="CGI56" si="1107">CGI45-CGI53-CGI54</f>
        <v>0</v>
      </c>
      <c r="CGK56" s="995">
        <f t="shared" ref="CGK56" si="1108">CGK45-CGK53-CGK54</f>
        <v>0</v>
      </c>
      <c r="CGM56" s="995">
        <f t="shared" ref="CGM56" si="1109">CGM45-CGM53-CGM54</f>
        <v>0</v>
      </c>
      <c r="CGO56" s="995">
        <f t="shared" ref="CGO56" si="1110">CGO45-CGO53-CGO54</f>
        <v>0</v>
      </c>
      <c r="CGQ56" s="995">
        <f t="shared" ref="CGQ56" si="1111">CGQ45-CGQ53-CGQ54</f>
        <v>0</v>
      </c>
      <c r="CGS56" s="995">
        <f t="shared" ref="CGS56" si="1112">CGS45-CGS53-CGS54</f>
        <v>0</v>
      </c>
      <c r="CGU56" s="995">
        <f t="shared" ref="CGU56" si="1113">CGU45-CGU53-CGU54</f>
        <v>0</v>
      </c>
      <c r="CGW56" s="995">
        <f t="shared" ref="CGW56" si="1114">CGW45-CGW53-CGW54</f>
        <v>0</v>
      </c>
      <c r="CGY56" s="995">
        <f t="shared" ref="CGY56" si="1115">CGY45-CGY53-CGY54</f>
        <v>0</v>
      </c>
      <c r="CHA56" s="995">
        <f t="shared" ref="CHA56" si="1116">CHA45-CHA53-CHA54</f>
        <v>0</v>
      </c>
      <c r="CHC56" s="995">
        <f t="shared" ref="CHC56" si="1117">CHC45-CHC53-CHC54</f>
        <v>0</v>
      </c>
      <c r="CHE56" s="995">
        <f t="shared" ref="CHE56" si="1118">CHE45-CHE53-CHE54</f>
        <v>0</v>
      </c>
      <c r="CHG56" s="995">
        <f t="shared" ref="CHG56" si="1119">CHG45-CHG53-CHG54</f>
        <v>0</v>
      </c>
      <c r="CHI56" s="995">
        <f t="shared" ref="CHI56" si="1120">CHI45-CHI53-CHI54</f>
        <v>0</v>
      </c>
      <c r="CHK56" s="995">
        <f t="shared" ref="CHK56" si="1121">CHK45-CHK53-CHK54</f>
        <v>0</v>
      </c>
      <c r="CHM56" s="995">
        <f t="shared" ref="CHM56" si="1122">CHM45-CHM53-CHM54</f>
        <v>0</v>
      </c>
      <c r="CHO56" s="995">
        <f t="shared" ref="CHO56" si="1123">CHO45-CHO53-CHO54</f>
        <v>0</v>
      </c>
      <c r="CHQ56" s="995">
        <f t="shared" ref="CHQ56" si="1124">CHQ45-CHQ53-CHQ54</f>
        <v>0</v>
      </c>
      <c r="CHS56" s="995">
        <f t="shared" ref="CHS56" si="1125">CHS45-CHS53-CHS54</f>
        <v>0</v>
      </c>
      <c r="CHU56" s="995">
        <f t="shared" ref="CHU56" si="1126">CHU45-CHU53-CHU54</f>
        <v>0</v>
      </c>
      <c r="CHW56" s="995">
        <f t="shared" ref="CHW56" si="1127">CHW45-CHW53-CHW54</f>
        <v>0</v>
      </c>
      <c r="CHY56" s="995">
        <f t="shared" ref="CHY56" si="1128">CHY45-CHY53-CHY54</f>
        <v>0</v>
      </c>
      <c r="CIA56" s="995">
        <f t="shared" ref="CIA56" si="1129">CIA45-CIA53-CIA54</f>
        <v>0</v>
      </c>
      <c r="CIC56" s="995">
        <f t="shared" ref="CIC56" si="1130">CIC45-CIC53-CIC54</f>
        <v>0</v>
      </c>
      <c r="CIE56" s="995">
        <f t="shared" ref="CIE56" si="1131">CIE45-CIE53-CIE54</f>
        <v>0</v>
      </c>
      <c r="CIG56" s="995">
        <f t="shared" ref="CIG56" si="1132">CIG45-CIG53-CIG54</f>
        <v>0</v>
      </c>
      <c r="CII56" s="995">
        <f t="shared" ref="CII56" si="1133">CII45-CII53-CII54</f>
        <v>0</v>
      </c>
      <c r="CIK56" s="995">
        <f t="shared" ref="CIK56" si="1134">CIK45-CIK53-CIK54</f>
        <v>0</v>
      </c>
      <c r="CIM56" s="995">
        <f t="shared" ref="CIM56" si="1135">CIM45-CIM53-CIM54</f>
        <v>0</v>
      </c>
      <c r="CIO56" s="995">
        <f t="shared" ref="CIO56" si="1136">CIO45-CIO53-CIO54</f>
        <v>0</v>
      </c>
      <c r="CIQ56" s="995">
        <f t="shared" ref="CIQ56" si="1137">CIQ45-CIQ53-CIQ54</f>
        <v>0</v>
      </c>
      <c r="CIS56" s="995">
        <f t="shared" ref="CIS56" si="1138">CIS45-CIS53-CIS54</f>
        <v>0</v>
      </c>
      <c r="CIU56" s="995">
        <f t="shared" ref="CIU56" si="1139">CIU45-CIU53-CIU54</f>
        <v>0</v>
      </c>
      <c r="CIW56" s="995">
        <f t="shared" ref="CIW56" si="1140">CIW45-CIW53-CIW54</f>
        <v>0</v>
      </c>
      <c r="CIY56" s="995">
        <f t="shared" ref="CIY56" si="1141">CIY45-CIY53-CIY54</f>
        <v>0</v>
      </c>
      <c r="CJA56" s="995">
        <f t="shared" ref="CJA56" si="1142">CJA45-CJA53-CJA54</f>
        <v>0</v>
      </c>
      <c r="CJC56" s="995">
        <f t="shared" ref="CJC56" si="1143">CJC45-CJC53-CJC54</f>
        <v>0</v>
      </c>
      <c r="CJE56" s="995">
        <f t="shared" ref="CJE56" si="1144">CJE45-CJE53-CJE54</f>
        <v>0</v>
      </c>
      <c r="CJG56" s="995">
        <f t="shared" ref="CJG56" si="1145">CJG45-CJG53-CJG54</f>
        <v>0</v>
      </c>
      <c r="CJI56" s="995">
        <f t="shared" ref="CJI56" si="1146">CJI45-CJI53-CJI54</f>
        <v>0</v>
      </c>
      <c r="CJK56" s="995">
        <f t="shared" ref="CJK56" si="1147">CJK45-CJK53-CJK54</f>
        <v>0</v>
      </c>
      <c r="CJM56" s="995">
        <f t="shared" ref="CJM56" si="1148">CJM45-CJM53-CJM54</f>
        <v>0</v>
      </c>
      <c r="CJO56" s="995">
        <f t="shared" ref="CJO56" si="1149">CJO45-CJO53-CJO54</f>
        <v>0</v>
      </c>
      <c r="CJQ56" s="995">
        <f t="shared" ref="CJQ56" si="1150">CJQ45-CJQ53-CJQ54</f>
        <v>0</v>
      </c>
      <c r="CJS56" s="995">
        <f t="shared" ref="CJS56" si="1151">CJS45-CJS53-CJS54</f>
        <v>0</v>
      </c>
      <c r="CJU56" s="995">
        <f t="shared" ref="CJU56" si="1152">CJU45-CJU53-CJU54</f>
        <v>0</v>
      </c>
      <c r="CJW56" s="995">
        <f t="shared" ref="CJW56" si="1153">CJW45-CJW53-CJW54</f>
        <v>0</v>
      </c>
      <c r="CJY56" s="995">
        <f t="shared" ref="CJY56" si="1154">CJY45-CJY53-CJY54</f>
        <v>0</v>
      </c>
      <c r="CKA56" s="995">
        <f t="shared" ref="CKA56" si="1155">CKA45-CKA53-CKA54</f>
        <v>0</v>
      </c>
      <c r="CKC56" s="995">
        <f t="shared" ref="CKC56" si="1156">CKC45-CKC53-CKC54</f>
        <v>0</v>
      </c>
      <c r="CKE56" s="995">
        <f t="shared" ref="CKE56" si="1157">CKE45-CKE53-CKE54</f>
        <v>0</v>
      </c>
      <c r="CKG56" s="995">
        <f t="shared" ref="CKG56" si="1158">CKG45-CKG53-CKG54</f>
        <v>0</v>
      </c>
      <c r="CKI56" s="995">
        <f t="shared" ref="CKI56" si="1159">CKI45-CKI53-CKI54</f>
        <v>0</v>
      </c>
      <c r="CKK56" s="995">
        <f t="shared" ref="CKK56" si="1160">CKK45-CKK53-CKK54</f>
        <v>0</v>
      </c>
      <c r="CKM56" s="995">
        <f t="shared" ref="CKM56" si="1161">CKM45-CKM53-CKM54</f>
        <v>0</v>
      </c>
      <c r="CKO56" s="995">
        <f t="shared" ref="CKO56" si="1162">CKO45-CKO53-CKO54</f>
        <v>0</v>
      </c>
      <c r="CKQ56" s="995">
        <f t="shared" ref="CKQ56" si="1163">CKQ45-CKQ53-CKQ54</f>
        <v>0</v>
      </c>
      <c r="CKS56" s="995">
        <f t="shared" ref="CKS56" si="1164">CKS45-CKS53-CKS54</f>
        <v>0</v>
      </c>
      <c r="CKU56" s="995">
        <f t="shared" ref="CKU56" si="1165">CKU45-CKU53-CKU54</f>
        <v>0</v>
      </c>
      <c r="CKW56" s="995">
        <f t="shared" ref="CKW56" si="1166">CKW45-CKW53-CKW54</f>
        <v>0</v>
      </c>
      <c r="CKY56" s="995">
        <f t="shared" ref="CKY56" si="1167">CKY45-CKY53-CKY54</f>
        <v>0</v>
      </c>
      <c r="CLA56" s="995">
        <f t="shared" ref="CLA56" si="1168">CLA45-CLA53-CLA54</f>
        <v>0</v>
      </c>
      <c r="CLC56" s="995">
        <f t="shared" ref="CLC56" si="1169">CLC45-CLC53-CLC54</f>
        <v>0</v>
      </c>
      <c r="CLE56" s="995">
        <f t="shared" ref="CLE56" si="1170">CLE45-CLE53-CLE54</f>
        <v>0</v>
      </c>
      <c r="CLG56" s="995">
        <f t="shared" ref="CLG56" si="1171">CLG45-CLG53-CLG54</f>
        <v>0</v>
      </c>
      <c r="CLI56" s="995">
        <f t="shared" ref="CLI56" si="1172">CLI45-CLI53-CLI54</f>
        <v>0</v>
      </c>
      <c r="CLK56" s="995">
        <f t="shared" ref="CLK56" si="1173">CLK45-CLK53-CLK54</f>
        <v>0</v>
      </c>
      <c r="CLM56" s="995">
        <f t="shared" ref="CLM56" si="1174">CLM45-CLM53-CLM54</f>
        <v>0</v>
      </c>
      <c r="CLO56" s="995">
        <f t="shared" ref="CLO56" si="1175">CLO45-CLO53-CLO54</f>
        <v>0</v>
      </c>
      <c r="CLQ56" s="995">
        <f t="shared" ref="CLQ56" si="1176">CLQ45-CLQ53-CLQ54</f>
        <v>0</v>
      </c>
      <c r="CLS56" s="995">
        <f t="shared" ref="CLS56" si="1177">CLS45-CLS53-CLS54</f>
        <v>0</v>
      </c>
      <c r="CLU56" s="995">
        <f t="shared" ref="CLU56" si="1178">CLU45-CLU53-CLU54</f>
        <v>0</v>
      </c>
      <c r="CLW56" s="995">
        <f t="shared" ref="CLW56" si="1179">CLW45-CLW53-CLW54</f>
        <v>0</v>
      </c>
      <c r="CLY56" s="995">
        <f t="shared" ref="CLY56" si="1180">CLY45-CLY53-CLY54</f>
        <v>0</v>
      </c>
      <c r="CMA56" s="995">
        <f t="shared" ref="CMA56" si="1181">CMA45-CMA53-CMA54</f>
        <v>0</v>
      </c>
      <c r="CMC56" s="995">
        <f t="shared" ref="CMC56" si="1182">CMC45-CMC53-CMC54</f>
        <v>0</v>
      </c>
      <c r="CME56" s="995">
        <f t="shared" ref="CME56" si="1183">CME45-CME53-CME54</f>
        <v>0</v>
      </c>
      <c r="CMG56" s="995">
        <f t="shared" ref="CMG56" si="1184">CMG45-CMG53-CMG54</f>
        <v>0</v>
      </c>
      <c r="CMI56" s="995">
        <f t="shared" ref="CMI56" si="1185">CMI45-CMI53-CMI54</f>
        <v>0</v>
      </c>
      <c r="CMK56" s="995">
        <f t="shared" ref="CMK56" si="1186">CMK45-CMK53-CMK54</f>
        <v>0</v>
      </c>
      <c r="CMM56" s="995">
        <f t="shared" ref="CMM56" si="1187">CMM45-CMM53-CMM54</f>
        <v>0</v>
      </c>
      <c r="CMO56" s="995">
        <f t="shared" ref="CMO56" si="1188">CMO45-CMO53-CMO54</f>
        <v>0</v>
      </c>
      <c r="CMQ56" s="995">
        <f t="shared" ref="CMQ56" si="1189">CMQ45-CMQ53-CMQ54</f>
        <v>0</v>
      </c>
      <c r="CMS56" s="995">
        <f t="shared" ref="CMS56" si="1190">CMS45-CMS53-CMS54</f>
        <v>0</v>
      </c>
      <c r="CMU56" s="995">
        <f t="shared" ref="CMU56" si="1191">CMU45-CMU53-CMU54</f>
        <v>0</v>
      </c>
      <c r="CMW56" s="995">
        <f t="shared" ref="CMW56" si="1192">CMW45-CMW53-CMW54</f>
        <v>0</v>
      </c>
      <c r="CMY56" s="995">
        <f t="shared" ref="CMY56" si="1193">CMY45-CMY53-CMY54</f>
        <v>0</v>
      </c>
      <c r="CNA56" s="995">
        <f t="shared" ref="CNA56" si="1194">CNA45-CNA53-CNA54</f>
        <v>0</v>
      </c>
      <c r="CNC56" s="995">
        <f t="shared" ref="CNC56" si="1195">CNC45-CNC53-CNC54</f>
        <v>0</v>
      </c>
      <c r="CNE56" s="995">
        <f t="shared" ref="CNE56" si="1196">CNE45-CNE53-CNE54</f>
        <v>0</v>
      </c>
      <c r="CNG56" s="995">
        <f t="shared" ref="CNG56" si="1197">CNG45-CNG53-CNG54</f>
        <v>0</v>
      </c>
      <c r="CNI56" s="995">
        <f t="shared" ref="CNI56" si="1198">CNI45-CNI53-CNI54</f>
        <v>0</v>
      </c>
      <c r="CNK56" s="995">
        <f t="shared" ref="CNK56" si="1199">CNK45-CNK53-CNK54</f>
        <v>0</v>
      </c>
      <c r="CNM56" s="995">
        <f t="shared" ref="CNM56" si="1200">CNM45-CNM53-CNM54</f>
        <v>0</v>
      </c>
      <c r="CNO56" s="995">
        <f t="shared" ref="CNO56" si="1201">CNO45-CNO53-CNO54</f>
        <v>0</v>
      </c>
      <c r="CNQ56" s="995">
        <f t="shared" ref="CNQ56" si="1202">CNQ45-CNQ53-CNQ54</f>
        <v>0</v>
      </c>
      <c r="CNS56" s="995">
        <f t="shared" ref="CNS56" si="1203">CNS45-CNS53-CNS54</f>
        <v>0</v>
      </c>
      <c r="CNU56" s="995">
        <f t="shared" ref="CNU56" si="1204">CNU45-CNU53-CNU54</f>
        <v>0</v>
      </c>
      <c r="CNW56" s="995">
        <f t="shared" ref="CNW56" si="1205">CNW45-CNW53-CNW54</f>
        <v>0</v>
      </c>
      <c r="CNY56" s="995">
        <f t="shared" ref="CNY56" si="1206">CNY45-CNY53-CNY54</f>
        <v>0</v>
      </c>
      <c r="COA56" s="995">
        <f t="shared" ref="COA56" si="1207">COA45-COA53-COA54</f>
        <v>0</v>
      </c>
      <c r="COC56" s="995">
        <f t="shared" ref="COC56" si="1208">COC45-COC53-COC54</f>
        <v>0</v>
      </c>
      <c r="COE56" s="995">
        <f t="shared" ref="COE56" si="1209">COE45-COE53-COE54</f>
        <v>0</v>
      </c>
      <c r="COG56" s="995">
        <f t="shared" ref="COG56" si="1210">COG45-COG53-COG54</f>
        <v>0</v>
      </c>
      <c r="COI56" s="995">
        <f t="shared" ref="COI56" si="1211">COI45-COI53-COI54</f>
        <v>0</v>
      </c>
      <c r="COK56" s="995">
        <f t="shared" ref="COK56" si="1212">COK45-COK53-COK54</f>
        <v>0</v>
      </c>
      <c r="COM56" s="995">
        <f t="shared" ref="COM56" si="1213">COM45-COM53-COM54</f>
        <v>0</v>
      </c>
      <c r="COO56" s="995">
        <f t="shared" ref="COO56" si="1214">COO45-COO53-COO54</f>
        <v>0</v>
      </c>
      <c r="COQ56" s="995">
        <f t="shared" ref="COQ56" si="1215">COQ45-COQ53-COQ54</f>
        <v>0</v>
      </c>
      <c r="COS56" s="995">
        <f t="shared" ref="COS56" si="1216">COS45-COS53-COS54</f>
        <v>0</v>
      </c>
      <c r="COU56" s="995">
        <f t="shared" ref="COU56" si="1217">COU45-COU53-COU54</f>
        <v>0</v>
      </c>
      <c r="COW56" s="995">
        <f t="shared" ref="COW56" si="1218">COW45-COW53-COW54</f>
        <v>0</v>
      </c>
      <c r="COY56" s="995">
        <f t="shared" ref="COY56" si="1219">COY45-COY53-COY54</f>
        <v>0</v>
      </c>
      <c r="CPA56" s="995">
        <f t="shared" ref="CPA56" si="1220">CPA45-CPA53-CPA54</f>
        <v>0</v>
      </c>
      <c r="CPC56" s="995">
        <f t="shared" ref="CPC56" si="1221">CPC45-CPC53-CPC54</f>
        <v>0</v>
      </c>
      <c r="CPE56" s="995">
        <f t="shared" ref="CPE56" si="1222">CPE45-CPE53-CPE54</f>
        <v>0</v>
      </c>
      <c r="CPG56" s="995">
        <f t="shared" ref="CPG56" si="1223">CPG45-CPG53-CPG54</f>
        <v>0</v>
      </c>
      <c r="CPI56" s="995">
        <f t="shared" ref="CPI56" si="1224">CPI45-CPI53-CPI54</f>
        <v>0</v>
      </c>
      <c r="CPK56" s="995">
        <f t="shared" ref="CPK56" si="1225">CPK45-CPK53-CPK54</f>
        <v>0</v>
      </c>
      <c r="CPM56" s="995">
        <f t="shared" ref="CPM56" si="1226">CPM45-CPM53-CPM54</f>
        <v>0</v>
      </c>
      <c r="CPO56" s="995">
        <f t="shared" ref="CPO56" si="1227">CPO45-CPO53-CPO54</f>
        <v>0</v>
      </c>
      <c r="CPQ56" s="995">
        <f t="shared" ref="CPQ56" si="1228">CPQ45-CPQ53-CPQ54</f>
        <v>0</v>
      </c>
      <c r="CPS56" s="995">
        <f t="shared" ref="CPS56" si="1229">CPS45-CPS53-CPS54</f>
        <v>0</v>
      </c>
      <c r="CPU56" s="995">
        <f t="shared" ref="CPU56" si="1230">CPU45-CPU53-CPU54</f>
        <v>0</v>
      </c>
      <c r="CPW56" s="995">
        <f t="shared" ref="CPW56" si="1231">CPW45-CPW53-CPW54</f>
        <v>0</v>
      </c>
      <c r="CPY56" s="995">
        <f t="shared" ref="CPY56" si="1232">CPY45-CPY53-CPY54</f>
        <v>0</v>
      </c>
      <c r="CQA56" s="995">
        <f t="shared" ref="CQA56" si="1233">CQA45-CQA53-CQA54</f>
        <v>0</v>
      </c>
      <c r="CQC56" s="995">
        <f t="shared" ref="CQC56" si="1234">CQC45-CQC53-CQC54</f>
        <v>0</v>
      </c>
      <c r="CQE56" s="995">
        <f t="shared" ref="CQE56" si="1235">CQE45-CQE53-CQE54</f>
        <v>0</v>
      </c>
      <c r="CQG56" s="995">
        <f t="shared" ref="CQG56" si="1236">CQG45-CQG53-CQG54</f>
        <v>0</v>
      </c>
      <c r="CQI56" s="995">
        <f t="shared" ref="CQI56" si="1237">CQI45-CQI53-CQI54</f>
        <v>0</v>
      </c>
      <c r="CQK56" s="995">
        <f t="shared" ref="CQK56" si="1238">CQK45-CQK53-CQK54</f>
        <v>0</v>
      </c>
      <c r="CQM56" s="995">
        <f t="shared" ref="CQM56" si="1239">CQM45-CQM53-CQM54</f>
        <v>0</v>
      </c>
      <c r="CQO56" s="995">
        <f t="shared" ref="CQO56" si="1240">CQO45-CQO53-CQO54</f>
        <v>0</v>
      </c>
      <c r="CQQ56" s="995">
        <f t="shared" ref="CQQ56" si="1241">CQQ45-CQQ53-CQQ54</f>
        <v>0</v>
      </c>
      <c r="CQS56" s="995">
        <f t="shared" ref="CQS56" si="1242">CQS45-CQS53-CQS54</f>
        <v>0</v>
      </c>
      <c r="CQU56" s="995">
        <f t="shared" ref="CQU56" si="1243">CQU45-CQU53-CQU54</f>
        <v>0</v>
      </c>
      <c r="CQW56" s="995">
        <f t="shared" ref="CQW56" si="1244">CQW45-CQW53-CQW54</f>
        <v>0</v>
      </c>
      <c r="CQY56" s="995">
        <f t="shared" ref="CQY56" si="1245">CQY45-CQY53-CQY54</f>
        <v>0</v>
      </c>
      <c r="CRA56" s="995">
        <f t="shared" ref="CRA56" si="1246">CRA45-CRA53-CRA54</f>
        <v>0</v>
      </c>
      <c r="CRC56" s="995">
        <f t="shared" ref="CRC56" si="1247">CRC45-CRC53-CRC54</f>
        <v>0</v>
      </c>
      <c r="CRE56" s="995">
        <f t="shared" ref="CRE56" si="1248">CRE45-CRE53-CRE54</f>
        <v>0</v>
      </c>
      <c r="CRG56" s="995">
        <f t="shared" ref="CRG56" si="1249">CRG45-CRG53-CRG54</f>
        <v>0</v>
      </c>
      <c r="CRI56" s="995">
        <f t="shared" ref="CRI56" si="1250">CRI45-CRI53-CRI54</f>
        <v>0</v>
      </c>
      <c r="CRK56" s="995">
        <f t="shared" ref="CRK56" si="1251">CRK45-CRK53-CRK54</f>
        <v>0</v>
      </c>
      <c r="CRM56" s="995">
        <f t="shared" ref="CRM56" si="1252">CRM45-CRM53-CRM54</f>
        <v>0</v>
      </c>
      <c r="CRO56" s="995">
        <f t="shared" ref="CRO56" si="1253">CRO45-CRO53-CRO54</f>
        <v>0</v>
      </c>
      <c r="CRQ56" s="995">
        <f t="shared" ref="CRQ56" si="1254">CRQ45-CRQ53-CRQ54</f>
        <v>0</v>
      </c>
      <c r="CRS56" s="995">
        <f t="shared" ref="CRS56" si="1255">CRS45-CRS53-CRS54</f>
        <v>0</v>
      </c>
      <c r="CRU56" s="995">
        <f t="shared" ref="CRU56" si="1256">CRU45-CRU53-CRU54</f>
        <v>0</v>
      </c>
      <c r="CRW56" s="995">
        <f t="shared" ref="CRW56" si="1257">CRW45-CRW53-CRW54</f>
        <v>0</v>
      </c>
      <c r="CRY56" s="995">
        <f t="shared" ref="CRY56" si="1258">CRY45-CRY53-CRY54</f>
        <v>0</v>
      </c>
      <c r="CSA56" s="995">
        <f t="shared" ref="CSA56" si="1259">CSA45-CSA53-CSA54</f>
        <v>0</v>
      </c>
      <c r="CSC56" s="995">
        <f t="shared" ref="CSC56" si="1260">CSC45-CSC53-CSC54</f>
        <v>0</v>
      </c>
      <c r="CSE56" s="995">
        <f t="shared" ref="CSE56" si="1261">CSE45-CSE53-CSE54</f>
        <v>0</v>
      </c>
      <c r="CSG56" s="995">
        <f t="shared" ref="CSG56" si="1262">CSG45-CSG53-CSG54</f>
        <v>0</v>
      </c>
      <c r="CSI56" s="995">
        <f t="shared" ref="CSI56" si="1263">CSI45-CSI53-CSI54</f>
        <v>0</v>
      </c>
      <c r="CSK56" s="995">
        <f t="shared" ref="CSK56" si="1264">CSK45-CSK53-CSK54</f>
        <v>0</v>
      </c>
      <c r="CSM56" s="995">
        <f t="shared" ref="CSM56" si="1265">CSM45-CSM53-CSM54</f>
        <v>0</v>
      </c>
      <c r="CSO56" s="995">
        <f t="shared" ref="CSO56" si="1266">CSO45-CSO53-CSO54</f>
        <v>0</v>
      </c>
      <c r="CSQ56" s="995">
        <f t="shared" ref="CSQ56" si="1267">CSQ45-CSQ53-CSQ54</f>
        <v>0</v>
      </c>
      <c r="CSS56" s="995">
        <f t="shared" ref="CSS56" si="1268">CSS45-CSS53-CSS54</f>
        <v>0</v>
      </c>
      <c r="CSU56" s="995">
        <f t="shared" ref="CSU56" si="1269">CSU45-CSU53-CSU54</f>
        <v>0</v>
      </c>
      <c r="CSW56" s="995">
        <f t="shared" ref="CSW56" si="1270">CSW45-CSW53-CSW54</f>
        <v>0</v>
      </c>
      <c r="CSY56" s="995">
        <f t="shared" ref="CSY56" si="1271">CSY45-CSY53-CSY54</f>
        <v>0</v>
      </c>
      <c r="CTA56" s="995">
        <f t="shared" ref="CTA56" si="1272">CTA45-CTA53-CTA54</f>
        <v>0</v>
      </c>
      <c r="CTC56" s="995">
        <f t="shared" ref="CTC56" si="1273">CTC45-CTC53-CTC54</f>
        <v>0</v>
      </c>
      <c r="CTE56" s="995">
        <f t="shared" ref="CTE56" si="1274">CTE45-CTE53-CTE54</f>
        <v>0</v>
      </c>
      <c r="CTG56" s="995">
        <f t="shared" ref="CTG56" si="1275">CTG45-CTG53-CTG54</f>
        <v>0</v>
      </c>
      <c r="CTI56" s="995">
        <f t="shared" ref="CTI56" si="1276">CTI45-CTI53-CTI54</f>
        <v>0</v>
      </c>
      <c r="CTK56" s="995">
        <f t="shared" ref="CTK56" si="1277">CTK45-CTK53-CTK54</f>
        <v>0</v>
      </c>
      <c r="CTM56" s="995">
        <f t="shared" ref="CTM56" si="1278">CTM45-CTM53-CTM54</f>
        <v>0</v>
      </c>
      <c r="CTO56" s="995">
        <f t="shared" ref="CTO56" si="1279">CTO45-CTO53-CTO54</f>
        <v>0</v>
      </c>
      <c r="CTQ56" s="995">
        <f t="shared" ref="CTQ56" si="1280">CTQ45-CTQ53-CTQ54</f>
        <v>0</v>
      </c>
      <c r="CTS56" s="995">
        <f t="shared" ref="CTS56" si="1281">CTS45-CTS53-CTS54</f>
        <v>0</v>
      </c>
      <c r="CTU56" s="995">
        <f t="shared" ref="CTU56" si="1282">CTU45-CTU53-CTU54</f>
        <v>0</v>
      </c>
      <c r="CTW56" s="995">
        <f t="shared" ref="CTW56" si="1283">CTW45-CTW53-CTW54</f>
        <v>0</v>
      </c>
      <c r="CTY56" s="995">
        <f t="shared" ref="CTY56" si="1284">CTY45-CTY53-CTY54</f>
        <v>0</v>
      </c>
      <c r="CUA56" s="995">
        <f t="shared" ref="CUA56" si="1285">CUA45-CUA53-CUA54</f>
        <v>0</v>
      </c>
      <c r="CUC56" s="995">
        <f t="shared" ref="CUC56" si="1286">CUC45-CUC53-CUC54</f>
        <v>0</v>
      </c>
      <c r="CUE56" s="995">
        <f t="shared" ref="CUE56" si="1287">CUE45-CUE53-CUE54</f>
        <v>0</v>
      </c>
      <c r="CUG56" s="995">
        <f t="shared" ref="CUG56" si="1288">CUG45-CUG53-CUG54</f>
        <v>0</v>
      </c>
      <c r="CUI56" s="995">
        <f t="shared" ref="CUI56" si="1289">CUI45-CUI53-CUI54</f>
        <v>0</v>
      </c>
      <c r="CUK56" s="995">
        <f t="shared" ref="CUK56" si="1290">CUK45-CUK53-CUK54</f>
        <v>0</v>
      </c>
      <c r="CUM56" s="995">
        <f t="shared" ref="CUM56" si="1291">CUM45-CUM53-CUM54</f>
        <v>0</v>
      </c>
      <c r="CUO56" s="995">
        <f t="shared" ref="CUO56" si="1292">CUO45-CUO53-CUO54</f>
        <v>0</v>
      </c>
      <c r="CUQ56" s="995">
        <f t="shared" ref="CUQ56" si="1293">CUQ45-CUQ53-CUQ54</f>
        <v>0</v>
      </c>
      <c r="CUS56" s="995">
        <f t="shared" ref="CUS56" si="1294">CUS45-CUS53-CUS54</f>
        <v>0</v>
      </c>
      <c r="CUU56" s="995">
        <f t="shared" ref="CUU56" si="1295">CUU45-CUU53-CUU54</f>
        <v>0</v>
      </c>
      <c r="CUW56" s="995">
        <f t="shared" ref="CUW56" si="1296">CUW45-CUW53-CUW54</f>
        <v>0</v>
      </c>
      <c r="CUY56" s="995">
        <f t="shared" ref="CUY56" si="1297">CUY45-CUY53-CUY54</f>
        <v>0</v>
      </c>
      <c r="CVA56" s="995">
        <f t="shared" ref="CVA56" si="1298">CVA45-CVA53-CVA54</f>
        <v>0</v>
      </c>
      <c r="CVC56" s="995">
        <f t="shared" ref="CVC56" si="1299">CVC45-CVC53-CVC54</f>
        <v>0</v>
      </c>
      <c r="CVE56" s="995">
        <f t="shared" ref="CVE56" si="1300">CVE45-CVE53-CVE54</f>
        <v>0</v>
      </c>
      <c r="CVG56" s="995">
        <f t="shared" ref="CVG56" si="1301">CVG45-CVG53-CVG54</f>
        <v>0</v>
      </c>
      <c r="CVI56" s="995">
        <f t="shared" ref="CVI56" si="1302">CVI45-CVI53-CVI54</f>
        <v>0</v>
      </c>
      <c r="CVK56" s="995">
        <f t="shared" ref="CVK56" si="1303">CVK45-CVK53-CVK54</f>
        <v>0</v>
      </c>
      <c r="CVM56" s="995">
        <f t="shared" ref="CVM56" si="1304">CVM45-CVM53-CVM54</f>
        <v>0</v>
      </c>
      <c r="CVO56" s="995">
        <f t="shared" ref="CVO56" si="1305">CVO45-CVO53-CVO54</f>
        <v>0</v>
      </c>
      <c r="CVQ56" s="995">
        <f t="shared" ref="CVQ56" si="1306">CVQ45-CVQ53-CVQ54</f>
        <v>0</v>
      </c>
      <c r="CVS56" s="995">
        <f t="shared" ref="CVS56" si="1307">CVS45-CVS53-CVS54</f>
        <v>0</v>
      </c>
      <c r="CVU56" s="995">
        <f t="shared" ref="CVU56" si="1308">CVU45-CVU53-CVU54</f>
        <v>0</v>
      </c>
      <c r="CVW56" s="995">
        <f t="shared" ref="CVW56" si="1309">CVW45-CVW53-CVW54</f>
        <v>0</v>
      </c>
      <c r="CVY56" s="995">
        <f t="shared" ref="CVY56" si="1310">CVY45-CVY53-CVY54</f>
        <v>0</v>
      </c>
      <c r="CWA56" s="995">
        <f t="shared" ref="CWA56" si="1311">CWA45-CWA53-CWA54</f>
        <v>0</v>
      </c>
      <c r="CWC56" s="995">
        <f t="shared" ref="CWC56" si="1312">CWC45-CWC53-CWC54</f>
        <v>0</v>
      </c>
      <c r="CWE56" s="995">
        <f t="shared" ref="CWE56" si="1313">CWE45-CWE53-CWE54</f>
        <v>0</v>
      </c>
      <c r="CWG56" s="995">
        <f t="shared" ref="CWG56" si="1314">CWG45-CWG53-CWG54</f>
        <v>0</v>
      </c>
      <c r="CWI56" s="995">
        <f t="shared" ref="CWI56" si="1315">CWI45-CWI53-CWI54</f>
        <v>0</v>
      </c>
      <c r="CWK56" s="995">
        <f t="shared" ref="CWK56" si="1316">CWK45-CWK53-CWK54</f>
        <v>0</v>
      </c>
      <c r="CWM56" s="995">
        <f t="shared" ref="CWM56" si="1317">CWM45-CWM53-CWM54</f>
        <v>0</v>
      </c>
      <c r="CWO56" s="995">
        <f t="shared" ref="CWO56" si="1318">CWO45-CWO53-CWO54</f>
        <v>0</v>
      </c>
      <c r="CWQ56" s="995">
        <f t="shared" ref="CWQ56" si="1319">CWQ45-CWQ53-CWQ54</f>
        <v>0</v>
      </c>
      <c r="CWS56" s="995">
        <f t="shared" ref="CWS56" si="1320">CWS45-CWS53-CWS54</f>
        <v>0</v>
      </c>
      <c r="CWU56" s="995">
        <f t="shared" ref="CWU56" si="1321">CWU45-CWU53-CWU54</f>
        <v>0</v>
      </c>
      <c r="CWW56" s="995">
        <f t="shared" ref="CWW56" si="1322">CWW45-CWW53-CWW54</f>
        <v>0</v>
      </c>
      <c r="CWY56" s="995">
        <f t="shared" ref="CWY56" si="1323">CWY45-CWY53-CWY54</f>
        <v>0</v>
      </c>
      <c r="CXA56" s="995">
        <f t="shared" ref="CXA56" si="1324">CXA45-CXA53-CXA54</f>
        <v>0</v>
      </c>
      <c r="CXC56" s="995">
        <f t="shared" ref="CXC56" si="1325">CXC45-CXC53-CXC54</f>
        <v>0</v>
      </c>
      <c r="CXE56" s="995">
        <f t="shared" ref="CXE56" si="1326">CXE45-CXE53-CXE54</f>
        <v>0</v>
      </c>
      <c r="CXG56" s="995">
        <f t="shared" ref="CXG56" si="1327">CXG45-CXG53-CXG54</f>
        <v>0</v>
      </c>
      <c r="CXI56" s="995">
        <f t="shared" ref="CXI56" si="1328">CXI45-CXI53-CXI54</f>
        <v>0</v>
      </c>
      <c r="CXK56" s="995">
        <f t="shared" ref="CXK56" si="1329">CXK45-CXK53-CXK54</f>
        <v>0</v>
      </c>
      <c r="CXM56" s="995">
        <f t="shared" ref="CXM56" si="1330">CXM45-CXM53-CXM54</f>
        <v>0</v>
      </c>
      <c r="CXO56" s="995">
        <f t="shared" ref="CXO56" si="1331">CXO45-CXO53-CXO54</f>
        <v>0</v>
      </c>
      <c r="CXQ56" s="995">
        <f t="shared" ref="CXQ56" si="1332">CXQ45-CXQ53-CXQ54</f>
        <v>0</v>
      </c>
      <c r="CXS56" s="995">
        <f t="shared" ref="CXS56" si="1333">CXS45-CXS53-CXS54</f>
        <v>0</v>
      </c>
      <c r="CXU56" s="995">
        <f t="shared" ref="CXU56" si="1334">CXU45-CXU53-CXU54</f>
        <v>0</v>
      </c>
      <c r="CXW56" s="995">
        <f t="shared" ref="CXW56" si="1335">CXW45-CXW53-CXW54</f>
        <v>0</v>
      </c>
      <c r="CXY56" s="995">
        <f t="shared" ref="CXY56" si="1336">CXY45-CXY53-CXY54</f>
        <v>0</v>
      </c>
      <c r="CYA56" s="995">
        <f t="shared" ref="CYA56" si="1337">CYA45-CYA53-CYA54</f>
        <v>0</v>
      </c>
      <c r="CYC56" s="995">
        <f t="shared" ref="CYC56" si="1338">CYC45-CYC53-CYC54</f>
        <v>0</v>
      </c>
      <c r="CYE56" s="995">
        <f t="shared" ref="CYE56" si="1339">CYE45-CYE53-CYE54</f>
        <v>0</v>
      </c>
      <c r="CYG56" s="995">
        <f t="shared" ref="CYG56" si="1340">CYG45-CYG53-CYG54</f>
        <v>0</v>
      </c>
      <c r="CYI56" s="995">
        <f t="shared" ref="CYI56" si="1341">CYI45-CYI53-CYI54</f>
        <v>0</v>
      </c>
      <c r="CYK56" s="995">
        <f t="shared" ref="CYK56" si="1342">CYK45-CYK53-CYK54</f>
        <v>0</v>
      </c>
      <c r="CYM56" s="995">
        <f t="shared" ref="CYM56" si="1343">CYM45-CYM53-CYM54</f>
        <v>0</v>
      </c>
      <c r="CYO56" s="995">
        <f t="shared" ref="CYO56" si="1344">CYO45-CYO53-CYO54</f>
        <v>0</v>
      </c>
      <c r="CYQ56" s="995">
        <f t="shared" ref="CYQ56" si="1345">CYQ45-CYQ53-CYQ54</f>
        <v>0</v>
      </c>
      <c r="CYS56" s="995">
        <f t="shared" ref="CYS56" si="1346">CYS45-CYS53-CYS54</f>
        <v>0</v>
      </c>
      <c r="CYU56" s="995">
        <f t="shared" ref="CYU56" si="1347">CYU45-CYU53-CYU54</f>
        <v>0</v>
      </c>
      <c r="CYW56" s="995">
        <f t="shared" ref="CYW56" si="1348">CYW45-CYW53-CYW54</f>
        <v>0</v>
      </c>
      <c r="CYY56" s="995">
        <f t="shared" ref="CYY56" si="1349">CYY45-CYY53-CYY54</f>
        <v>0</v>
      </c>
      <c r="CZA56" s="995">
        <f t="shared" ref="CZA56" si="1350">CZA45-CZA53-CZA54</f>
        <v>0</v>
      </c>
      <c r="CZC56" s="995">
        <f t="shared" ref="CZC56" si="1351">CZC45-CZC53-CZC54</f>
        <v>0</v>
      </c>
      <c r="CZE56" s="995">
        <f t="shared" ref="CZE56" si="1352">CZE45-CZE53-CZE54</f>
        <v>0</v>
      </c>
      <c r="CZG56" s="995">
        <f t="shared" ref="CZG56" si="1353">CZG45-CZG53-CZG54</f>
        <v>0</v>
      </c>
      <c r="CZI56" s="995">
        <f t="shared" ref="CZI56" si="1354">CZI45-CZI53-CZI54</f>
        <v>0</v>
      </c>
      <c r="CZK56" s="995">
        <f t="shared" ref="CZK56" si="1355">CZK45-CZK53-CZK54</f>
        <v>0</v>
      </c>
      <c r="CZM56" s="995">
        <f t="shared" ref="CZM56" si="1356">CZM45-CZM53-CZM54</f>
        <v>0</v>
      </c>
      <c r="CZO56" s="995">
        <f t="shared" ref="CZO56" si="1357">CZO45-CZO53-CZO54</f>
        <v>0</v>
      </c>
      <c r="CZQ56" s="995">
        <f t="shared" ref="CZQ56" si="1358">CZQ45-CZQ53-CZQ54</f>
        <v>0</v>
      </c>
      <c r="CZS56" s="995">
        <f t="shared" ref="CZS56" si="1359">CZS45-CZS53-CZS54</f>
        <v>0</v>
      </c>
      <c r="CZU56" s="995">
        <f t="shared" ref="CZU56" si="1360">CZU45-CZU53-CZU54</f>
        <v>0</v>
      </c>
      <c r="CZW56" s="995">
        <f t="shared" ref="CZW56" si="1361">CZW45-CZW53-CZW54</f>
        <v>0</v>
      </c>
      <c r="CZY56" s="995">
        <f t="shared" ref="CZY56" si="1362">CZY45-CZY53-CZY54</f>
        <v>0</v>
      </c>
      <c r="DAA56" s="995">
        <f t="shared" ref="DAA56" si="1363">DAA45-DAA53-DAA54</f>
        <v>0</v>
      </c>
      <c r="DAC56" s="995">
        <f t="shared" ref="DAC56" si="1364">DAC45-DAC53-DAC54</f>
        <v>0</v>
      </c>
      <c r="DAE56" s="995">
        <f t="shared" ref="DAE56" si="1365">DAE45-DAE53-DAE54</f>
        <v>0</v>
      </c>
      <c r="DAG56" s="995">
        <f t="shared" ref="DAG56" si="1366">DAG45-DAG53-DAG54</f>
        <v>0</v>
      </c>
      <c r="DAI56" s="995">
        <f t="shared" ref="DAI56" si="1367">DAI45-DAI53-DAI54</f>
        <v>0</v>
      </c>
      <c r="DAK56" s="995">
        <f t="shared" ref="DAK56" si="1368">DAK45-DAK53-DAK54</f>
        <v>0</v>
      </c>
      <c r="DAM56" s="995">
        <f t="shared" ref="DAM56" si="1369">DAM45-DAM53-DAM54</f>
        <v>0</v>
      </c>
      <c r="DAO56" s="995">
        <f t="shared" ref="DAO56" si="1370">DAO45-DAO53-DAO54</f>
        <v>0</v>
      </c>
      <c r="DAQ56" s="995">
        <f t="shared" ref="DAQ56" si="1371">DAQ45-DAQ53-DAQ54</f>
        <v>0</v>
      </c>
      <c r="DAS56" s="995">
        <f t="shared" ref="DAS56" si="1372">DAS45-DAS53-DAS54</f>
        <v>0</v>
      </c>
      <c r="DAU56" s="995">
        <f t="shared" ref="DAU56" si="1373">DAU45-DAU53-DAU54</f>
        <v>0</v>
      </c>
      <c r="DAW56" s="995">
        <f t="shared" ref="DAW56" si="1374">DAW45-DAW53-DAW54</f>
        <v>0</v>
      </c>
      <c r="DAY56" s="995">
        <f t="shared" ref="DAY56" si="1375">DAY45-DAY53-DAY54</f>
        <v>0</v>
      </c>
      <c r="DBA56" s="995">
        <f t="shared" ref="DBA56" si="1376">DBA45-DBA53-DBA54</f>
        <v>0</v>
      </c>
      <c r="DBC56" s="995">
        <f t="shared" ref="DBC56" si="1377">DBC45-DBC53-DBC54</f>
        <v>0</v>
      </c>
      <c r="DBE56" s="995">
        <f t="shared" ref="DBE56" si="1378">DBE45-DBE53-DBE54</f>
        <v>0</v>
      </c>
      <c r="DBG56" s="995">
        <f t="shared" ref="DBG56" si="1379">DBG45-DBG53-DBG54</f>
        <v>0</v>
      </c>
      <c r="DBI56" s="995">
        <f t="shared" ref="DBI56" si="1380">DBI45-DBI53-DBI54</f>
        <v>0</v>
      </c>
      <c r="DBK56" s="995">
        <f t="shared" ref="DBK56" si="1381">DBK45-DBK53-DBK54</f>
        <v>0</v>
      </c>
      <c r="DBM56" s="995">
        <f t="shared" ref="DBM56" si="1382">DBM45-DBM53-DBM54</f>
        <v>0</v>
      </c>
      <c r="DBO56" s="995">
        <f t="shared" ref="DBO56" si="1383">DBO45-DBO53-DBO54</f>
        <v>0</v>
      </c>
      <c r="DBQ56" s="995">
        <f t="shared" ref="DBQ56" si="1384">DBQ45-DBQ53-DBQ54</f>
        <v>0</v>
      </c>
      <c r="DBS56" s="995">
        <f t="shared" ref="DBS56" si="1385">DBS45-DBS53-DBS54</f>
        <v>0</v>
      </c>
      <c r="DBU56" s="995">
        <f t="shared" ref="DBU56" si="1386">DBU45-DBU53-DBU54</f>
        <v>0</v>
      </c>
      <c r="DBW56" s="995">
        <f t="shared" ref="DBW56" si="1387">DBW45-DBW53-DBW54</f>
        <v>0</v>
      </c>
      <c r="DBY56" s="995">
        <f t="shared" ref="DBY56" si="1388">DBY45-DBY53-DBY54</f>
        <v>0</v>
      </c>
      <c r="DCA56" s="995">
        <f t="shared" ref="DCA56" si="1389">DCA45-DCA53-DCA54</f>
        <v>0</v>
      </c>
      <c r="DCC56" s="995">
        <f t="shared" ref="DCC56" si="1390">DCC45-DCC53-DCC54</f>
        <v>0</v>
      </c>
      <c r="DCE56" s="995">
        <f t="shared" ref="DCE56" si="1391">DCE45-DCE53-DCE54</f>
        <v>0</v>
      </c>
      <c r="DCG56" s="995">
        <f t="shared" ref="DCG56" si="1392">DCG45-DCG53-DCG54</f>
        <v>0</v>
      </c>
      <c r="DCI56" s="995">
        <f t="shared" ref="DCI56" si="1393">DCI45-DCI53-DCI54</f>
        <v>0</v>
      </c>
      <c r="DCK56" s="995">
        <f t="shared" ref="DCK56" si="1394">DCK45-DCK53-DCK54</f>
        <v>0</v>
      </c>
      <c r="DCM56" s="995">
        <f t="shared" ref="DCM56" si="1395">DCM45-DCM53-DCM54</f>
        <v>0</v>
      </c>
      <c r="DCO56" s="995">
        <f t="shared" ref="DCO56" si="1396">DCO45-DCO53-DCO54</f>
        <v>0</v>
      </c>
      <c r="DCQ56" s="995">
        <f t="shared" ref="DCQ56" si="1397">DCQ45-DCQ53-DCQ54</f>
        <v>0</v>
      </c>
      <c r="DCS56" s="995">
        <f t="shared" ref="DCS56" si="1398">DCS45-DCS53-DCS54</f>
        <v>0</v>
      </c>
      <c r="DCU56" s="995">
        <f t="shared" ref="DCU56" si="1399">DCU45-DCU53-DCU54</f>
        <v>0</v>
      </c>
      <c r="DCW56" s="995">
        <f t="shared" ref="DCW56" si="1400">DCW45-DCW53-DCW54</f>
        <v>0</v>
      </c>
      <c r="DCY56" s="995">
        <f t="shared" ref="DCY56" si="1401">DCY45-DCY53-DCY54</f>
        <v>0</v>
      </c>
      <c r="DDA56" s="995">
        <f t="shared" ref="DDA56" si="1402">DDA45-DDA53-DDA54</f>
        <v>0</v>
      </c>
      <c r="DDC56" s="995">
        <f t="shared" ref="DDC56" si="1403">DDC45-DDC53-DDC54</f>
        <v>0</v>
      </c>
      <c r="DDE56" s="995">
        <f t="shared" ref="DDE56" si="1404">DDE45-DDE53-DDE54</f>
        <v>0</v>
      </c>
      <c r="DDG56" s="995">
        <f t="shared" ref="DDG56" si="1405">DDG45-DDG53-DDG54</f>
        <v>0</v>
      </c>
      <c r="DDI56" s="995">
        <f t="shared" ref="DDI56" si="1406">DDI45-DDI53-DDI54</f>
        <v>0</v>
      </c>
      <c r="DDK56" s="995">
        <f t="shared" ref="DDK56" si="1407">DDK45-DDK53-DDK54</f>
        <v>0</v>
      </c>
      <c r="DDM56" s="995">
        <f t="shared" ref="DDM56" si="1408">DDM45-DDM53-DDM54</f>
        <v>0</v>
      </c>
      <c r="DDO56" s="995">
        <f t="shared" ref="DDO56" si="1409">DDO45-DDO53-DDO54</f>
        <v>0</v>
      </c>
      <c r="DDQ56" s="995">
        <f t="shared" ref="DDQ56" si="1410">DDQ45-DDQ53-DDQ54</f>
        <v>0</v>
      </c>
      <c r="DDS56" s="995">
        <f t="shared" ref="DDS56" si="1411">DDS45-DDS53-DDS54</f>
        <v>0</v>
      </c>
      <c r="DDU56" s="995">
        <f t="shared" ref="DDU56" si="1412">DDU45-DDU53-DDU54</f>
        <v>0</v>
      </c>
      <c r="DDW56" s="995">
        <f t="shared" ref="DDW56" si="1413">DDW45-DDW53-DDW54</f>
        <v>0</v>
      </c>
      <c r="DDY56" s="995">
        <f t="shared" ref="DDY56" si="1414">DDY45-DDY53-DDY54</f>
        <v>0</v>
      </c>
      <c r="DEA56" s="995">
        <f t="shared" ref="DEA56" si="1415">DEA45-DEA53-DEA54</f>
        <v>0</v>
      </c>
      <c r="DEC56" s="995">
        <f t="shared" ref="DEC56" si="1416">DEC45-DEC53-DEC54</f>
        <v>0</v>
      </c>
      <c r="DEE56" s="995">
        <f t="shared" ref="DEE56" si="1417">DEE45-DEE53-DEE54</f>
        <v>0</v>
      </c>
      <c r="DEG56" s="995">
        <f t="shared" ref="DEG56" si="1418">DEG45-DEG53-DEG54</f>
        <v>0</v>
      </c>
      <c r="DEI56" s="995">
        <f t="shared" ref="DEI56" si="1419">DEI45-DEI53-DEI54</f>
        <v>0</v>
      </c>
      <c r="DEK56" s="995">
        <f t="shared" ref="DEK56" si="1420">DEK45-DEK53-DEK54</f>
        <v>0</v>
      </c>
      <c r="DEM56" s="995">
        <f t="shared" ref="DEM56" si="1421">DEM45-DEM53-DEM54</f>
        <v>0</v>
      </c>
      <c r="DEO56" s="995">
        <f t="shared" ref="DEO56" si="1422">DEO45-DEO53-DEO54</f>
        <v>0</v>
      </c>
      <c r="DEQ56" s="995">
        <f t="shared" ref="DEQ56" si="1423">DEQ45-DEQ53-DEQ54</f>
        <v>0</v>
      </c>
      <c r="DES56" s="995">
        <f t="shared" ref="DES56" si="1424">DES45-DES53-DES54</f>
        <v>0</v>
      </c>
      <c r="DEU56" s="995">
        <f t="shared" ref="DEU56" si="1425">DEU45-DEU53-DEU54</f>
        <v>0</v>
      </c>
      <c r="DEW56" s="995">
        <f t="shared" ref="DEW56" si="1426">DEW45-DEW53-DEW54</f>
        <v>0</v>
      </c>
      <c r="DEY56" s="995">
        <f t="shared" ref="DEY56" si="1427">DEY45-DEY53-DEY54</f>
        <v>0</v>
      </c>
      <c r="DFA56" s="995">
        <f t="shared" ref="DFA56" si="1428">DFA45-DFA53-DFA54</f>
        <v>0</v>
      </c>
      <c r="DFC56" s="995">
        <f t="shared" ref="DFC56" si="1429">DFC45-DFC53-DFC54</f>
        <v>0</v>
      </c>
      <c r="DFE56" s="995">
        <f t="shared" ref="DFE56" si="1430">DFE45-DFE53-DFE54</f>
        <v>0</v>
      </c>
      <c r="DFG56" s="995">
        <f t="shared" ref="DFG56" si="1431">DFG45-DFG53-DFG54</f>
        <v>0</v>
      </c>
      <c r="DFI56" s="995">
        <f t="shared" ref="DFI56" si="1432">DFI45-DFI53-DFI54</f>
        <v>0</v>
      </c>
      <c r="DFK56" s="995">
        <f t="shared" ref="DFK56" si="1433">DFK45-DFK53-DFK54</f>
        <v>0</v>
      </c>
      <c r="DFM56" s="995">
        <f t="shared" ref="DFM56" si="1434">DFM45-DFM53-DFM54</f>
        <v>0</v>
      </c>
      <c r="DFO56" s="995">
        <f t="shared" ref="DFO56" si="1435">DFO45-DFO53-DFO54</f>
        <v>0</v>
      </c>
      <c r="DFQ56" s="995">
        <f t="shared" ref="DFQ56" si="1436">DFQ45-DFQ53-DFQ54</f>
        <v>0</v>
      </c>
      <c r="DFS56" s="995">
        <f t="shared" ref="DFS56" si="1437">DFS45-DFS53-DFS54</f>
        <v>0</v>
      </c>
      <c r="DFU56" s="995">
        <f t="shared" ref="DFU56" si="1438">DFU45-DFU53-DFU54</f>
        <v>0</v>
      </c>
      <c r="DFW56" s="995">
        <f t="shared" ref="DFW56" si="1439">DFW45-DFW53-DFW54</f>
        <v>0</v>
      </c>
      <c r="DFY56" s="995">
        <f t="shared" ref="DFY56" si="1440">DFY45-DFY53-DFY54</f>
        <v>0</v>
      </c>
      <c r="DGA56" s="995">
        <f t="shared" ref="DGA56" si="1441">DGA45-DGA53-DGA54</f>
        <v>0</v>
      </c>
      <c r="DGC56" s="995">
        <f t="shared" ref="DGC56" si="1442">DGC45-DGC53-DGC54</f>
        <v>0</v>
      </c>
      <c r="DGE56" s="995">
        <f t="shared" ref="DGE56" si="1443">DGE45-DGE53-DGE54</f>
        <v>0</v>
      </c>
      <c r="DGG56" s="995">
        <f t="shared" ref="DGG56" si="1444">DGG45-DGG53-DGG54</f>
        <v>0</v>
      </c>
      <c r="DGI56" s="995">
        <f t="shared" ref="DGI56" si="1445">DGI45-DGI53-DGI54</f>
        <v>0</v>
      </c>
      <c r="DGK56" s="995">
        <f t="shared" ref="DGK56" si="1446">DGK45-DGK53-DGK54</f>
        <v>0</v>
      </c>
      <c r="DGM56" s="995">
        <f t="shared" ref="DGM56" si="1447">DGM45-DGM53-DGM54</f>
        <v>0</v>
      </c>
      <c r="DGO56" s="995">
        <f t="shared" ref="DGO56" si="1448">DGO45-DGO53-DGO54</f>
        <v>0</v>
      </c>
      <c r="DGQ56" s="995">
        <f t="shared" ref="DGQ56" si="1449">DGQ45-DGQ53-DGQ54</f>
        <v>0</v>
      </c>
      <c r="DGS56" s="995">
        <f t="shared" ref="DGS56" si="1450">DGS45-DGS53-DGS54</f>
        <v>0</v>
      </c>
      <c r="DGU56" s="995">
        <f t="shared" ref="DGU56" si="1451">DGU45-DGU53-DGU54</f>
        <v>0</v>
      </c>
      <c r="DGW56" s="995">
        <f t="shared" ref="DGW56" si="1452">DGW45-DGW53-DGW54</f>
        <v>0</v>
      </c>
      <c r="DGY56" s="995">
        <f t="shared" ref="DGY56" si="1453">DGY45-DGY53-DGY54</f>
        <v>0</v>
      </c>
      <c r="DHA56" s="995">
        <f t="shared" ref="DHA56" si="1454">DHA45-DHA53-DHA54</f>
        <v>0</v>
      </c>
      <c r="DHC56" s="995">
        <f t="shared" ref="DHC56" si="1455">DHC45-DHC53-DHC54</f>
        <v>0</v>
      </c>
      <c r="DHE56" s="995">
        <f t="shared" ref="DHE56" si="1456">DHE45-DHE53-DHE54</f>
        <v>0</v>
      </c>
      <c r="DHG56" s="995">
        <f t="shared" ref="DHG56" si="1457">DHG45-DHG53-DHG54</f>
        <v>0</v>
      </c>
      <c r="DHI56" s="995">
        <f t="shared" ref="DHI56" si="1458">DHI45-DHI53-DHI54</f>
        <v>0</v>
      </c>
      <c r="DHK56" s="995">
        <f t="shared" ref="DHK56" si="1459">DHK45-DHK53-DHK54</f>
        <v>0</v>
      </c>
      <c r="DHM56" s="995">
        <f t="shared" ref="DHM56" si="1460">DHM45-DHM53-DHM54</f>
        <v>0</v>
      </c>
      <c r="DHO56" s="995">
        <f t="shared" ref="DHO56" si="1461">DHO45-DHO53-DHO54</f>
        <v>0</v>
      </c>
      <c r="DHQ56" s="995">
        <f t="shared" ref="DHQ56" si="1462">DHQ45-DHQ53-DHQ54</f>
        <v>0</v>
      </c>
      <c r="DHS56" s="995">
        <f t="shared" ref="DHS56" si="1463">DHS45-DHS53-DHS54</f>
        <v>0</v>
      </c>
      <c r="DHU56" s="995">
        <f t="shared" ref="DHU56" si="1464">DHU45-DHU53-DHU54</f>
        <v>0</v>
      </c>
      <c r="DHW56" s="995">
        <f t="shared" ref="DHW56" si="1465">DHW45-DHW53-DHW54</f>
        <v>0</v>
      </c>
      <c r="DHY56" s="995">
        <f t="shared" ref="DHY56" si="1466">DHY45-DHY53-DHY54</f>
        <v>0</v>
      </c>
      <c r="DIA56" s="995">
        <f t="shared" ref="DIA56" si="1467">DIA45-DIA53-DIA54</f>
        <v>0</v>
      </c>
      <c r="DIC56" s="995">
        <f t="shared" ref="DIC56" si="1468">DIC45-DIC53-DIC54</f>
        <v>0</v>
      </c>
      <c r="DIE56" s="995">
        <f t="shared" ref="DIE56" si="1469">DIE45-DIE53-DIE54</f>
        <v>0</v>
      </c>
      <c r="DIG56" s="995">
        <f t="shared" ref="DIG56" si="1470">DIG45-DIG53-DIG54</f>
        <v>0</v>
      </c>
      <c r="DII56" s="995">
        <f t="shared" ref="DII56" si="1471">DII45-DII53-DII54</f>
        <v>0</v>
      </c>
      <c r="DIK56" s="995">
        <f t="shared" ref="DIK56" si="1472">DIK45-DIK53-DIK54</f>
        <v>0</v>
      </c>
      <c r="DIM56" s="995">
        <f t="shared" ref="DIM56" si="1473">DIM45-DIM53-DIM54</f>
        <v>0</v>
      </c>
      <c r="DIO56" s="995">
        <f t="shared" ref="DIO56" si="1474">DIO45-DIO53-DIO54</f>
        <v>0</v>
      </c>
      <c r="DIQ56" s="995">
        <f t="shared" ref="DIQ56" si="1475">DIQ45-DIQ53-DIQ54</f>
        <v>0</v>
      </c>
      <c r="DIS56" s="995">
        <f t="shared" ref="DIS56" si="1476">DIS45-DIS53-DIS54</f>
        <v>0</v>
      </c>
      <c r="DIU56" s="995">
        <f t="shared" ref="DIU56" si="1477">DIU45-DIU53-DIU54</f>
        <v>0</v>
      </c>
      <c r="DIW56" s="995">
        <f t="shared" ref="DIW56" si="1478">DIW45-DIW53-DIW54</f>
        <v>0</v>
      </c>
      <c r="DIY56" s="995">
        <f t="shared" ref="DIY56" si="1479">DIY45-DIY53-DIY54</f>
        <v>0</v>
      </c>
      <c r="DJA56" s="995">
        <f t="shared" ref="DJA56" si="1480">DJA45-DJA53-DJA54</f>
        <v>0</v>
      </c>
      <c r="DJC56" s="995">
        <f t="shared" ref="DJC56" si="1481">DJC45-DJC53-DJC54</f>
        <v>0</v>
      </c>
      <c r="DJE56" s="995">
        <f t="shared" ref="DJE56" si="1482">DJE45-DJE53-DJE54</f>
        <v>0</v>
      </c>
      <c r="DJG56" s="995">
        <f t="shared" ref="DJG56" si="1483">DJG45-DJG53-DJG54</f>
        <v>0</v>
      </c>
      <c r="DJI56" s="995">
        <f t="shared" ref="DJI56" si="1484">DJI45-DJI53-DJI54</f>
        <v>0</v>
      </c>
      <c r="DJK56" s="995">
        <f t="shared" ref="DJK56" si="1485">DJK45-DJK53-DJK54</f>
        <v>0</v>
      </c>
      <c r="DJM56" s="995">
        <f t="shared" ref="DJM56" si="1486">DJM45-DJM53-DJM54</f>
        <v>0</v>
      </c>
      <c r="DJO56" s="995">
        <f t="shared" ref="DJO56" si="1487">DJO45-DJO53-DJO54</f>
        <v>0</v>
      </c>
      <c r="DJQ56" s="995">
        <f t="shared" ref="DJQ56" si="1488">DJQ45-DJQ53-DJQ54</f>
        <v>0</v>
      </c>
      <c r="DJS56" s="995">
        <f t="shared" ref="DJS56" si="1489">DJS45-DJS53-DJS54</f>
        <v>0</v>
      </c>
      <c r="DJU56" s="995">
        <f t="shared" ref="DJU56" si="1490">DJU45-DJU53-DJU54</f>
        <v>0</v>
      </c>
      <c r="DJW56" s="995">
        <f t="shared" ref="DJW56" si="1491">DJW45-DJW53-DJW54</f>
        <v>0</v>
      </c>
      <c r="DJY56" s="995">
        <f t="shared" ref="DJY56" si="1492">DJY45-DJY53-DJY54</f>
        <v>0</v>
      </c>
      <c r="DKA56" s="995">
        <f t="shared" ref="DKA56" si="1493">DKA45-DKA53-DKA54</f>
        <v>0</v>
      </c>
      <c r="DKC56" s="995">
        <f t="shared" ref="DKC56" si="1494">DKC45-DKC53-DKC54</f>
        <v>0</v>
      </c>
      <c r="DKE56" s="995">
        <f t="shared" ref="DKE56" si="1495">DKE45-DKE53-DKE54</f>
        <v>0</v>
      </c>
      <c r="DKG56" s="995">
        <f t="shared" ref="DKG56" si="1496">DKG45-DKG53-DKG54</f>
        <v>0</v>
      </c>
      <c r="DKI56" s="995">
        <f t="shared" ref="DKI56" si="1497">DKI45-DKI53-DKI54</f>
        <v>0</v>
      </c>
      <c r="DKK56" s="995">
        <f t="shared" ref="DKK56" si="1498">DKK45-DKK53-DKK54</f>
        <v>0</v>
      </c>
      <c r="DKM56" s="995">
        <f t="shared" ref="DKM56" si="1499">DKM45-DKM53-DKM54</f>
        <v>0</v>
      </c>
      <c r="DKO56" s="995">
        <f t="shared" ref="DKO56" si="1500">DKO45-DKO53-DKO54</f>
        <v>0</v>
      </c>
      <c r="DKQ56" s="995">
        <f t="shared" ref="DKQ56" si="1501">DKQ45-DKQ53-DKQ54</f>
        <v>0</v>
      </c>
      <c r="DKS56" s="995">
        <f t="shared" ref="DKS56" si="1502">DKS45-DKS53-DKS54</f>
        <v>0</v>
      </c>
      <c r="DKU56" s="995">
        <f t="shared" ref="DKU56" si="1503">DKU45-DKU53-DKU54</f>
        <v>0</v>
      </c>
      <c r="DKW56" s="995">
        <f t="shared" ref="DKW56" si="1504">DKW45-DKW53-DKW54</f>
        <v>0</v>
      </c>
      <c r="DKY56" s="995">
        <f t="shared" ref="DKY56" si="1505">DKY45-DKY53-DKY54</f>
        <v>0</v>
      </c>
      <c r="DLA56" s="995">
        <f t="shared" ref="DLA56" si="1506">DLA45-DLA53-DLA54</f>
        <v>0</v>
      </c>
      <c r="DLC56" s="995">
        <f t="shared" ref="DLC56" si="1507">DLC45-DLC53-DLC54</f>
        <v>0</v>
      </c>
      <c r="DLE56" s="995">
        <f t="shared" ref="DLE56" si="1508">DLE45-DLE53-DLE54</f>
        <v>0</v>
      </c>
      <c r="DLG56" s="995">
        <f t="shared" ref="DLG56" si="1509">DLG45-DLG53-DLG54</f>
        <v>0</v>
      </c>
      <c r="DLI56" s="995">
        <f t="shared" ref="DLI56" si="1510">DLI45-DLI53-DLI54</f>
        <v>0</v>
      </c>
      <c r="DLK56" s="995">
        <f t="shared" ref="DLK56" si="1511">DLK45-DLK53-DLK54</f>
        <v>0</v>
      </c>
      <c r="DLM56" s="995">
        <f t="shared" ref="DLM56" si="1512">DLM45-DLM53-DLM54</f>
        <v>0</v>
      </c>
      <c r="DLO56" s="995">
        <f t="shared" ref="DLO56" si="1513">DLO45-DLO53-DLO54</f>
        <v>0</v>
      </c>
      <c r="DLQ56" s="995">
        <f t="shared" ref="DLQ56" si="1514">DLQ45-DLQ53-DLQ54</f>
        <v>0</v>
      </c>
      <c r="DLS56" s="995">
        <f t="shared" ref="DLS56" si="1515">DLS45-DLS53-DLS54</f>
        <v>0</v>
      </c>
      <c r="DLU56" s="995">
        <f t="shared" ref="DLU56" si="1516">DLU45-DLU53-DLU54</f>
        <v>0</v>
      </c>
      <c r="DLW56" s="995">
        <f t="shared" ref="DLW56" si="1517">DLW45-DLW53-DLW54</f>
        <v>0</v>
      </c>
      <c r="DLY56" s="995">
        <f t="shared" ref="DLY56" si="1518">DLY45-DLY53-DLY54</f>
        <v>0</v>
      </c>
      <c r="DMA56" s="995">
        <f t="shared" ref="DMA56" si="1519">DMA45-DMA53-DMA54</f>
        <v>0</v>
      </c>
      <c r="DMC56" s="995">
        <f t="shared" ref="DMC56" si="1520">DMC45-DMC53-DMC54</f>
        <v>0</v>
      </c>
      <c r="DME56" s="995">
        <f t="shared" ref="DME56" si="1521">DME45-DME53-DME54</f>
        <v>0</v>
      </c>
      <c r="DMG56" s="995">
        <f t="shared" ref="DMG56" si="1522">DMG45-DMG53-DMG54</f>
        <v>0</v>
      </c>
      <c r="DMI56" s="995">
        <f t="shared" ref="DMI56" si="1523">DMI45-DMI53-DMI54</f>
        <v>0</v>
      </c>
      <c r="DMK56" s="995">
        <f t="shared" ref="DMK56" si="1524">DMK45-DMK53-DMK54</f>
        <v>0</v>
      </c>
      <c r="DMM56" s="995">
        <f t="shared" ref="DMM56" si="1525">DMM45-DMM53-DMM54</f>
        <v>0</v>
      </c>
      <c r="DMO56" s="995">
        <f t="shared" ref="DMO56" si="1526">DMO45-DMO53-DMO54</f>
        <v>0</v>
      </c>
      <c r="DMQ56" s="995">
        <f t="shared" ref="DMQ56" si="1527">DMQ45-DMQ53-DMQ54</f>
        <v>0</v>
      </c>
      <c r="DMS56" s="995">
        <f t="shared" ref="DMS56" si="1528">DMS45-DMS53-DMS54</f>
        <v>0</v>
      </c>
      <c r="DMU56" s="995">
        <f t="shared" ref="DMU56" si="1529">DMU45-DMU53-DMU54</f>
        <v>0</v>
      </c>
      <c r="DMW56" s="995">
        <f t="shared" ref="DMW56" si="1530">DMW45-DMW53-DMW54</f>
        <v>0</v>
      </c>
      <c r="DMY56" s="995">
        <f t="shared" ref="DMY56" si="1531">DMY45-DMY53-DMY54</f>
        <v>0</v>
      </c>
      <c r="DNA56" s="995">
        <f t="shared" ref="DNA56" si="1532">DNA45-DNA53-DNA54</f>
        <v>0</v>
      </c>
      <c r="DNC56" s="995">
        <f t="shared" ref="DNC56" si="1533">DNC45-DNC53-DNC54</f>
        <v>0</v>
      </c>
      <c r="DNE56" s="995">
        <f t="shared" ref="DNE56" si="1534">DNE45-DNE53-DNE54</f>
        <v>0</v>
      </c>
      <c r="DNG56" s="995">
        <f t="shared" ref="DNG56" si="1535">DNG45-DNG53-DNG54</f>
        <v>0</v>
      </c>
      <c r="DNI56" s="995">
        <f t="shared" ref="DNI56" si="1536">DNI45-DNI53-DNI54</f>
        <v>0</v>
      </c>
      <c r="DNK56" s="995">
        <f t="shared" ref="DNK56" si="1537">DNK45-DNK53-DNK54</f>
        <v>0</v>
      </c>
      <c r="DNM56" s="995">
        <f t="shared" ref="DNM56" si="1538">DNM45-DNM53-DNM54</f>
        <v>0</v>
      </c>
      <c r="DNO56" s="995">
        <f t="shared" ref="DNO56" si="1539">DNO45-DNO53-DNO54</f>
        <v>0</v>
      </c>
      <c r="DNQ56" s="995">
        <f t="shared" ref="DNQ56" si="1540">DNQ45-DNQ53-DNQ54</f>
        <v>0</v>
      </c>
      <c r="DNS56" s="995">
        <f t="shared" ref="DNS56" si="1541">DNS45-DNS53-DNS54</f>
        <v>0</v>
      </c>
      <c r="DNU56" s="995">
        <f t="shared" ref="DNU56" si="1542">DNU45-DNU53-DNU54</f>
        <v>0</v>
      </c>
      <c r="DNW56" s="995">
        <f t="shared" ref="DNW56" si="1543">DNW45-DNW53-DNW54</f>
        <v>0</v>
      </c>
      <c r="DNY56" s="995">
        <f t="shared" ref="DNY56" si="1544">DNY45-DNY53-DNY54</f>
        <v>0</v>
      </c>
      <c r="DOA56" s="995">
        <f t="shared" ref="DOA56" si="1545">DOA45-DOA53-DOA54</f>
        <v>0</v>
      </c>
      <c r="DOC56" s="995">
        <f t="shared" ref="DOC56" si="1546">DOC45-DOC53-DOC54</f>
        <v>0</v>
      </c>
      <c r="DOE56" s="995">
        <f t="shared" ref="DOE56" si="1547">DOE45-DOE53-DOE54</f>
        <v>0</v>
      </c>
      <c r="DOG56" s="995">
        <f t="shared" ref="DOG56" si="1548">DOG45-DOG53-DOG54</f>
        <v>0</v>
      </c>
      <c r="DOI56" s="995">
        <f t="shared" ref="DOI56" si="1549">DOI45-DOI53-DOI54</f>
        <v>0</v>
      </c>
      <c r="DOK56" s="995">
        <f t="shared" ref="DOK56" si="1550">DOK45-DOK53-DOK54</f>
        <v>0</v>
      </c>
      <c r="DOM56" s="995">
        <f t="shared" ref="DOM56" si="1551">DOM45-DOM53-DOM54</f>
        <v>0</v>
      </c>
      <c r="DOO56" s="995">
        <f t="shared" ref="DOO56" si="1552">DOO45-DOO53-DOO54</f>
        <v>0</v>
      </c>
      <c r="DOQ56" s="995">
        <f t="shared" ref="DOQ56" si="1553">DOQ45-DOQ53-DOQ54</f>
        <v>0</v>
      </c>
      <c r="DOS56" s="995">
        <f t="shared" ref="DOS56" si="1554">DOS45-DOS53-DOS54</f>
        <v>0</v>
      </c>
      <c r="DOU56" s="995">
        <f t="shared" ref="DOU56" si="1555">DOU45-DOU53-DOU54</f>
        <v>0</v>
      </c>
      <c r="DOW56" s="995">
        <f t="shared" ref="DOW56" si="1556">DOW45-DOW53-DOW54</f>
        <v>0</v>
      </c>
      <c r="DOY56" s="995">
        <f t="shared" ref="DOY56" si="1557">DOY45-DOY53-DOY54</f>
        <v>0</v>
      </c>
      <c r="DPA56" s="995">
        <f t="shared" ref="DPA56" si="1558">DPA45-DPA53-DPA54</f>
        <v>0</v>
      </c>
      <c r="DPC56" s="995">
        <f t="shared" ref="DPC56" si="1559">DPC45-DPC53-DPC54</f>
        <v>0</v>
      </c>
      <c r="DPE56" s="995">
        <f t="shared" ref="DPE56" si="1560">DPE45-DPE53-DPE54</f>
        <v>0</v>
      </c>
      <c r="DPG56" s="995">
        <f t="shared" ref="DPG56" si="1561">DPG45-DPG53-DPG54</f>
        <v>0</v>
      </c>
      <c r="DPI56" s="995">
        <f t="shared" ref="DPI56" si="1562">DPI45-DPI53-DPI54</f>
        <v>0</v>
      </c>
      <c r="DPK56" s="995">
        <f t="shared" ref="DPK56" si="1563">DPK45-DPK53-DPK54</f>
        <v>0</v>
      </c>
      <c r="DPM56" s="995">
        <f t="shared" ref="DPM56" si="1564">DPM45-DPM53-DPM54</f>
        <v>0</v>
      </c>
      <c r="DPO56" s="995">
        <f t="shared" ref="DPO56" si="1565">DPO45-DPO53-DPO54</f>
        <v>0</v>
      </c>
      <c r="DPQ56" s="995">
        <f t="shared" ref="DPQ56" si="1566">DPQ45-DPQ53-DPQ54</f>
        <v>0</v>
      </c>
      <c r="DPS56" s="995">
        <f t="shared" ref="DPS56" si="1567">DPS45-DPS53-DPS54</f>
        <v>0</v>
      </c>
      <c r="DPU56" s="995">
        <f t="shared" ref="DPU56" si="1568">DPU45-DPU53-DPU54</f>
        <v>0</v>
      </c>
      <c r="DPW56" s="995">
        <f t="shared" ref="DPW56" si="1569">DPW45-DPW53-DPW54</f>
        <v>0</v>
      </c>
      <c r="DPY56" s="995">
        <f t="shared" ref="DPY56" si="1570">DPY45-DPY53-DPY54</f>
        <v>0</v>
      </c>
      <c r="DQA56" s="995">
        <f t="shared" ref="DQA56" si="1571">DQA45-DQA53-DQA54</f>
        <v>0</v>
      </c>
      <c r="DQC56" s="995">
        <f t="shared" ref="DQC56" si="1572">DQC45-DQC53-DQC54</f>
        <v>0</v>
      </c>
      <c r="DQE56" s="995">
        <f t="shared" ref="DQE56" si="1573">DQE45-DQE53-DQE54</f>
        <v>0</v>
      </c>
      <c r="DQG56" s="995">
        <f t="shared" ref="DQG56" si="1574">DQG45-DQG53-DQG54</f>
        <v>0</v>
      </c>
      <c r="DQI56" s="995">
        <f t="shared" ref="DQI56" si="1575">DQI45-DQI53-DQI54</f>
        <v>0</v>
      </c>
      <c r="DQK56" s="995">
        <f t="shared" ref="DQK56" si="1576">DQK45-DQK53-DQK54</f>
        <v>0</v>
      </c>
      <c r="DQM56" s="995">
        <f t="shared" ref="DQM56" si="1577">DQM45-DQM53-DQM54</f>
        <v>0</v>
      </c>
      <c r="DQO56" s="995">
        <f t="shared" ref="DQO56" si="1578">DQO45-DQO53-DQO54</f>
        <v>0</v>
      </c>
      <c r="DQQ56" s="995">
        <f t="shared" ref="DQQ56" si="1579">DQQ45-DQQ53-DQQ54</f>
        <v>0</v>
      </c>
      <c r="DQS56" s="995">
        <f t="shared" ref="DQS56" si="1580">DQS45-DQS53-DQS54</f>
        <v>0</v>
      </c>
      <c r="DQU56" s="995">
        <f t="shared" ref="DQU56" si="1581">DQU45-DQU53-DQU54</f>
        <v>0</v>
      </c>
      <c r="DQW56" s="995">
        <f t="shared" ref="DQW56" si="1582">DQW45-DQW53-DQW54</f>
        <v>0</v>
      </c>
      <c r="DQY56" s="995">
        <f t="shared" ref="DQY56" si="1583">DQY45-DQY53-DQY54</f>
        <v>0</v>
      </c>
      <c r="DRA56" s="995">
        <f t="shared" ref="DRA56" si="1584">DRA45-DRA53-DRA54</f>
        <v>0</v>
      </c>
      <c r="DRC56" s="995">
        <f t="shared" ref="DRC56" si="1585">DRC45-DRC53-DRC54</f>
        <v>0</v>
      </c>
      <c r="DRE56" s="995">
        <f t="shared" ref="DRE56" si="1586">DRE45-DRE53-DRE54</f>
        <v>0</v>
      </c>
      <c r="DRG56" s="995">
        <f t="shared" ref="DRG56" si="1587">DRG45-DRG53-DRG54</f>
        <v>0</v>
      </c>
      <c r="DRI56" s="995">
        <f t="shared" ref="DRI56" si="1588">DRI45-DRI53-DRI54</f>
        <v>0</v>
      </c>
      <c r="DRK56" s="995">
        <f t="shared" ref="DRK56" si="1589">DRK45-DRK53-DRK54</f>
        <v>0</v>
      </c>
      <c r="DRM56" s="995">
        <f t="shared" ref="DRM56" si="1590">DRM45-DRM53-DRM54</f>
        <v>0</v>
      </c>
      <c r="DRO56" s="995">
        <f t="shared" ref="DRO56" si="1591">DRO45-DRO53-DRO54</f>
        <v>0</v>
      </c>
      <c r="DRQ56" s="995">
        <f t="shared" ref="DRQ56" si="1592">DRQ45-DRQ53-DRQ54</f>
        <v>0</v>
      </c>
      <c r="DRS56" s="995">
        <f t="shared" ref="DRS56" si="1593">DRS45-DRS53-DRS54</f>
        <v>0</v>
      </c>
      <c r="DRU56" s="995">
        <f t="shared" ref="DRU56" si="1594">DRU45-DRU53-DRU54</f>
        <v>0</v>
      </c>
      <c r="DRW56" s="995">
        <f t="shared" ref="DRW56" si="1595">DRW45-DRW53-DRW54</f>
        <v>0</v>
      </c>
      <c r="DRY56" s="995">
        <f t="shared" ref="DRY56" si="1596">DRY45-DRY53-DRY54</f>
        <v>0</v>
      </c>
      <c r="DSA56" s="995">
        <f t="shared" ref="DSA56" si="1597">DSA45-DSA53-DSA54</f>
        <v>0</v>
      </c>
      <c r="DSC56" s="995">
        <f t="shared" ref="DSC56" si="1598">DSC45-DSC53-DSC54</f>
        <v>0</v>
      </c>
      <c r="DSE56" s="995">
        <f t="shared" ref="DSE56" si="1599">DSE45-DSE53-DSE54</f>
        <v>0</v>
      </c>
      <c r="DSG56" s="995">
        <f t="shared" ref="DSG56" si="1600">DSG45-DSG53-DSG54</f>
        <v>0</v>
      </c>
      <c r="DSI56" s="995">
        <f t="shared" ref="DSI56" si="1601">DSI45-DSI53-DSI54</f>
        <v>0</v>
      </c>
      <c r="DSK56" s="995">
        <f t="shared" ref="DSK56" si="1602">DSK45-DSK53-DSK54</f>
        <v>0</v>
      </c>
      <c r="DSM56" s="995">
        <f t="shared" ref="DSM56" si="1603">DSM45-DSM53-DSM54</f>
        <v>0</v>
      </c>
      <c r="DSO56" s="995">
        <f t="shared" ref="DSO56" si="1604">DSO45-DSO53-DSO54</f>
        <v>0</v>
      </c>
      <c r="DSQ56" s="995">
        <f t="shared" ref="DSQ56" si="1605">DSQ45-DSQ53-DSQ54</f>
        <v>0</v>
      </c>
      <c r="DSS56" s="995">
        <f t="shared" ref="DSS56" si="1606">DSS45-DSS53-DSS54</f>
        <v>0</v>
      </c>
      <c r="DSU56" s="995">
        <f t="shared" ref="DSU56" si="1607">DSU45-DSU53-DSU54</f>
        <v>0</v>
      </c>
      <c r="DSW56" s="995">
        <f t="shared" ref="DSW56" si="1608">DSW45-DSW53-DSW54</f>
        <v>0</v>
      </c>
      <c r="DSY56" s="995">
        <f t="shared" ref="DSY56" si="1609">DSY45-DSY53-DSY54</f>
        <v>0</v>
      </c>
      <c r="DTA56" s="995">
        <f t="shared" ref="DTA56" si="1610">DTA45-DTA53-DTA54</f>
        <v>0</v>
      </c>
      <c r="DTC56" s="995">
        <f t="shared" ref="DTC56" si="1611">DTC45-DTC53-DTC54</f>
        <v>0</v>
      </c>
      <c r="DTE56" s="995">
        <f t="shared" ref="DTE56" si="1612">DTE45-DTE53-DTE54</f>
        <v>0</v>
      </c>
      <c r="DTG56" s="995">
        <f t="shared" ref="DTG56" si="1613">DTG45-DTG53-DTG54</f>
        <v>0</v>
      </c>
      <c r="DTI56" s="995">
        <f t="shared" ref="DTI56" si="1614">DTI45-DTI53-DTI54</f>
        <v>0</v>
      </c>
      <c r="DTK56" s="995">
        <f t="shared" ref="DTK56" si="1615">DTK45-DTK53-DTK54</f>
        <v>0</v>
      </c>
      <c r="DTM56" s="995">
        <f t="shared" ref="DTM56" si="1616">DTM45-DTM53-DTM54</f>
        <v>0</v>
      </c>
      <c r="DTO56" s="995">
        <f t="shared" ref="DTO56" si="1617">DTO45-DTO53-DTO54</f>
        <v>0</v>
      </c>
      <c r="DTQ56" s="995">
        <f t="shared" ref="DTQ56" si="1618">DTQ45-DTQ53-DTQ54</f>
        <v>0</v>
      </c>
      <c r="DTS56" s="995">
        <f t="shared" ref="DTS56" si="1619">DTS45-DTS53-DTS54</f>
        <v>0</v>
      </c>
      <c r="DTU56" s="995">
        <f t="shared" ref="DTU56" si="1620">DTU45-DTU53-DTU54</f>
        <v>0</v>
      </c>
      <c r="DTW56" s="995">
        <f t="shared" ref="DTW56" si="1621">DTW45-DTW53-DTW54</f>
        <v>0</v>
      </c>
      <c r="DTY56" s="995">
        <f t="shared" ref="DTY56" si="1622">DTY45-DTY53-DTY54</f>
        <v>0</v>
      </c>
      <c r="DUA56" s="995">
        <f t="shared" ref="DUA56" si="1623">DUA45-DUA53-DUA54</f>
        <v>0</v>
      </c>
      <c r="DUC56" s="995">
        <f t="shared" ref="DUC56" si="1624">DUC45-DUC53-DUC54</f>
        <v>0</v>
      </c>
      <c r="DUE56" s="995">
        <f t="shared" ref="DUE56" si="1625">DUE45-DUE53-DUE54</f>
        <v>0</v>
      </c>
      <c r="DUG56" s="995">
        <f t="shared" ref="DUG56" si="1626">DUG45-DUG53-DUG54</f>
        <v>0</v>
      </c>
      <c r="DUI56" s="995">
        <f t="shared" ref="DUI56" si="1627">DUI45-DUI53-DUI54</f>
        <v>0</v>
      </c>
      <c r="DUK56" s="995">
        <f t="shared" ref="DUK56" si="1628">DUK45-DUK53-DUK54</f>
        <v>0</v>
      </c>
      <c r="DUM56" s="995">
        <f t="shared" ref="DUM56" si="1629">DUM45-DUM53-DUM54</f>
        <v>0</v>
      </c>
      <c r="DUO56" s="995">
        <f t="shared" ref="DUO56" si="1630">DUO45-DUO53-DUO54</f>
        <v>0</v>
      </c>
      <c r="DUQ56" s="995">
        <f t="shared" ref="DUQ56" si="1631">DUQ45-DUQ53-DUQ54</f>
        <v>0</v>
      </c>
      <c r="DUS56" s="995">
        <f t="shared" ref="DUS56" si="1632">DUS45-DUS53-DUS54</f>
        <v>0</v>
      </c>
      <c r="DUU56" s="995">
        <f t="shared" ref="DUU56" si="1633">DUU45-DUU53-DUU54</f>
        <v>0</v>
      </c>
      <c r="DUW56" s="995">
        <f t="shared" ref="DUW56" si="1634">DUW45-DUW53-DUW54</f>
        <v>0</v>
      </c>
      <c r="DUY56" s="995">
        <f t="shared" ref="DUY56" si="1635">DUY45-DUY53-DUY54</f>
        <v>0</v>
      </c>
      <c r="DVA56" s="995">
        <f t="shared" ref="DVA56" si="1636">DVA45-DVA53-DVA54</f>
        <v>0</v>
      </c>
      <c r="DVC56" s="995">
        <f t="shared" ref="DVC56" si="1637">DVC45-DVC53-DVC54</f>
        <v>0</v>
      </c>
      <c r="DVE56" s="995">
        <f t="shared" ref="DVE56" si="1638">DVE45-DVE53-DVE54</f>
        <v>0</v>
      </c>
      <c r="DVG56" s="995">
        <f t="shared" ref="DVG56" si="1639">DVG45-DVG53-DVG54</f>
        <v>0</v>
      </c>
      <c r="DVI56" s="995">
        <f t="shared" ref="DVI56" si="1640">DVI45-DVI53-DVI54</f>
        <v>0</v>
      </c>
      <c r="DVK56" s="995">
        <f t="shared" ref="DVK56" si="1641">DVK45-DVK53-DVK54</f>
        <v>0</v>
      </c>
      <c r="DVM56" s="995">
        <f t="shared" ref="DVM56" si="1642">DVM45-DVM53-DVM54</f>
        <v>0</v>
      </c>
      <c r="DVO56" s="995">
        <f t="shared" ref="DVO56" si="1643">DVO45-DVO53-DVO54</f>
        <v>0</v>
      </c>
      <c r="DVQ56" s="995">
        <f t="shared" ref="DVQ56" si="1644">DVQ45-DVQ53-DVQ54</f>
        <v>0</v>
      </c>
      <c r="DVS56" s="995">
        <f t="shared" ref="DVS56" si="1645">DVS45-DVS53-DVS54</f>
        <v>0</v>
      </c>
      <c r="DVU56" s="995">
        <f t="shared" ref="DVU56" si="1646">DVU45-DVU53-DVU54</f>
        <v>0</v>
      </c>
      <c r="DVW56" s="995">
        <f t="shared" ref="DVW56" si="1647">DVW45-DVW53-DVW54</f>
        <v>0</v>
      </c>
      <c r="DVY56" s="995">
        <f t="shared" ref="DVY56" si="1648">DVY45-DVY53-DVY54</f>
        <v>0</v>
      </c>
      <c r="DWA56" s="995">
        <f t="shared" ref="DWA56" si="1649">DWA45-DWA53-DWA54</f>
        <v>0</v>
      </c>
      <c r="DWC56" s="995">
        <f t="shared" ref="DWC56" si="1650">DWC45-DWC53-DWC54</f>
        <v>0</v>
      </c>
      <c r="DWE56" s="995">
        <f t="shared" ref="DWE56" si="1651">DWE45-DWE53-DWE54</f>
        <v>0</v>
      </c>
      <c r="DWG56" s="995">
        <f t="shared" ref="DWG56" si="1652">DWG45-DWG53-DWG54</f>
        <v>0</v>
      </c>
      <c r="DWI56" s="995">
        <f t="shared" ref="DWI56" si="1653">DWI45-DWI53-DWI54</f>
        <v>0</v>
      </c>
      <c r="DWK56" s="995">
        <f t="shared" ref="DWK56" si="1654">DWK45-DWK53-DWK54</f>
        <v>0</v>
      </c>
      <c r="DWM56" s="995">
        <f t="shared" ref="DWM56" si="1655">DWM45-DWM53-DWM54</f>
        <v>0</v>
      </c>
      <c r="DWO56" s="995">
        <f t="shared" ref="DWO56" si="1656">DWO45-DWO53-DWO54</f>
        <v>0</v>
      </c>
      <c r="DWQ56" s="995">
        <f t="shared" ref="DWQ56" si="1657">DWQ45-DWQ53-DWQ54</f>
        <v>0</v>
      </c>
      <c r="DWS56" s="995">
        <f t="shared" ref="DWS56" si="1658">DWS45-DWS53-DWS54</f>
        <v>0</v>
      </c>
      <c r="DWU56" s="995">
        <f t="shared" ref="DWU56" si="1659">DWU45-DWU53-DWU54</f>
        <v>0</v>
      </c>
      <c r="DWW56" s="995">
        <f t="shared" ref="DWW56" si="1660">DWW45-DWW53-DWW54</f>
        <v>0</v>
      </c>
      <c r="DWY56" s="995">
        <f t="shared" ref="DWY56" si="1661">DWY45-DWY53-DWY54</f>
        <v>0</v>
      </c>
      <c r="DXA56" s="995">
        <f t="shared" ref="DXA56" si="1662">DXA45-DXA53-DXA54</f>
        <v>0</v>
      </c>
      <c r="DXC56" s="995">
        <f t="shared" ref="DXC56" si="1663">DXC45-DXC53-DXC54</f>
        <v>0</v>
      </c>
      <c r="DXE56" s="995">
        <f t="shared" ref="DXE56" si="1664">DXE45-DXE53-DXE54</f>
        <v>0</v>
      </c>
      <c r="DXG56" s="995">
        <f t="shared" ref="DXG56" si="1665">DXG45-DXG53-DXG54</f>
        <v>0</v>
      </c>
      <c r="DXI56" s="995">
        <f t="shared" ref="DXI56" si="1666">DXI45-DXI53-DXI54</f>
        <v>0</v>
      </c>
      <c r="DXK56" s="995">
        <f t="shared" ref="DXK56" si="1667">DXK45-DXK53-DXK54</f>
        <v>0</v>
      </c>
      <c r="DXM56" s="995">
        <f t="shared" ref="DXM56" si="1668">DXM45-DXM53-DXM54</f>
        <v>0</v>
      </c>
      <c r="DXO56" s="995">
        <f t="shared" ref="DXO56" si="1669">DXO45-DXO53-DXO54</f>
        <v>0</v>
      </c>
      <c r="DXQ56" s="995">
        <f t="shared" ref="DXQ56" si="1670">DXQ45-DXQ53-DXQ54</f>
        <v>0</v>
      </c>
      <c r="DXS56" s="995">
        <f t="shared" ref="DXS56" si="1671">DXS45-DXS53-DXS54</f>
        <v>0</v>
      </c>
      <c r="DXU56" s="995">
        <f t="shared" ref="DXU56" si="1672">DXU45-DXU53-DXU54</f>
        <v>0</v>
      </c>
      <c r="DXW56" s="995">
        <f t="shared" ref="DXW56" si="1673">DXW45-DXW53-DXW54</f>
        <v>0</v>
      </c>
      <c r="DXY56" s="995">
        <f t="shared" ref="DXY56" si="1674">DXY45-DXY53-DXY54</f>
        <v>0</v>
      </c>
      <c r="DYA56" s="995">
        <f t="shared" ref="DYA56" si="1675">DYA45-DYA53-DYA54</f>
        <v>0</v>
      </c>
      <c r="DYC56" s="995">
        <f t="shared" ref="DYC56" si="1676">DYC45-DYC53-DYC54</f>
        <v>0</v>
      </c>
      <c r="DYE56" s="995">
        <f t="shared" ref="DYE56" si="1677">DYE45-DYE53-DYE54</f>
        <v>0</v>
      </c>
      <c r="DYG56" s="995">
        <f t="shared" ref="DYG56" si="1678">DYG45-DYG53-DYG54</f>
        <v>0</v>
      </c>
      <c r="DYI56" s="995">
        <f t="shared" ref="DYI56" si="1679">DYI45-DYI53-DYI54</f>
        <v>0</v>
      </c>
      <c r="DYK56" s="995">
        <f t="shared" ref="DYK56" si="1680">DYK45-DYK53-DYK54</f>
        <v>0</v>
      </c>
      <c r="DYM56" s="995">
        <f t="shared" ref="DYM56" si="1681">DYM45-DYM53-DYM54</f>
        <v>0</v>
      </c>
      <c r="DYO56" s="995">
        <f t="shared" ref="DYO56" si="1682">DYO45-DYO53-DYO54</f>
        <v>0</v>
      </c>
      <c r="DYQ56" s="995">
        <f t="shared" ref="DYQ56" si="1683">DYQ45-DYQ53-DYQ54</f>
        <v>0</v>
      </c>
      <c r="DYS56" s="995">
        <f t="shared" ref="DYS56" si="1684">DYS45-DYS53-DYS54</f>
        <v>0</v>
      </c>
      <c r="DYU56" s="995">
        <f t="shared" ref="DYU56" si="1685">DYU45-DYU53-DYU54</f>
        <v>0</v>
      </c>
      <c r="DYW56" s="995">
        <f t="shared" ref="DYW56" si="1686">DYW45-DYW53-DYW54</f>
        <v>0</v>
      </c>
      <c r="DYY56" s="995">
        <f t="shared" ref="DYY56" si="1687">DYY45-DYY53-DYY54</f>
        <v>0</v>
      </c>
      <c r="DZA56" s="995">
        <f t="shared" ref="DZA56" si="1688">DZA45-DZA53-DZA54</f>
        <v>0</v>
      </c>
      <c r="DZC56" s="995">
        <f t="shared" ref="DZC56" si="1689">DZC45-DZC53-DZC54</f>
        <v>0</v>
      </c>
      <c r="DZE56" s="995">
        <f t="shared" ref="DZE56" si="1690">DZE45-DZE53-DZE54</f>
        <v>0</v>
      </c>
      <c r="DZG56" s="995">
        <f t="shared" ref="DZG56" si="1691">DZG45-DZG53-DZG54</f>
        <v>0</v>
      </c>
      <c r="DZI56" s="995">
        <f t="shared" ref="DZI56" si="1692">DZI45-DZI53-DZI54</f>
        <v>0</v>
      </c>
      <c r="DZK56" s="995">
        <f t="shared" ref="DZK56" si="1693">DZK45-DZK53-DZK54</f>
        <v>0</v>
      </c>
      <c r="DZM56" s="995">
        <f t="shared" ref="DZM56" si="1694">DZM45-DZM53-DZM54</f>
        <v>0</v>
      </c>
      <c r="DZO56" s="995">
        <f t="shared" ref="DZO56" si="1695">DZO45-DZO53-DZO54</f>
        <v>0</v>
      </c>
      <c r="DZQ56" s="995">
        <f t="shared" ref="DZQ56" si="1696">DZQ45-DZQ53-DZQ54</f>
        <v>0</v>
      </c>
      <c r="DZS56" s="995">
        <f t="shared" ref="DZS56" si="1697">DZS45-DZS53-DZS54</f>
        <v>0</v>
      </c>
      <c r="DZU56" s="995">
        <f t="shared" ref="DZU56" si="1698">DZU45-DZU53-DZU54</f>
        <v>0</v>
      </c>
      <c r="DZW56" s="995">
        <f t="shared" ref="DZW56" si="1699">DZW45-DZW53-DZW54</f>
        <v>0</v>
      </c>
      <c r="DZY56" s="995">
        <f t="shared" ref="DZY56" si="1700">DZY45-DZY53-DZY54</f>
        <v>0</v>
      </c>
      <c r="EAA56" s="995">
        <f t="shared" ref="EAA56" si="1701">EAA45-EAA53-EAA54</f>
        <v>0</v>
      </c>
      <c r="EAC56" s="995">
        <f t="shared" ref="EAC56" si="1702">EAC45-EAC53-EAC54</f>
        <v>0</v>
      </c>
      <c r="EAE56" s="995">
        <f t="shared" ref="EAE56" si="1703">EAE45-EAE53-EAE54</f>
        <v>0</v>
      </c>
      <c r="EAG56" s="995">
        <f t="shared" ref="EAG56" si="1704">EAG45-EAG53-EAG54</f>
        <v>0</v>
      </c>
      <c r="EAI56" s="995">
        <f t="shared" ref="EAI56" si="1705">EAI45-EAI53-EAI54</f>
        <v>0</v>
      </c>
      <c r="EAK56" s="995">
        <f t="shared" ref="EAK56" si="1706">EAK45-EAK53-EAK54</f>
        <v>0</v>
      </c>
      <c r="EAM56" s="995">
        <f t="shared" ref="EAM56" si="1707">EAM45-EAM53-EAM54</f>
        <v>0</v>
      </c>
      <c r="EAO56" s="995">
        <f t="shared" ref="EAO56" si="1708">EAO45-EAO53-EAO54</f>
        <v>0</v>
      </c>
      <c r="EAQ56" s="995">
        <f t="shared" ref="EAQ56" si="1709">EAQ45-EAQ53-EAQ54</f>
        <v>0</v>
      </c>
      <c r="EAS56" s="995">
        <f t="shared" ref="EAS56" si="1710">EAS45-EAS53-EAS54</f>
        <v>0</v>
      </c>
      <c r="EAU56" s="995">
        <f t="shared" ref="EAU56" si="1711">EAU45-EAU53-EAU54</f>
        <v>0</v>
      </c>
      <c r="EAW56" s="995">
        <f t="shared" ref="EAW56" si="1712">EAW45-EAW53-EAW54</f>
        <v>0</v>
      </c>
      <c r="EAY56" s="995">
        <f t="shared" ref="EAY56" si="1713">EAY45-EAY53-EAY54</f>
        <v>0</v>
      </c>
      <c r="EBA56" s="995">
        <f t="shared" ref="EBA56" si="1714">EBA45-EBA53-EBA54</f>
        <v>0</v>
      </c>
      <c r="EBC56" s="995">
        <f t="shared" ref="EBC56" si="1715">EBC45-EBC53-EBC54</f>
        <v>0</v>
      </c>
      <c r="EBE56" s="995">
        <f t="shared" ref="EBE56" si="1716">EBE45-EBE53-EBE54</f>
        <v>0</v>
      </c>
      <c r="EBG56" s="995">
        <f t="shared" ref="EBG56" si="1717">EBG45-EBG53-EBG54</f>
        <v>0</v>
      </c>
      <c r="EBI56" s="995">
        <f t="shared" ref="EBI56" si="1718">EBI45-EBI53-EBI54</f>
        <v>0</v>
      </c>
      <c r="EBK56" s="995">
        <f t="shared" ref="EBK56" si="1719">EBK45-EBK53-EBK54</f>
        <v>0</v>
      </c>
      <c r="EBM56" s="995">
        <f t="shared" ref="EBM56" si="1720">EBM45-EBM53-EBM54</f>
        <v>0</v>
      </c>
      <c r="EBO56" s="995">
        <f t="shared" ref="EBO56" si="1721">EBO45-EBO53-EBO54</f>
        <v>0</v>
      </c>
      <c r="EBQ56" s="995">
        <f t="shared" ref="EBQ56" si="1722">EBQ45-EBQ53-EBQ54</f>
        <v>0</v>
      </c>
      <c r="EBS56" s="995">
        <f t="shared" ref="EBS56" si="1723">EBS45-EBS53-EBS54</f>
        <v>0</v>
      </c>
      <c r="EBU56" s="995">
        <f t="shared" ref="EBU56" si="1724">EBU45-EBU53-EBU54</f>
        <v>0</v>
      </c>
      <c r="EBW56" s="995">
        <f t="shared" ref="EBW56" si="1725">EBW45-EBW53-EBW54</f>
        <v>0</v>
      </c>
      <c r="EBY56" s="995">
        <f t="shared" ref="EBY56" si="1726">EBY45-EBY53-EBY54</f>
        <v>0</v>
      </c>
      <c r="ECA56" s="995">
        <f t="shared" ref="ECA56" si="1727">ECA45-ECA53-ECA54</f>
        <v>0</v>
      </c>
      <c r="ECC56" s="995">
        <f t="shared" ref="ECC56" si="1728">ECC45-ECC53-ECC54</f>
        <v>0</v>
      </c>
      <c r="ECE56" s="995">
        <f t="shared" ref="ECE56" si="1729">ECE45-ECE53-ECE54</f>
        <v>0</v>
      </c>
      <c r="ECG56" s="995">
        <f t="shared" ref="ECG56" si="1730">ECG45-ECG53-ECG54</f>
        <v>0</v>
      </c>
      <c r="ECI56" s="995">
        <f t="shared" ref="ECI56" si="1731">ECI45-ECI53-ECI54</f>
        <v>0</v>
      </c>
      <c r="ECK56" s="995">
        <f t="shared" ref="ECK56" si="1732">ECK45-ECK53-ECK54</f>
        <v>0</v>
      </c>
      <c r="ECM56" s="995">
        <f t="shared" ref="ECM56" si="1733">ECM45-ECM53-ECM54</f>
        <v>0</v>
      </c>
      <c r="ECO56" s="995">
        <f t="shared" ref="ECO56" si="1734">ECO45-ECO53-ECO54</f>
        <v>0</v>
      </c>
      <c r="ECQ56" s="995">
        <f t="shared" ref="ECQ56" si="1735">ECQ45-ECQ53-ECQ54</f>
        <v>0</v>
      </c>
      <c r="ECS56" s="995">
        <f t="shared" ref="ECS56" si="1736">ECS45-ECS53-ECS54</f>
        <v>0</v>
      </c>
      <c r="ECU56" s="995">
        <f t="shared" ref="ECU56" si="1737">ECU45-ECU53-ECU54</f>
        <v>0</v>
      </c>
      <c r="ECW56" s="995">
        <f t="shared" ref="ECW56" si="1738">ECW45-ECW53-ECW54</f>
        <v>0</v>
      </c>
      <c r="ECY56" s="995">
        <f t="shared" ref="ECY56" si="1739">ECY45-ECY53-ECY54</f>
        <v>0</v>
      </c>
      <c r="EDA56" s="995">
        <f t="shared" ref="EDA56" si="1740">EDA45-EDA53-EDA54</f>
        <v>0</v>
      </c>
      <c r="EDC56" s="995">
        <f t="shared" ref="EDC56" si="1741">EDC45-EDC53-EDC54</f>
        <v>0</v>
      </c>
      <c r="EDE56" s="995">
        <f t="shared" ref="EDE56" si="1742">EDE45-EDE53-EDE54</f>
        <v>0</v>
      </c>
      <c r="EDG56" s="995">
        <f t="shared" ref="EDG56" si="1743">EDG45-EDG53-EDG54</f>
        <v>0</v>
      </c>
      <c r="EDI56" s="995">
        <f t="shared" ref="EDI56" si="1744">EDI45-EDI53-EDI54</f>
        <v>0</v>
      </c>
      <c r="EDK56" s="995">
        <f t="shared" ref="EDK56" si="1745">EDK45-EDK53-EDK54</f>
        <v>0</v>
      </c>
      <c r="EDM56" s="995">
        <f t="shared" ref="EDM56" si="1746">EDM45-EDM53-EDM54</f>
        <v>0</v>
      </c>
      <c r="EDO56" s="995">
        <f t="shared" ref="EDO56" si="1747">EDO45-EDO53-EDO54</f>
        <v>0</v>
      </c>
      <c r="EDQ56" s="995">
        <f t="shared" ref="EDQ56" si="1748">EDQ45-EDQ53-EDQ54</f>
        <v>0</v>
      </c>
      <c r="EDS56" s="995">
        <f t="shared" ref="EDS56" si="1749">EDS45-EDS53-EDS54</f>
        <v>0</v>
      </c>
      <c r="EDU56" s="995">
        <f t="shared" ref="EDU56" si="1750">EDU45-EDU53-EDU54</f>
        <v>0</v>
      </c>
      <c r="EDW56" s="995">
        <f t="shared" ref="EDW56" si="1751">EDW45-EDW53-EDW54</f>
        <v>0</v>
      </c>
      <c r="EDY56" s="995">
        <f t="shared" ref="EDY56" si="1752">EDY45-EDY53-EDY54</f>
        <v>0</v>
      </c>
      <c r="EEA56" s="995">
        <f t="shared" ref="EEA56" si="1753">EEA45-EEA53-EEA54</f>
        <v>0</v>
      </c>
      <c r="EEC56" s="995">
        <f t="shared" ref="EEC56" si="1754">EEC45-EEC53-EEC54</f>
        <v>0</v>
      </c>
      <c r="EEE56" s="995">
        <f t="shared" ref="EEE56" si="1755">EEE45-EEE53-EEE54</f>
        <v>0</v>
      </c>
      <c r="EEG56" s="995">
        <f t="shared" ref="EEG56" si="1756">EEG45-EEG53-EEG54</f>
        <v>0</v>
      </c>
      <c r="EEI56" s="995">
        <f t="shared" ref="EEI56" si="1757">EEI45-EEI53-EEI54</f>
        <v>0</v>
      </c>
      <c r="EEK56" s="995">
        <f t="shared" ref="EEK56" si="1758">EEK45-EEK53-EEK54</f>
        <v>0</v>
      </c>
      <c r="EEM56" s="995">
        <f t="shared" ref="EEM56" si="1759">EEM45-EEM53-EEM54</f>
        <v>0</v>
      </c>
      <c r="EEO56" s="995">
        <f t="shared" ref="EEO56" si="1760">EEO45-EEO53-EEO54</f>
        <v>0</v>
      </c>
      <c r="EEQ56" s="995">
        <f t="shared" ref="EEQ56" si="1761">EEQ45-EEQ53-EEQ54</f>
        <v>0</v>
      </c>
      <c r="EES56" s="995">
        <f t="shared" ref="EES56" si="1762">EES45-EES53-EES54</f>
        <v>0</v>
      </c>
      <c r="EEU56" s="995">
        <f t="shared" ref="EEU56" si="1763">EEU45-EEU53-EEU54</f>
        <v>0</v>
      </c>
      <c r="EEW56" s="995">
        <f t="shared" ref="EEW56" si="1764">EEW45-EEW53-EEW54</f>
        <v>0</v>
      </c>
      <c r="EEY56" s="995">
        <f t="shared" ref="EEY56" si="1765">EEY45-EEY53-EEY54</f>
        <v>0</v>
      </c>
      <c r="EFA56" s="995">
        <f t="shared" ref="EFA56" si="1766">EFA45-EFA53-EFA54</f>
        <v>0</v>
      </c>
      <c r="EFC56" s="995">
        <f t="shared" ref="EFC56" si="1767">EFC45-EFC53-EFC54</f>
        <v>0</v>
      </c>
      <c r="EFE56" s="995">
        <f t="shared" ref="EFE56" si="1768">EFE45-EFE53-EFE54</f>
        <v>0</v>
      </c>
      <c r="EFG56" s="995">
        <f t="shared" ref="EFG56" si="1769">EFG45-EFG53-EFG54</f>
        <v>0</v>
      </c>
      <c r="EFI56" s="995">
        <f t="shared" ref="EFI56" si="1770">EFI45-EFI53-EFI54</f>
        <v>0</v>
      </c>
      <c r="EFK56" s="995">
        <f t="shared" ref="EFK56" si="1771">EFK45-EFK53-EFK54</f>
        <v>0</v>
      </c>
      <c r="EFM56" s="995">
        <f t="shared" ref="EFM56" si="1772">EFM45-EFM53-EFM54</f>
        <v>0</v>
      </c>
      <c r="EFO56" s="995">
        <f t="shared" ref="EFO56" si="1773">EFO45-EFO53-EFO54</f>
        <v>0</v>
      </c>
      <c r="EFQ56" s="995">
        <f t="shared" ref="EFQ56" si="1774">EFQ45-EFQ53-EFQ54</f>
        <v>0</v>
      </c>
      <c r="EFS56" s="995">
        <f t="shared" ref="EFS56" si="1775">EFS45-EFS53-EFS54</f>
        <v>0</v>
      </c>
      <c r="EFU56" s="995">
        <f t="shared" ref="EFU56" si="1776">EFU45-EFU53-EFU54</f>
        <v>0</v>
      </c>
      <c r="EFW56" s="995">
        <f t="shared" ref="EFW56" si="1777">EFW45-EFW53-EFW54</f>
        <v>0</v>
      </c>
      <c r="EFY56" s="995">
        <f t="shared" ref="EFY56" si="1778">EFY45-EFY53-EFY54</f>
        <v>0</v>
      </c>
      <c r="EGA56" s="995">
        <f t="shared" ref="EGA56" si="1779">EGA45-EGA53-EGA54</f>
        <v>0</v>
      </c>
      <c r="EGC56" s="995">
        <f t="shared" ref="EGC56" si="1780">EGC45-EGC53-EGC54</f>
        <v>0</v>
      </c>
      <c r="EGE56" s="995">
        <f t="shared" ref="EGE56" si="1781">EGE45-EGE53-EGE54</f>
        <v>0</v>
      </c>
      <c r="EGG56" s="995">
        <f t="shared" ref="EGG56" si="1782">EGG45-EGG53-EGG54</f>
        <v>0</v>
      </c>
      <c r="EGI56" s="995">
        <f t="shared" ref="EGI56" si="1783">EGI45-EGI53-EGI54</f>
        <v>0</v>
      </c>
      <c r="EGK56" s="995">
        <f t="shared" ref="EGK56" si="1784">EGK45-EGK53-EGK54</f>
        <v>0</v>
      </c>
      <c r="EGM56" s="995">
        <f t="shared" ref="EGM56" si="1785">EGM45-EGM53-EGM54</f>
        <v>0</v>
      </c>
      <c r="EGO56" s="995">
        <f t="shared" ref="EGO56" si="1786">EGO45-EGO53-EGO54</f>
        <v>0</v>
      </c>
      <c r="EGQ56" s="995">
        <f t="shared" ref="EGQ56" si="1787">EGQ45-EGQ53-EGQ54</f>
        <v>0</v>
      </c>
      <c r="EGS56" s="995">
        <f t="shared" ref="EGS56" si="1788">EGS45-EGS53-EGS54</f>
        <v>0</v>
      </c>
      <c r="EGU56" s="995">
        <f t="shared" ref="EGU56" si="1789">EGU45-EGU53-EGU54</f>
        <v>0</v>
      </c>
      <c r="EGW56" s="995">
        <f t="shared" ref="EGW56" si="1790">EGW45-EGW53-EGW54</f>
        <v>0</v>
      </c>
      <c r="EGY56" s="995">
        <f t="shared" ref="EGY56" si="1791">EGY45-EGY53-EGY54</f>
        <v>0</v>
      </c>
      <c r="EHA56" s="995">
        <f t="shared" ref="EHA56" si="1792">EHA45-EHA53-EHA54</f>
        <v>0</v>
      </c>
      <c r="EHC56" s="995">
        <f t="shared" ref="EHC56" si="1793">EHC45-EHC53-EHC54</f>
        <v>0</v>
      </c>
      <c r="EHE56" s="995">
        <f t="shared" ref="EHE56" si="1794">EHE45-EHE53-EHE54</f>
        <v>0</v>
      </c>
      <c r="EHG56" s="995">
        <f t="shared" ref="EHG56" si="1795">EHG45-EHG53-EHG54</f>
        <v>0</v>
      </c>
      <c r="EHI56" s="995">
        <f t="shared" ref="EHI56" si="1796">EHI45-EHI53-EHI54</f>
        <v>0</v>
      </c>
      <c r="EHK56" s="995">
        <f t="shared" ref="EHK56" si="1797">EHK45-EHK53-EHK54</f>
        <v>0</v>
      </c>
      <c r="EHM56" s="995">
        <f t="shared" ref="EHM56" si="1798">EHM45-EHM53-EHM54</f>
        <v>0</v>
      </c>
      <c r="EHO56" s="995">
        <f t="shared" ref="EHO56" si="1799">EHO45-EHO53-EHO54</f>
        <v>0</v>
      </c>
      <c r="EHQ56" s="995">
        <f t="shared" ref="EHQ56" si="1800">EHQ45-EHQ53-EHQ54</f>
        <v>0</v>
      </c>
      <c r="EHS56" s="995">
        <f t="shared" ref="EHS56" si="1801">EHS45-EHS53-EHS54</f>
        <v>0</v>
      </c>
      <c r="EHU56" s="995">
        <f t="shared" ref="EHU56" si="1802">EHU45-EHU53-EHU54</f>
        <v>0</v>
      </c>
      <c r="EHW56" s="995">
        <f t="shared" ref="EHW56" si="1803">EHW45-EHW53-EHW54</f>
        <v>0</v>
      </c>
      <c r="EHY56" s="995">
        <f t="shared" ref="EHY56" si="1804">EHY45-EHY53-EHY54</f>
        <v>0</v>
      </c>
      <c r="EIA56" s="995">
        <f t="shared" ref="EIA56" si="1805">EIA45-EIA53-EIA54</f>
        <v>0</v>
      </c>
      <c r="EIC56" s="995">
        <f t="shared" ref="EIC56" si="1806">EIC45-EIC53-EIC54</f>
        <v>0</v>
      </c>
      <c r="EIE56" s="995">
        <f t="shared" ref="EIE56" si="1807">EIE45-EIE53-EIE54</f>
        <v>0</v>
      </c>
      <c r="EIG56" s="995">
        <f t="shared" ref="EIG56" si="1808">EIG45-EIG53-EIG54</f>
        <v>0</v>
      </c>
      <c r="EII56" s="995">
        <f t="shared" ref="EII56" si="1809">EII45-EII53-EII54</f>
        <v>0</v>
      </c>
      <c r="EIK56" s="995">
        <f t="shared" ref="EIK56" si="1810">EIK45-EIK53-EIK54</f>
        <v>0</v>
      </c>
      <c r="EIM56" s="995">
        <f t="shared" ref="EIM56" si="1811">EIM45-EIM53-EIM54</f>
        <v>0</v>
      </c>
      <c r="EIO56" s="995">
        <f t="shared" ref="EIO56" si="1812">EIO45-EIO53-EIO54</f>
        <v>0</v>
      </c>
      <c r="EIQ56" s="995">
        <f t="shared" ref="EIQ56" si="1813">EIQ45-EIQ53-EIQ54</f>
        <v>0</v>
      </c>
      <c r="EIS56" s="995">
        <f t="shared" ref="EIS56" si="1814">EIS45-EIS53-EIS54</f>
        <v>0</v>
      </c>
      <c r="EIU56" s="995">
        <f t="shared" ref="EIU56" si="1815">EIU45-EIU53-EIU54</f>
        <v>0</v>
      </c>
      <c r="EIW56" s="995">
        <f t="shared" ref="EIW56" si="1816">EIW45-EIW53-EIW54</f>
        <v>0</v>
      </c>
      <c r="EIY56" s="995">
        <f t="shared" ref="EIY56" si="1817">EIY45-EIY53-EIY54</f>
        <v>0</v>
      </c>
      <c r="EJA56" s="995">
        <f t="shared" ref="EJA56" si="1818">EJA45-EJA53-EJA54</f>
        <v>0</v>
      </c>
      <c r="EJC56" s="995">
        <f t="shared" ref="EJC56" si="1819">EJC45-EJC53-EJC54</f>
        <v>0</v>
      </c>
      <c r="EJE56" s="995">
        <f t="shared" ref="EJE56" si="1820">EJE45-EJE53-EJE54</f>
        <v>0</v>
      </c>
      <c r="EJG56" s="995">
        <f t="shared" ref="EJG56" si="1821">EJG45-EJG53-EJG54</f>
        <v>0</v>
      </c>
      <c r="EJI56" s="995">
        <f t="shared" ref="EJI56" si="1822">EJI45-EJI53-EJI54</f>
        <v>0</v>
      </c>
      <c r="EJK56" s="995">
        <f t="shared" ref="EJK56" si="1823">EJK45-EJK53-EJK54</f>
        <v>0</v>
      </c>
      <c r="EJM56" s="995">
        <f t="shared" ref="EJM56" si="1824">EJM45-EJM53-EJM54</f>
        <v>0</v>
      </c>
      <c r="EJO56" s="995">
        <f t="shared" ref="EJO56" si="1825">EJO45-EJO53-EJO54</f>
        <v>0</v>
      </c>
      <c r="EJQ56" s="995">
        <f t="shared" ref="EJQ56" si="1826">EJQ45-EJQ53-EJQ54</f>
        <v>0</v>
      </c>
      <c r="EJS56" s="995">
        <f t="shared" ref="EJS56" si="1827">EJS45-EJS53-EJS54</f>
        <v>0</v>
      </c>
      <c r="EJU56" s="995">
        <f t="shared" ref="EJU56" si="1828">EJU45-EJU53-EJU54</f>
        <v>0</v>
      </c>
      <c r="EJW56" s="995">
        <f t="shared" ref="EJW56" si="1829">EJW45-EJW53-EJW54</f>
        <v>0</v>
      </c>
      <c r="EJY56" s="995">
        <f t="shared" ref="EJY56" si="1830">EJY45-EJY53-EJY54</f>
        <v>0</v>
      </c>
      <c r="EKA56" s="995">
        <f t="shared" ref="EKA56" si="1831">EKA45-EKA53-EKA54</f>
        <v>0</v>
      </c>
      <c r="EKC56" s="995">
        <f t="shared" ref="EKC56" si="1832">EKC45-EKC53-EKC54</f>
        <v>0</v>
      </c>
      <c r="EKE56" s="995">
        <f t="shared" ref="EKE56" si="1833">EKE45-EKE53-EKE54</f>
        <v>0</v>
      </c>
      <c r="EKG56" s="995">
        <f t="shared" ref="EKG56" si="1834">EKG45-EKG53-EKG54</f>
        <v>0</v>
      </c>
      <c r="EKI56" s="995">
        <f t="shared" ref="EKI56" si="1835">EKI45-EKI53-EKI54</f>
        <v>0</v>
      </c>
      <c r="EKK56" s="995">
        <f t="shared" ref="EKK56" si="1836">EKK45-EKK53-EKK54</f>
        <v>0</v>
      </c>
      <c r="EKM56" s="995">
        <f t="shared" ref="EKM56" si="1837">EKM45-EKM53-EKM54</f>
        <v>0</v>
      </c>
      <c r="EKO56" s="995">
        <f t="shared" ref="EKO56" si="1838">EKO45-EKO53-EKO54</f>
        <v>0</v>
      </c>
      <c r="EKQ56" s="995">
        <f t="shared" ref="EKQ56" si="1839">EKQ45-EKQ53-EKQ54</f>
        <v>0</v>
      </c>
      <c r="EKS56" s="995">
        <f t="shared" ref="EKS56" si="1840">EKS45-EKS53-EKS54</f>
        <v>0</v>
      </c>
      <c r="EKU56" s="995">
        <f t="shared" ref="EKU56" si="1841">EKU45-EKU53-EKU54</f>
        <v>0</v>
      </c>
      <c r="EKW56" s="995">
        <f t="shared" ref="EKW56" si="1842">EKW45-EKW53-EKW54</f>
        <v>0</v>
      </c>
      <c r="EKY56" s="995">
        <f t="shared" ref="EKY56" si="1843">EKY45-EKY53-EKY54</f>
        <v>0</v>
      </c>
      <c r="ELA56" s="995">
        <f t="shared" ref="ELA56" si="1844">ELA45-ELA53-ELA54</f>
        <v>0</v>
      </c>
      <c r="ELC56" s="995">
        <f t="shared" ref="ELC56" si="1845">ELC45-ELC53-ELC54</f>
        <v>0</v>
      </c>
      <c r="ELE56" s="995">
        <f t="shared" ref="ELE56" si="1846">ELE45-ELE53-ELE54</f>
        <v>0</v>
      </c>
      <c r="ELG56" s="995">
        <f t="shared" ref="ELG56" si="1847">ELG45-ELG53-ELG54</f>
        <v>0</v>
      </c>
      <c r="ELI56" s="995">
        <f t="shared" ref="ELI56" si="1848">ELI45-ELI53-ELI54</f>
        <v>0</v>
      </c>
      <c r="ELK56" s="995">
        <f t="shared" ref="ELK56" si="1849">ELK45-ELK53-ELK54</f>
        <v>0</v>
      </c>
      <c r="ELM56" s="995">
        <f t="shared" ref="ELM56" si="1850">ELM45-ELM53-ELM54</f>
        <v>0</v>
      </c>
      <c r="ELO56" s="995">
        <f t="shared" ref="ELO56" si="1851">ELO45-ELO53-ELO54</f>
        <v>0</v>
      </c>
      <c r="ELQ56" s="995">
        <f t="shared" ref="ELQ56" si="1852">ELQ45-ELQ53-ELQ54</f>
        <v>0</v>
      </c>
      <c r="ELS56" s="995">
        <f t="shared" ref="ELS56" si="1853">ELS45-ELS53-ELS54</f>
        <v>0</v>
      </c>
      <c r="ELU56" s="995">
        <f t="shared" ref="ELU56" si="1854">ELU45-ELU53-ELU54</f>
        <v>0</v>
      </c>
      <c r="ELW56" s="995">
        <f t="shared" ref="ELW56" si="1855">ELW45-ELW53-ELW54</f>
        <v>0</v>
      </c>
      <c r="ELY56" s="995">
        <f t="shared" ref="ELY56" si="1856">ELY45-ELY53-ELY54</f>
        <v>0</v>
      </c>
      <c r="EMA56" s="995">
        <f t="shared" ref="EMA56" si="1857">EMA45-EMA53-EMA54</f>
        <v>0</v>
      </c>
      <c r="EMC56" s="995">
        <f t="shared" ref="EMC56" si="1858">EMC45-EMC53-EMC54</f>
        <v>0</v>
      </c>
      <c r="EME56" s="995">
        <f t="shared" ref="EME56" si="1859">EME45-EME53-EME54</f>
        <v>0</v>
      </c>
      <c r="EMG56" s="995">
        <f t="shared" ref="EMG56" si="1860">EMG45-EMG53-EMG54</f>
        <v>0</v>
      </c>
      <c r="EMI56" s="995">
        <f t="shared" ref="EMI56" si="1861">EMI45-EMI53-EMI54</f>
        <v>0</v>
      </c>
      <c r="EMK56" s="995">
        <f t="shared" ref="EMK56" si="1862">EMK45-EMK53-EMK54</f>
        <v>0</v>
      </c>
      <c r="EMM56" s="995">
        <f t="shared" ref="EMM56" si="1863">EMM45-EMM53-EMM54</f>
        <v>0</v>
      </c>
      <c r="EMO56" s="995">
        <f t="shared" ref="EMO56" si="1864">EMO45-EMO53-EMO54</f>
        <v>0</v>
      </c>
      <c r="EMQ56" s="995">
        <f t="shared" ref="EMQ56" si="1865">EMQ45-EMQ53-EMQ54</f>
        <v>0</v>
      </c>
      <c r="EMS56" s="995">
        <f t="shared" ref="EMS56" si="1866">EMS45-EMS53-EMS54</f>
        <v>0</v>
      </c>
      <c r="EMU56" s="995">
        <f t="shared" ref="EMU56" si="1867">EMU45-EMU53-EMU54</f>
        <v>0</v>
      </c>
      <c r="EMW56" s="995">
        <f t="shared" ref="EMW56" si="1868">EMW45-EMW53-EMW54</f>
        <v>0</v>
      </c>
      <c r="EMY56" s="995">
        <f t="shared" ref="EMY56" si="1869">EMY45-EMY53-EMY54</f>
        <v>0</v>
      </c>
      <c r="ENA56" s="995">
        <f t="shared" ref="ENA56" si="1870">ENA45-ENA53-ENA54</f>
        <v>0</v>
      </c>
      <c r="ENC56" s="995">
        <f t="shared" ref="ENC56" si="1871">ENC45-ENC53-ENC54</f>
        <v>0</v>
      </c>
      <c r="ENE56" s="995">
        <f t="shared" ref="ENE56" si="1872">ENE45-ENE53-ENE54</f>
        <v>0</v>
      </c>
      <c r="ENG56" s="995">
        <f t="shared" ref="ENG56" si="1873">ENG45-ENG53-ENG54</f>
        <v>0</v>
      </c>
      <c r="ENI56" s="995">
        <f t="shared" ref="ENI56" si="1874">ENI45-ENI53-ENI54</f>
        <v>0</v>
      </c>
      <c r="ENK56" s="995">
        <f t="shared" ref="ENK56" si="1875">ENK45-ENK53-ENK54</f>
        <v>0</v>
      </c>
      <c r="ENM56" s="995">
        <f t="shared" ref="ENM56" si="1876">ENM45-ENM53-ENM54</f>
        <v>0</v>
      </c>
      <c r="ENO56" s="995">
        <f t="shared" ref="ENO56" si="1877">ENO45-ENO53-ENO54</f>
        <v>0</v>
      </c>
      <c r="ENQ56" s="995">
        <f t="shared" ref="ENQ56" si="1878">ENQ45-ENQ53-ENQ54</f>
        <v>0</v>
      </c>
      <c r="ENS56" s="995">
        <f t="shared" ref="ENS56" si="1879">ENS45-ENS53-ENS54</f>
        <v>0</v>
      </c>
      <c r="ENU56" s="995">
        <f t="shared" ref="ENU56" si="1880">ENU45-ENU53-ENU54</f>
        <v>0</v>
      </c>
      <c r="ENW56" s="995">
        <f t="shared" ref="ENW56" si="1881">ENW45-ENW53-ENW54</f>
        <v>0</v>
      </c>
      <c r="ENY56" s="995">
        <f t="shared" ref="ENY56" si="1882">ENY45-ENY53-ENY54</f>
        <v>0</v>
      </c>
      <c r="EOA56" s="995">
        <f t="shared" ref="EOA56" si="1883">EOA45-EOA53-EOA54</f>
        <v>0</v>
      </c>
      <c r="EOC56" s="995">
        <f t="shared" ref="EOC56" si="1884">EOC45-EOC53-EOC54</f>
        <v>0</v>
      </c>
      <c r="EOE56" s="995">
        <f t="shared" ref="EOE56" si="1885">EOE45-EOE53-EOE54</f>
        <v>0</v>
      </c>
      <c r="EOG56" s="995">
        <f t="shared" ref="EOG56" si="1886">EOG45-EOG53-EOG54</f>
        <v>0</v>
      </c>
      <c r="EOI56" s="995">
        <f t="shared" ref="EOI56" si="1887">EOI45-EOI53-EOI54</f>
        <v>0</v>
      </c>
      <c r="EOK56" s="995">
        <f t="shared" ref="EOK56" si="1888">EOK45-EOK53-EOK54</f>
        <v>0</v>
      </c>
      <c r="EOM56" s="995">
        <f t="shared" ref="EOM56" si="1889">EOM45-EOM53-EOM54</f>
        <v>0</v>
      </c>
      <c r="EOO56" s="995">
        <f t="shared" ref="EOO56" si="1890">EOO45-EOO53-EOO54</f>
        <v>0</v>
      </c>
      <c r="EOQ56" s="995">
        <f t="shared" ref="EOQ56" si="1891">EOQ45-EOQ53-EOQ54</f>
        <v>0</v>
      </c>
      <c r="EOS56" s="995">
        <f t="shared" ref="EOS56" si="1892">EOS45-EOS53-EOS54</f>
        <v>0</v>
      </c>
      <c r="EOU56" s="995">
        <f t="shared" ref="EOU56" si="1893">EOU45-EOU53-EOU54</f>
        <v>0</v>
      </c>
      <c r="EOW56" s="995">
        <f t="shared" ref="EOW56" si="1894">EOW45-EOW53-EOW54</f>
        <v>0</v>
      </c>
      <c r="EOY56" s="995">
        <f t="shared" ref="EOY56" si="1895">EOY45-EOY53-EOY54</f>
        <v>0</v>
      </c>
      <c r="EPA56" s="995">
        <f t="shared" ref="EPA56" si="1896">EPA45-EPA53-EPA54</f>
        <v>0</v>
      </c>
      <c r="EPC56" s="995">
        <f t="shared" ref="EPC56" si="1897">EPC45-EPC53-EPC54</f>
        <v>0</v>
      </c>
      <c r="EPE56" s="995">
        <f t="shared" ref="EPE56" si="1898">EPE45-EPE53-EPE54</f>
        <v>0</v>
      </c>
      <c r="EPG56" s="995">
        <f t="shared" ref="EPG56" si="1899">EPG45-EPG53-EPG54</f>
        <v>0</v>
      </c>
      <c r="EPI56" s="995">
        <f t="shared" ref="EPI56" si="1900">EPI45-EPI53-EPI54</f>
        <v>0</v>
      </c>
      <c r="EPK56" s="995">
        <f t="shared" ref="EPK56" si="1901">EPK45-EPK53-EPK54</f>
        <v>0</v>
      </c>
      <c r="EPM56" s="995">
        <f t="shared" ref="EPM56" si="1902">EPM45-EPM53-EPM54</f>
        <v>0</v>
      </c>
      <c r="EPO56" s="995">
        <f t="shared" ref="EPO56" si="1903">EPO45-EPO53-EPO54</f>
        <v>0</v>
      </c>
      <c r="EPQ56" s="995">
        <f t="shared" ref="EPQ56" si="1904">EPQ45-EPQ53-EPQ54</f>
        <v>0</v>
      </c>
      <c r="EPS56" s="995">
        <f t="shared" ref="EPS56" si="1905">EPS45-EPS53-EPS54</f>
        <v>0</v>
      </c>
      <c r="EPU56" s="995">
        <f t="shared" ref="EPU56" si="1906">EPU45-EPU53-EPU54</f>
        <v>0</v>
      </c>
      <c r="EPW56" s="995">
        <f t="shared" ref="EPW56" si="1907">EPW45-EPW53-EPW54</f>
        <v>0</v>
      </c>
      <c r="EPY56" s="995">
        <f t="shared" ref="EPY56" si="1908">EPY45-EPY53-EPY54</f>
        <v>0</v>
      </c>
      <c r="EQA56" s="995">
        <f t="shared" ref="EQA56" si="1909">EQA45-EQA53-EQA54</f>
        <v>0</v>
      </c>
      <c r="EQC56" s="995">
        <f t="shared" ref="EQC56" si="1910">EQC45-EQC53-EQC54</f>
        <v>0</v>
      </c>
      <c r="EQE56" s="995">
        <f t="shared" ref="EQE56" si="1911">EQE45-EQE53-EQE54</f>
        <v>0</v>
      </c>
      <c r="EQG56" s="995">
        <f t="shared" ref="EQG56" si="1912">EQG45-EQG53-EQG54</f>
        <v>0</v>
      </c>
      <c r="EQI56" s="995">
        <f t="shared" ref="EQI56" si="1913">EQI45-EQI53-EQI54</f>
        <v>0</v>
      </c>
      <c r="EQK56" s="995">
        <f t="shared" ref="EQK56" si="1914">EQK45-EQK53-EQK54</f>
        <v>0</v>
      </c>
      <c r="EQM56" s="995">
        <f t="shared" ref="EQM56" si="1915">EQM45-EQM53-EQM54</f>
        <v>0</v>
      </c>
      <c r="EQO56" s="995">
        <f t="shared" ref="EQO56" si="1916">EQO45-EQO53-EQO54</f>
        <v>0</v>
      </c>
      <c r="EQQ56" s="995">
        <f t="shared" ref="EQQ56" si="1917">EQQ45-EQQ53-EQQ54</f>
        <v>0</v>
      </c>
      <c r="EQS56" s="995">
        <f t="shared" ref="EQS56" si="1918">EQS45-EQS53-EQS54</f>
        <v>0</v>
      </c>
      <c r="EQU56" s="995">
        <f t="shared" ref="EQU56" si="1919">EQU45-EQU53-EQU54</f>
        <v>0</v>
      </c>
      <c r="EQW56" s="995">
        <f t="shared" ref="EQW56" si="1920">EQW45-EQW53-EQW54</f>
        <v>0</v>
      </c>
      <c r="EQY56" s="995">
        <f t="shared" ref="EQY56" si="1921">EQY45-EQY53-EQY54</f>
        <v>0</v>
      </c>
      <c r="ERA56" s="995">
        <f t="shared" ref="ERA56" si="1922">ERA45-ERA53-ERA54</f>
        <v>0</v>
      </c>
      <c r="ERC56" s="995">
        <f t="shared" ref="ERC56" si="1923">ERC45-ERC53-ERC54</f>
        <v>0</v>
      </c>
      <c r="ERE56" s="995">
        <f t="shared" ref="ERE56" si="1924">ERE45-ERE53-ERE54</f>
        <v>0</v>
      </c>
      <c r="ERG56" s="995">
        <f t="shared" ref="ERG56" si="1925">ERG45-ERG53-ERG54</f>
        <v>0</v>
      </c>
      <c r="ERI56" s="995">
        <f t="shared" ref="ERI56" si="1926">ERI45-ERI53-ERI54</f>
        <v>0</v>
      </c>
      <c r="ERK56" s="995">
        <f t="shared" ref="ERK56" si="1927">ERK45-ERK53-ERK54</f>
        <v>0</v>
      </c>
      <c r="ERM56" s="995">
        <f t="shared" ref="ERM56" si="1928">ERM45-ERM53-ERM54</f>
        <v>0</v>
      </c>
      <c r="ERO56" s="995">
        <f t="shared" ref="ERO56" si="1929">ERO45-ERO53-ERO54</f>
        <v>0</v>
      </c>
      <c r="ERQ56" s="995">
        <f t="shared" ref="ERQ56" si="1930">ERQ45-ERQ53-ERQ54</f>
        <v>0</v>
      </c>
      <c r="ERS56" s="995">
        <f t="shared" ref="ERS56" si="1931">ERS45-ERS53-ERS54</f>
        <v>0</v>
      </c>
      <c r="ERU56" s="995">
        <f t="shared" ref="ERU56" si="1932">ERU45-ERU53-ERU54</f>
        <v>0</v>
      </c>
      <c r="ERW56" s="995">
        <f t="shared" ref="ERW56" si="1933">ERW45-ERW53-ERW54</f>
        <v>0</v>
      </c>
      <c r="ERY56" s="995">
        <f t="shared" ref="ERY56" si="1934">ERY45-ERY53-ERY54</f>
        <v>0</v>
      </c>
      <c r="ESA56" s="995">
        <f t="shared" ref="ESA56" si="1935">ESA45-ESA53-ESA54</f>
        <v>0</v>
      </c>
      <c r="ESC56" s="995">
        <f t="shared" ref="ESC56" si="1936">ESC45-ESC53-ESC54</f>
        <v>0</v>
      </c>
      <c r="ESE56" s="995">
        <f t="shared" ref="ESE56" si="1937">ESE45-ESE53-ESE54</f>
        <v>0</v>
      </c>
      <c r="ESG56" s="995">
        <f t="shared" ref="ESG56" si="1938">ESG45-ESG53-ESG54</f>
        <v>0</v>
      </c>
      <c r="ESI56" s="995">
        <f t="shared" ref="ESI56" si="1939">ESI45-ESI53-ESI54</f>
        <v>0</v>
      </c>
      <c r="ESK56" s="995">
        <f t="shared" ref="ESK56" si="1940">ESK45-ESK53-ESK54</f>
        <v>0</v>
      </c>
      <c r="ESM56" s="995">
        <f t="shared" ref="ESM56" si="1941">ESM45-ESM53-ESM54</f>
        <v>0</v>
      </c>
      <c r="ESO56" s="995">
        <f t="shared" ref="ESO56" si="1942">ESO45-ESO53-ESO54</f>
        <v>0</v>
      </c>
      <c r="ESQ56" s="995">
        <f t="shared" ref="ESQ56" si="1943">ESQ45-ESQ53-ESQ54</f>
        <v>0</v>
      </c>
      <c r="ESS56" s="995">
        <f t="shared" ref="ESS56" si="1944">ESS45-ESS53-ESS54</f>
        <v>0</v>
      </c>
      <c r="ESU56" s="995">
        <f t="shared" ref="ESU56" si="1945">ESU45-ESU53-ESU54</f>
        <v>0</v>
      </c>
      <c r="ESW56" s="995">
        <f t="shared" ref="ESW56" si="1946">ESW45-ESW53-ESW54</f>
        <v>0</v>
      </c>
      <c r="ESY56" s="995">
        <f t="shared" ref="ESY56" si="1947">ESY45-ESY53-ESY54</f>
        <v>0</v>
      </c>
      <c r="ETA56" s="995">
        <f t="shared" ref="ETA56" si="1948">ETA45-ETA53-ETA54</f>
        <v>0</v>
      </c>
      <c r="ETC56" s="995">
        <f t="shared" ref="ETC56" si="1949">ETC45-ETC53-ETC54</f>
        <v>0</v>
      </c>
      <c r="ETE56" s="995">
        <f t="shared" ref="ETE56" si="1950">ETE45-ETE53-ETE54</f>
        <v>0</v>
      </c>
      <c r="ETG56" s="995">
        <f t="shared" ref="ETG56" si="1951">ETG45-ETG53-ETG54</f>
        <v>0</v>
      </c>
      <c r="ETI56" s="995">
        <f t="shared" ref="ETI56" si="1952">ETI45-ETI53-ETI54</f>
        <v>0</v>
      </c>
      <c r="ETK56" s="995">
        <f t="shared" ref="ETK56" si="1953">ETK45-ETK53-ETK54</f>
        <v>0</v>
      </c>
      <c r="ETM56" s="995">
        <f t="shared" ref="ETM56" si="1954">ETM45-ETM53-ETM54</f>
        <v>0</v>
      </c>
      <c r="ETO56" s="995">
        <f t="shared" ref="ETO56" si="1955">ETO45-ETO53-ETO54</f>
        <v>0</v>
      </c>
      <c r="ETQ56" s="995">
        <f t="shared" ref="ETQ56" si="1956">ETQ45-ETQ53-ETQ54</f>
        <v>0</v>
      </c>
      <c r="ETS56" s="995">
        <f t="shared" ref="ETS56" si="1957">ETS45-ETS53-ETS54</f>
        <v>0</v>
      </c>
      <c r="ETU56" s="995">
        <f t="shared" ref="ETU56" si="1958">ETU45-ETU53-ETU54</f>
        <v>0</v>
      </c>
      <c r="ETW56" s="995">
        <f t="shared" ref="ETW56" si="1959">ETW45-ETW53-ETW54</f>
        <v>0</v>
      </c>
      <c r="ETY56" s="995">
        <f t="shared" ref="ETY56" si="1960">ETY45-ETY53-ETY54</f>
        <v>0</v>
      </c>
      <c r="EUA56" s="995">
        <f t="shared" ref="EUA56" si="1961">EUA45-EUA53-EUA54</f>
        <v>0</v>
      </c>
      <c r="EUC56" s="995">
        <f t="shared" ref="EUC56" si="1962">EUC45-EUC53-EUC54</f>
        <v>0</v>
      </c>
      <c r="EUE56" s="995">
        <f t="shared" ref="EUE56" si="1963">EUE45-EUE53-EUE54</f>
        <v>0</v>
      </c>
      <c r="EUG56" s="995">
        <f t="shared" ref="EUG56" si="1964">EUG45-EUG53-EUG54</f>
        <v>0</v>
      </c>
      <c r="EUI56" s="995">
        <f t="shared" ref="EUI56" si="1965">EUI45-EUI53-EUI54</f>
        <v>0</v>
      </c>
      <c r="EUK56" s="995">
        <f t="shared" ref="EUK56" si="1966">EUK45-EUK53-EUK54</f>
        <v>0</v>
      </c>
      <c r="EUM56" s="995">
        <f t="shared" ref="EUM56" si="1967">EUM45-EUM53-EUM54</f>
        <v>0</v>
      </c>
      <c r="EUO56" s="995">
        <f t="shared" ref="EUO56" si="1968">EUO45-EUO53-EUO54</f>
        <v>0</v>
      </c>
      <c r="EUQ56" s="995">
        <f t="shared" ref="EUQ56" si="1969">EUQ45-EUQ53-EUQ54</f>
        <v>0</v>
      </c>
      <c r="EUS56" s="995">
        <f t="shared" ref="EUS56" si="1970">EUS45-EUS53-EUS54</f>
        <v>0</v>
      </c>
      <c r="EUU56" s="995">
        <f t="shared" ref="EUU56" si="1971">EUU45-EUU53-EUU54</f>
        <v>0</v>
      </c>
      <c r="EUW56" s="995">
        <f t="shared" ref="EUW56" si="1972">EUW45-EUW53-EUW54</f>
        <v>0</v>
      </c>
      <c r="EUY56" s="995">
        <f t="shared" ref="EUY56" si="1973">EUY45-EUY53-EUY54</f>
        <v>0</v>
      </c>
      <c r="EVA56" s="995">
        <f t="shared" ref="EVA56" si="1974">EVA45-EVA53-EVA54</f>
        <v>0</v>
      </c>
      <c r="EVC56" s="995">
        <f t="shared" ref="EVC56" si="1975">EVC45-EVC53-EVC54</f>
        <v>0</v>
      </c>
      <c r="EVE56" s="995">
        <f t="shared" ref="EVE56" si="1976">EVE45-EVE53-EVE54</f>
        <v>0</v>
      </c>
      <c r="EVG56" s="995">
        <f t="shared" ref="EVG56" si="1977">EVG45-EVG53-EVG54</f>
        <v>0</v>
      </c>
      <c r="EVI56" s="995">
        <f t="shared" ref="EVI56" si="1978">EVI45-EVI53-EVI54</f>
        <v>0</v>
      </c>
      <c r="EVK56" s="995">
        <f t="shared" ref="EVK56" si="1979">EVK45-EVK53-EVK54</f>
        <v>0</v>
      </c>
      <c r="EVM56" s="995">
        <f t="shared" ref="EVM56" si="1980">EVM45-EVM53-EVM54</f>
        <v>0</v>
      </c>
      <c r="EVO56" s="995">
        <f t="shared" ref="EVO56" si="1981">EVO45-EVO53-EVO54</f>
        <v>0</v>
      </c>
      <c r="EVQ56" s="995">
        <f t="shared" ref="EVQ56" si="1982">EVQ45-EVQ53-EVQ54</f>
        <v>0</v>
      </c>
      <c r="EVS56" s="995">
        <f t="shared" ref="EVS56" si="1983">EVS45-EVS53-EVS54</f>
        <v>0</v>
      </c>
      <c r="EVU56" s="995">
        <f t="shared" ref="EVU56" si="1984">EVU45-EVU53-EVU54</f>
        <v>0</v>
      </c>
      <c r="EVW56" s="995">
        <f t="shared" ref="EVW56" si="1985">EVW45-EVW53-EVW54</f>
        <v>0</v>
      </c>
      <c r="EVY56" s="995">
        <f t="shared" ref="EVY56" si="1986">EVY45-EVY53-EVY54</f>
        <v>0</v>
      </c>
      <c r="EWA56" s="995">
        <f t="shared" ref="EWA56" si="1987">EWA45-EWA53-EWA54</f>
        <v>0</v>
      </c>
      <c r="EWC56" s="995">
        <f t="shared" ref="EWC56" si="1988">EWC45-EWC53-EWC54</f>
        <v>0</v>
      </c>
      <c r="EWE56" s="995">
        <f t="shared" ref="EWE56" si="1989">EWE45-EWE53-EWE54</f>
        <v>0</v>
      </c>
      <c r="EWG56" s="995">
        <f t="shared" ref="EWG56" si="1990">EWG45-EWG53-EWG54</f>
        <v>0</v>
      </c>
      <c r="EWI56" s="995">
        <f t="shared" ref="EWI56" si="1991">EWI45-EWI53-EWI54</f>
        <v>0</v>
      </c>
      <c r="EWK56" s="995">
        <f t="shared" ref="EWK56" si="1992">EWK45-EWK53-EWK54</f>
        <v>0</v>
      </c>
      <c r="EWM56" s="995">
        <f t="shared" ref="EWM56" si="1993">EWM45-EWM53-EWM54</f>
        <v>0</v>
      </c>
      <c r="EWO56" s="995">
        <f t="shared" ref="EWO56" si="1994">EWO45-EWO53-EWO54</f>
        <v>0</v>
      </c>
      <c r="EWQ56" s="995">
        <f t="shared" ref="EWQ56" si="1995">EWQ45-EWQ53-EWQ54</f>
        <v>0</v>
      </c>
      <c r="EWS56" s="995">
        <f t="shared" ref="EWS56" si="1996">EWS45-EWS53-EWS54</f>
        <v>0</v>
      </c>
      <c r="EWU56" s="995">
        <f t="shared" ref="EWU56" si="1997">EWU45-EWU53-EWU54</f>
        <v>0</v>
      </c>
      <c r="EWW56" s="995">
        <f t="shared" ref="EWW56" si="1998">EWW45-EWW53-EWW54</f>
        <v>0</v>
      </c>
      <c r="EWY56" s="995">
        <f t="shared" ref="EWY56" si="1999">EWY45-EWY53-EWY54</f>
        <v>0</v>
      </c>
      <c r="EXA56" s="995">
        <f t="shared" ref="EXA56" si="2000">EXA45-EXA53-EXA54</f>
        <v>0</v>
      </c>
      <c r="EXC56" s="995">
        <f t="shared" ref="EXC56" si="2001">EXC45-EXC53-EXC54</f>
        <v>0</v>
      </c>
      <c r="EXE56" s="995">
        <f t="shared" ref="EXE56" si="2002">EXE45-EXE53-EXE54</f>
        <v>0</v>
      </c>
      <c r="EXG56" s="995">
        <f t="shared" ref="EXG56" si="2003">EXG45-EXG53-EXG54</f>
        <v>0</v>
      </c>
      <c r="EXI56" s="995">
        <f t="shared" ref="EXI56" si="2004">EXI45-EXI53-EXI54</f>
        <v>0</v>
      </c>
      <c r="EXK56" s="995">
        <f t="shared" ref="EXK56" si="2005">EXK45-EXK53-EXK54</f>
        <v>0</v>
      </c>
      <c r="EXM56" s="995">
        <f t="shared" ref="EXM56" si="2006">EXM45-EXM53-EXM54</f>
        <v>0</v>
      </c>
      <c r="EXO56" s="995">
        <f t="shared" ref="EXO56" si="2007">EXO45-EXO53-EXO54</f>
        <v>0</v>
      </c>
      <c r="EXQ56" s="995">
        <f t="shared" ref="EXQ56" si="2008">EXQ45-EXQ53-EXQ54</f>
        <v>0</v>
      </c>
      <c r="EXS56" s="995">
        <f t="shared" ref="EXS56" si="2009">EXS45-EXS53-EXS54</f>
        <v>0</v>
      </c>
      <c r="EXU56" s="995">
        <f t="shared" ref="EXU56" si="2010">EXU45-EXU53-EXU54</f>
        <v>0</v>
      </c>
      <c r="EXW56" s="995">
        <f t="shared" ref="EXW56" si="2011">EXW45-EXW53-EXW54</f>
        <v>0</v>
      </c>
      <c r="EXY56" s="995">
        <f t="shared" ref="EXY56" si="2012">EXY45-EXY53-EXY54</f>
        <v>0</v>
      </c>
      <c r="EYA56" s="995">
        <f t="shared" ref="EYA56" si="2013">EYA45-EYA53-EYA54</f>
        <v>0</v>
      </c>
      <c r="EYC56" s="995">
        <f t="shared" ref="EYC56" si="2014">EYC45-EYC53-EYC54</f>
        <v>0</v>
      </c>
      <c r="EYE56" s="995">
        <f t="shared" ref="EYE56" si="2015">EYE45-EYE53-EYE54</f>
        <v>0</v>
      </c>
      <c r="EYG56" s="995">
        <f t="shared" ref="EYG56" si="2016">EYG45-EYG53-EYG54</f>
        <v>0</v>
      </c>
      <c r="EYI56" s="995">
        <f t="shared" ref="EYI56" si="2017">EYI45-EYI53-EYI54</f>
        <v>0</v>
      </c>
      <c r="EYK56" s="995">
        <f t="shared" ref="EYK56" si="2018">EYK45-EYK53-EYK54</f>
        <v>0</v>
      </c>
      <c r="EYM56" s="995">
        <f t="shared" ref="EYM56" si="2019">EYM45-EYM53-EYM54</f>
        <v>0</v>
      </c>
      <c r="EYO56" s="995">
        <f t="shared" ref="EYO56" si="2020">EYO45-EYO53-EYO54</f>
        <v>0</v>
      </c>
      <c r="EYQ56" s="995">
        <f t="shared" ref="EYQ56" si="2021">EYQ45-EYQ53-EYQ54</f>
        <v>0</v>
      </c>
      <c r="EYS56" s="995">
        <f t="shared" ref="EYS56" si="2022">EYS45-EYS53-EYS54</f>
        <v>0</v>
      </c>
      <c r="EYU56" s="995">
        <f t="shared" ref="EYU56" si="2023">EYU45-EYU53-EYU54</f>
        <v>0</v>
      </c>
      <c r="EYW56" s="995">
        <f t="shared" ref="EYW56" si="2024">EYW45-EYW53-EYW54</f>
        <v>0</v>
      </c>
      <c r="EYY56" s="995">
        <f t="shared" ref="EYY56" si="2025">EYY45-EYY53-EYY54</f>
        <v>0</v>
      </c>
      <c r="EZA56" s="995">
        <f t="shared" ref="EZA56" si="2026">EZA45-EZA53-EZA54</f>
        <v>0</v>
      </c>
      <c r="EZC56" s="995">
        <f t="shared" ref="EZC56" si="2027">EZC45-EZC53-EZC54</f>
        <v>0</v>
      </c>
      <c r="EZE56" s="995">
        <f t="shared" ref="EZE56" si="2028">EZE45-EZE53-EZE54</f>
        <v>0</v>
      </c>
      <c r="EZG56" s="995">
        <f t="shared" ref="EZG56" si="2029">EZG45-EZG53-EZG54</f>
        <v>0</v>
      </c>
      <c r="EZI56" s="995">
        <f t="shared" ref="EZI56" si="2030">EZI45-EZI53-EZI54</f>
        <v>0</v>
      </c>
      <c r="EZK56" s="995">
        <f t="shared" ref="EZK56" si="2031">EZK45-EZK53-EZK54</f>
        <v>0</v>
      </c>
      <c r="EZM56" s="995">
        <f t="shared" ref="EZM56" si="2032">EZM45-EZM53-EZM54</f>
        <v>0</v>
      </c>
      <c r="EZO56" s="995">
        <f t="shared" ref="EZO56" si="2033">EZO45-EZO53-EZO54</f>
        <v>0</v>
      </c>
      <c r="EZQ56" s="995">
        <f t="shared" ref="EZQ56" si="2034">EZQ45-EZQ53-EZQ54</f>
        <v>0</v>
      </c>
      <c r="EZS56" s="995">
        <f t="shared" ref="EZS56" si="2035">EZS45-EZS53-EZS54</f>
        <v>0</v>
      </c>
      <c r="EZU56" s="995">
        <f t="shared" ref="EZU56" si="2036">EZU45-EZU53-EZU54</f>
        <v>0</v>
      </c>
      <c r="EZW56" s="995">
        <f t="shared" ref="EZW56" si="2037">EZW45-EZW53-EZW54</f>
        <v>0</v>
      </c>
      <c r="EZY56" s="995">
        <f t="shared" ref="EZY56" si="2038">EZY45-EZY53-EZY54</f>
        <v>0</v>
      </c>
      <c r="FAA56" s="995">
        <f t="shared" ref="FAA56" si="2039">FAA45-FAA53-FAA54</f>
        <v>0</v>
      </c>
      <c r="FAC56" s="995">
        <f t="shared" ref="FAC56" si="2040">FAC45-FAC53-FAC54</f>
        <v>0</v>
      </c>
      <c r="FAE56" s="995">
        <f t="shared" ref="FAE56" si="2041">FAE45-FAE53-FAE54</f>
        <v>0</v>
      </c>
      <c r="FAG56" s="995">
        <f t="shared" ref="FAG56" si="2042">FAG45-FAG53-FAG54</f>
        <v>0</v>
      </c>
      <c r="FAI56" s="995">
        <f t="shared" ref="FAI56" si="2043">FAI45-FAI53-FAI54</f>
        <v>0</v>
      </c>
      <c r="FAK56" s="995">
        <f t="shared" ref="FAK56" si="2044">FAK45-FAK53-FAK54</f>
        <v>0</v>
      </c>
      <c r="FAM56" s="995">
        <f t="shared" ref="FAM56" si="2045">FAM45-FAM53-FAM54</f>
        <v>0</v>
      </c>
      <c r="FAO56" s="995">
        <f t="shared" ref="FAO56" si="2046">FAO45-FAO53-FAO54</f>
        <v>0</v>
      </c>
      <c r="FAQ56" s="995">
        <f t="shared" ref="FAQ56" si="2047">FAQ45-FAQ53-FAQ54</f>
        <v>0</v>
      </c>
      <c r="FAS56" s="995">
        <f t="shared" ref="FAS56" si="2048">FAS45-FAS53-FAS54</f>
        <v>0</v>
      </c>
      <c r="FAU56" s="995">
        <f t="shared" ref="FAU56" si="2049">FAU45-FAU53-FAU54</f>
        <v>0</v>
      </c>
      <c r="FAW56" s="995">
        <f t="shared" ref="FAW56" si="2050">FAW45-FAW53-FAW54</f>
        <v>0</v>
      </c>
      <c r="FAY56" s="995">
        <f t="shared" ref="FAY56" si="2051">FAY45-FAY53-FAY54</f>
        <v>0</v>
      </c>
      <c r="FBA56" s="995">
        <f t="shared" ref="FBA56" si="2052">FBA45-FBA53-FBA54</f>
        <v>0</v>
      </c>
      <c r="FBC56" s="995">
        <f t="shared" ref="FBC56" si="2053">FBC45-FBC53-FBC54</f>
        <v>0</v>
      </c>
      <c r="FBE56" s="995">
        <f t="shared" ref="FBE56" si="2054">FBE45-FBE53-FBE54</f>
        <v>0</v>
      </c>
      <c r="FBG56" s="995">
        <f t="shared" ref="FBG56" si="2055">FBG45-FBG53-FBG54</f>
        <v>0</v>
      </c>
      <c r="FBI56" s="995">
        <f t="shared" ref="FBI56" si="2056">FBI45-FBI53-FBI54</f>
        <v>0</v>
      </c>
      <c r="FBK56" s="995">
        <f t="shared" ref="FBK56" si="2057">FBK45-FBK53-FBK54</f>
        <v>0</v>
      </c>
      <c r="FBM56" s="995">
        <f t="shared" ref="FBM56" si="2058">FBM45-FBM53-FBM54</f>
        <v>0</v>
      </c>
      <c r="FBO56" s="995">
        <f t="shared" ref="FBO56" si="2059">FBO45-FBO53-FBO54</f>
        <v>0</v>
      </c>
      <c r="FBQ56" s="995">
        <f t="shared" ref="FBQ56" si="2060">FBQ45-FBQ53-FBQ54</f>
        <v>0</v>
      </c>
      <c r="FBS56" s="995">
        <f t="shared" ref="FBS56" si="2061">FBS45-FBS53-FBS54</f>
        <v>0</v>
      </c>
      <c r="FBU56" s="995">
        <f t="shared" ref="FBU56" si="2062">FBU45-FBU53-FBU54</f>
        <v>0</v>
      </c>
      <c r="FBW56" s="995">
        <f t="shared" ref="FBW56" si="2063">FBW45-FBW53-FBW54</f>
        <v>0</v>
      </c>
      <c r="FBY56" s="995">
        <f t="shared" ref="FBY56" si="2064">FBY45-FBY53-FBY54</f>
        <v>0</v>
      </c>
      <c r="FCA56" s="995">
        <f t="shared" ref="FCA56" si="2065">FCA45-FCA53-FCA54</f>
        <v>0</v>
      </c>
      <c r="FCC56" s="995">
        <f t="shared" ref="FCC56" si="2066">FCC45-FCC53-FCC54</f>
        <v>0</v>
      </c>
      <c r="FCE56" s="995">
        <f t="shared" ref="FCE56" si="2067">FCE45-FCE53-FCE54</f>
        <v>0</v>
      </c>
      <c r="FCG56" s="995">
        <f t="shared" ref="FCG56" si="2068">FCG45-FCG53-FCG54</f>
        <v>0</v>
      </c>
      <c r="FCI56" s="995">
        <f t="shared" ref="FCI56" si="2069">FCI45-FCI53-FCI54</f>
        <v>0</v>
      </c>
      <c r="FCK56" s="995">
        <f t="shared" ref="FCK56" si="2070">FCK45-FCK53-FCK54</f>
        <v>0</v>
      </c>
      <c r="FCM56" s="995">
        <f t="shared" ref="FCM56" si="2071">FCM45-FCM53-FCM54</f>
        <v>0</v>
      </c>
      <c r="FCO56" s="995">
        <f t="shared" ref="FCO56" si="2072">FCO45-FCO53-FCO54</f>
        <v>0</v>
      </c>
      <c r="FCQ56" s="995">
        <f t="shared" ref="FCQ56" si="2073">FCQ45-FCQ53-FCQ54</f>
        <v>0</v>
      </c>
      <c r="FCS56" s="995">
        <f t="shared" ref="FCS56" si="2074">FCS45-FCS53-FCS54</f>
        <v>0</v>
      </c>
      <c r="FCU56" s="995">
        <f t="shared" ref="FCU56" si="2075">FCU45-FCU53-FCU54</f>
        <v>0</v>
      </c>
      <c r="FCW56" s="995">
        <f t="shared" ref="FCW56" si="2076">FCW45-FCW53-FCW54</f>
        <v>0</v>
      </c>
      <c r="FCY56" s="995">
        <f t="shared" ref="FCY56" si="2077">FCY45-FCY53-FCY54</f>
        <v>0</v>
      </c>
      <c r="FDA56" s="995">
        <f t="shared" ref="FDA56" si="2078">FDA45-FDA53-FDA54</f>
        <v>0</v>
      </c>
      <c r="FDC56" s="995">
        <f t="shared" ref="FDC56" si="2079">FDC45-FDC53-FDC54</f>
        <v>0</v>
      </c>
      <c r="FDE56" s="995">
        <f t="shared" ref="FDE56" si="2080">FDE45-FDE53-FDE54</f>
        <v>0</v>
      </c>
      <c r="FDG56" s="995">
        <f t="shared" ref="FDG56" si="2081">FDG45-FDG53-FDG54</f>
        <v>0</v>
      </c>
      <c r="FDI56" s="995">
        <f t="shared" ref="FDI56" si="2082">FDI45-FDI53-FDI54</f>
        <v>0</v>
      </c>
      <c r="FDK56" s="995">
        <f t="shared" ref="FDK56" si="2083">FDK45-FDK53-FDK54</f>
        <v>0</v>
      </c>
      <c r="FDM56" s="995">
        <f t="shared" ref="FDM56" si="2084">FDM45-FDM53-FDM54</f>
        <v>0</v>
      </c>
      <c r="FDO56" s="995">
        <f t="shared" ref="FDO56" si="2085">FDO45-FDO53-FDO54</f>
        <v>0</v>
      </c>
      <c r="FDQ56" s="995">
        <f t="shared" ref="FDQ56" si="2086">FDQ45-FDQ53-FDQ54</f>
        <v>0</v>
      </c>
      <c r="FDS56" s="995">
        <f t="shared" ref="FDS56" si="2087">FDS45-FDS53-FDS54</f>
        <v>0</v>
      </c>
      <c r="FDU56" s="995">
        <f t="shared" ref="FDU56" si="2088">FDU45-FDU53-FDU54</f>
        <v>0</v>
      </c>
      <c r="FDW56" s="995">
        <f t="shared" ref="FDW56" si="2089">FDW45-FDW53-FDW54</f>
        <v>0</v>
      </c>
      <c r="FDY56" s="995">
        <f t="shared" ref="FDY56" si="2090">FDY45-FDY53-FDY54</f>
        <v>0</v>
      </c>
      <c r="FEA56" s="995">
        <f t="shared" ref="FEA56" si="2091">FEA45-FEA53-FEA54</f>
        <v>0</v>
      </c>
      <c r="FEC56" s="995">
        <f t="shared" ref="FEC56" si="2092">FEC45-FEC53-FEC54</f>
        <v>0</v>
      </c>
      <c r="FEE56" s="995">
        <f t="shared" ref="FEE56" si="2093">FEE45-FEE53-FEE54</f>
        <v>0</v>
      </c>
      <c r="FEG56" s="995">
        <f t="shared" ref="FEG56" si="2094">FEG45-FEG53-FEG54</f>
        <v>0</v>
      </c>
      <c r="FEI56" s="995">
        <f t="shared" ref="FEI56" si="2095">FEI45-FEI53-FEI54</f>
        <v>0</v>
      </c>
      <c r="FEK56" s="995">
        <f t="shared" ref="FEK56" si="2096">FEK45-FEK53-FEK54</f>
        <v>0</v>
      </c>
      <c r="FEM56" s="995">
        <f t="shared" ref="FEM56" si="2097">FEM45-FEM53-FEM54</f>
        <v>0</v>
      </c>
      <c r="FEO56" s="995">
        <f t="shared" ref="FEO56" si="2098">FEO45-FEO53-FEO54</f>
        <v>0</v>
      </c>
      <c r="FEQ56" s="995">
        <f t="shared" ref="FEQ56" si="2099">FEQ45-FEQ53-FEQ54</f>
        <v>0</v>
      </c>
      <c r="FES56" s="995">
        <f t="shared" ref="FES56" si="2100">FES45-FES53-FES54</f>
        <v>0</v>
      </c>
      <c r="FEU56" s="995">
        <f t="shared" ref="FEU56" si="2101">FEU45-FEU53-FEU54</f>
        <v>0</v>
      </c>
      <c r="FEW56" s="995">
        <f t="shared" ref="FEW56" si="2102">FEW45-FEW53-FEW54</f>
        <v>0</v>
      </c>
      <c r="FEY56" s="995">
        <f t="shared" ref="FEY56" si="2103">FEY45-FEY53-FEY54</f>
        <v>0</v>
      </c>
      <c r="FFA56" s="995">
        <f t="shared" ref="FFA56" si="2104">FFA45-FFA53-FFA54</f>
        <v>0</v>
      </c>
      <c r="FFC56" s="995">
        <f t="shared" ref="FFC56" si="2105">FFC45-FFC53-FFC54</f>
        <v>0</v>
      </c>
      <c r="FFE56" s="995">
        <f t="shared" ref="FFE56" si="2106">FFE45-FFE53-FFE54</f>
        <v>0</v>
      </c>
      <c r="FFG56" s="995">
        <f t="shared" ref="FFG56" si="2107">FFG45-FFG53-FFG54</f>
        <v>0</v>
      </c>
      <c r="FFI56" s="995">
        <f t="shared" ref="FFI56" si="2108">FFI45-FFI53-FFI54</f>
        <v>0</v>
      </c>
      <c r="FFK56" s="995">
        <f t="shared" ref="FFK56" si="2109">FFK45-FFK53-FFK54</f>
        <v>0</v>
      </c>
      <c r="FFM56" s="995">
        <f t="shared" ref="FFM56" si="2110">FFM45-FFM53-FFM54</f>
        <v>0</v>
      </c>
      <c r="FFO56" s="995">
        <f t="shared" ref="FFO56" si="2111">FFO45-FFO53-FFO54</f>
        <v>0</v>
      </c>
      <c r="FFQ56" s="995">
        <f t="shared" ref="FFQ56" si="2112">FFQ45-FFQ53-FFQ54</f>
        <v>0</v>
      </c>
      <c r="FFS56" s="995">
        <f t="shared" ref="FFS56" si="2113">FFS45-FFS53-FFS54</f>
        <v>0</v>
      </c>
      <c r="FFU56" s="995">
        <f t="shared" ref="FFU56" si="2114">FFU45-FFU53-FFU54</f>
        <v>0</v>
      </c>
      <c r="FFW56" s="995">
        <f t="shared" ref="FFW56" si="2115">FFW45-FFW53-FFW54</f>
        <v>0</v>
      </c>
      <c r="FFY56" s="995">
        <f t="shared" ref="FFY56" si="2116">FFY45-FFY53-FFY54</f>
        <v>0</v>
      </c>
      <c r="FGA56" s="995">
        <f t="shared" ref="FGA56" si="2117">FGA45-FGA53-FGA54</f>
        <v>0</v>
      </c>
      <c r="FGC56" s="995">
        <f t="shared" ref="FGC56" si="2118">FGC45-FGC53-FGC54</f>
        <v>0</v>
      </c>
      <c r="FGE56" s="995">
        <f t="shared" ref="FGE56" si="2119">FGE45-FGE53-FGE54</f>
        <v>0</v>
      </c>
      <c r="FGG56" s="995">
        <f t="shared" ref="FGG56" si="2120">FGG45-FGG53-FGG54</f>
        <v>0</v>
      </c>
      <c r="FGI56" s="995">
        <f t="shared" ref="FGI56" si="2121">FGI45-FGI53-FGI54</f>
        <v>0</v>
      </c>
      <c r="FGK56" s="995">
        <f t="shared" ref="FGK56" si="2122">FGK45-FGK53-FGK54</f>
        <v>0</v>
      </c>
      <c r="FGM56" s="995">
        <f t="shared" ref="FGM56" si="2123">FGM45-FGM53-FGM54</f>
        <v>0</v>
      </c>
      <c r="FGO56" s="995">
        <f t="shared" ref="FGO56" si="2124">FGO45-FGO53-FGO54</f>
        <v>0</v>
      </c>
      <c r="FGQ56" s="995">
        <f t="shared" ref="FGQ56" si="2125">FGQ45-FGQ53-FGQ54</f>
        <v>0</v>
      </c>
      <c r="FGS56" s="995">
        <f t="shared" ref="FGS56" si="2126">FGS45-FGS53-FGS54</f>
        <v>0</v>
      </c>
      <c r="FGU56" s="995">
        <f t="shared" ref="FGU56" si="2127">FGU45-FGU53-FGU54</f>
        <v>0</v>
      </c>
      <c r="FGW56" s="995">
        <f t="shared" ref="FGW56" si="2128">FGW45-FGW53-FGW54</f>
        <v>0</v>
      </c>
      <c r="FGY56" s="995">
        <f t="shared" ref="FGY56" si="2129">FGY45-FGY53-FGY54</f>
        <v>0</v>
      </c>
      <c r="FHA56" s="995">
        <f t="shared" ref="FHA56" si="2130">FHA45-FHA53-FHA54</f>
        <v>0</v>
      </c>
      <c r="FHC56" s="995">
        <f t="shared" ref="FHC56" si="2131">FHC45-FHC53-FHC54</f>
        <v>0</v>
      </c>
      <c r="FHE56" s="995">
        <f t="shared" ref="FHE56" si="2132">FHE45-FHE53-FHE54</f>
        <v>0</v>
      </c>
      <c r="FHG56" s="995">
        <f t="shared" ref="FHG56" si="2133">FHG45-FHG53-FHG54</f>
        <v>0</v>
      </c>
      <c r="FHI56" s="995">
        <f t="shared" ref="FHI56" si="2134">FHI45-FHI53-FHI54</f>
        <v>0</v>
      </c>
      <c r="FHK56" s="995">
        <f t="shared" ref="FHK56" si="2135">FHK45-FHK53-FHK54</f>
        <v>0</v>
      </c>
      <c r="FHM56" s="995">
        <f t="shared" ref="FHM56" si="2136">FHM45-FHM53-FHM54</f>
        <v>0</v>
      </c>
      <c r="FHO56" s="995">
        <f t="shared" ref="FHO56" si="2137">FHO45-FHO53-FHO54</f>
        <v>0</v>
      </c>
      <c r="FHQ56" s="995">
        <f t="shared" ref="FHQ56" si="2138">FHQ45-FHQ53-FHQ54</f>
        <v>0</v>
      </c>
      <c r="FHS56" s="995">
        <f t="shared" ref="FHS56" si="2139">FHS45-FHS53-FHS54</f>
        <v>0</v>
      </c>
      <c r="FHU56" s="995">
        <f t="shared" ref="FHU56" si="2140">FHU45-FHU53-FHU54</f>
        <v>0</v>
      </c>
      <c r="FHW56" s="995">
        <f t="shared" ref="FHW56" si="2141">FHW45-FHW53-FHW54</f>
        <v>0</v>
      </c>
      <c r="FHY56" s="995">
        <f t="shared" ref="FHY56" si="2142">FHY45-FHY53-FHY54</f>
        <v>0</v>
      </c>
      <c r="FIA56" s="995">
        <f t="shared" ref="FIA56" si="2143">FIA45-FIA53-FIA54</f>
        <v>0</v>
      </c>
      <c r="FIC56" s="995">
        <f t="shared" ref="FIC56" si="2144">FIC45-FIC53-FIC54</f>
        <v>0</v>
      </c>
      <c r="FIE56" s="995">
        <f t="shared" ref="FIE56" si="2145">FIE45-FIE53-FIE54</f>
        <v>0</v>
      </c>
      <c r="FIG56" s="995">
        <f t="shared" ref="FIG56" si="2146">FIG45-FIG53-FIG54</f>
        <v>0</v>
      </c>
      <c r="FII56" s="995">
        <f t="shared" ref="FII56" si="2147">FII45-FII53-FII54</f>
        <v>0</v>
      </c>
      <c r="FIK56" s="995">
        <f t="shared" ref="FIK56" si="2148">FIK45-FIK53-FIK54</f>
        <v>0</v>
      </c>
      <c r="FIM56" s="995">
        <f t="shared" ref="FIM56" si="2149">FIM45-FIM53-FIM54</f>
        <v>0</v>
      </c>
      <c r="FIO56" s="995">
        <f t="shared" ref="FIO56" si="2150">FIO45-FIO53-FIO54</f>
        <v>0</v>
      </c>
      <c r="FIQ56" s="995">
        <f t="shared" ref="FIQ56" si="2151">FIQ45-FIQ53-FIQ54</f>
        <v>0</v>
      </c>
      <c r="FIS56" s="995">
        <f t="shared" ref="FIS56" si="2152">FIS45-FIS53-FIS54</f>
        <v>0</v>
      </c>
      <c r="FIU56" s="995">
        <f t="shared" ref="FIU56" si="2153">FIU45-FIU53-FIU54</f>
        <v>0</v>
      </c>
      <c r="FIW56" s="995">
        <f t="shared" ref="FIW56" si="2154">FIW45-FIW53-FIW54</f>
        <v>0</v>
      </c>
      <c r="FIY56" s="995">
        <f t="shared" ref="FIY56" si="2155">FIY45-FIY53-FIY54</f>
        <v>0</v>
      </c>
      <c r="FJA56" s="995">
        <f t="shared" ref="FJA56" si="2156">FJA45-FJA53-FJA54</f>
        <v>0</v>
      </c>
      <c r="FJC56" s="995">
        <f t="shared" ref="FJC56" si="2157">FJC45-FJC53-FJC54</f>
        <v>0</v>
      </c>
      <c r="FJE56" s="995">
        <f t="shared" ref="FJE56" si="2158">FJE45-FJE53-FJE54</f>
        <v>0</v>
      </c>
      <c r="FJG56" s="995">
        <f t="shared" ref="FJG56" si="2159">FJG45-FJG53-FJG54</f>
        <v>0</v>
      </c>
      <c r="FJI56" s="995">
        <f t="shared" ref="FJI56" si="2160">FJI45-FJI53-FJI54</f>
        <v>0</v>
      </c>
      <c r="FJK56" s="995">
        <f t="shared" ref="FJK56" si="2161">FJK45-FJK53-FJK54</f>
        <v>0</v>
      </c>
      <c r="FJM56" s="995">
        <f t="shared" ref="FJM56" si="2162">FJM45-FJM53-FJM54</f>
        <v>0</v>
      </c>
      <c r="FJO56" s="995">
        <f t="shared" ref="FJO56" si="2163">FJO45-FJO53-FJO54</f>
        <v>0</v>
      </c>
      <c r="FJQ56" s="995">
        <f t="shared" ref="FJQ56" si="2164">FJQ45-FJQ53-FJQ54</f>
        <v>0</v>
      </c>
      <c r="FJS56" s="995">
        <f t="shared" ref="FJS56" si="2165">FJS45-FJS53-FJS54</f>
        <v>0</v>
      </c>
      <c r="FJU56" s="995">
        <f t="shared" ref="FJU56" si="2166">FJU45-FJU53-FJU54</f>
        <v>0</v>
      </c>
      <c r="FJW56" s="995">
        <f t="shared" ref="FJW56" si="2167">FJW45-FJW53-FJW54</f>
        <v>0</v>
      </c>
      <c r="FJY56" s="995">
        <f t="shared" ref="FJY56" si="2168">FJY45-FJY53-FJY54</f>
        <v>0</v>
      </c>
      <c r="FKA56" s="995">
        <f t="shared" ref="FKA56" si="2169">FKA45-FKA53-FKA54</f>
        <v>0</v>
      </c>
      <c r="FKC56" s="995">
        <f t="shared" ref="FKC56" si="2170">FKC45-FKC53-FKC54</f>
        <v>0</v>
      </c>
      <c r="FKE56" s="995">
        <f t="shared" ref="FKE56" si="2171">FKE45-FKE53-FKE54</f>
        <v>0</v>
      </c>
      <c r="FKG56" s="995">
        <f t="shared" ref="FKG56" si="2172">FKG45-FKG53-FKG54</f>
        <v>0</v>
      </c>
      <c r="FKI56" s="995">
        <f t="shared" ref="FKI56" si="2173">FKI45-FKI53-FKI54</f>
        <v>0</v>
      </c>
      <c r="FKK56" s="995">
        <f t="shared" ref="FKK56" si="2174">FKK45-FKK53-FKK54</f>
        <v>0</v>
      </c>
      <c r="FKM56" s="995">
        <f t="shared" ref="FKM56" si="2175">FKM45-FKM53-FKM54</f>
        <v>0</v>
      </c>
      <c r="FKO56" s="995">
        <f t="shared" ref="FKO56" si="2176">FKO45-FKO53-FKO54</f>
        <v>0</v>
      </c>
      <c r="FKQ56" s="995">
        <f t="shared" ref="FKQ56" si="2177">FKQ45-FKQ53-FKQ54</f>
        <v>0</v>
      </c>
      <c r="FKS56" s="995">
        <f t="shared" ref="FKS56" si="2178">FKS45-FKS53-FKS54</f>
        <v>0</v>
      </c>
      <c r="FKU56" s="995">
        <f t="shared" ref="FKU56" si="2179">FKU45-FKU53-FKU54</f>
        <v>0</v>
      </c>
      <c r="FKW56" s="995">
        <f t="shared" ref="FKW56" si="2180">FKW45-FKW53-FKW54</f>
        <v>0</v>
      </c>
      <c r="FKY56" s="995">
        <f t="shared" ref="FKY56" si="2181">FKY45-FKY53-FKY54</f>
        <v>0</v>
      </c>
      <c r="FLA56" s="995">
        <f t="shared" ref="FLA56" si="2182">FLA45-FLA53-FLA54</f>
        <v>0</v>
      </c>
      <c r="FLC56" s="995">
        <f t="shared" ref="FLC56" si="2183">FLC45-FLC53-FLC54</f>
        <v>0</v>
      </c>
      <c r="FLE56" s="995">
        <f t="shared" ref="FLE56" si="2184">FLE45-FLE53-FLE54</f>
        <v>0</v>
      </c>
      <c r="FLG56" s="995">
        <f t="shared" ref="FLG56" si="2185">FLG45-FLG53-FLG54</f>
        <v>0</v>
      </c>
      <c r="FLI56" s="995">
        <f t="shared" ref="FLI56" si="2186">FLI45-FLI53-FLI54</f>
        <v>0</v>
      </c>
      <c r="FLK56" s="995">
        <f t="shared" ref="FLK56" si="2187">FLK45-FLK53-FLK54</f>
        <v>0</v>
      </c>
      <c r="FLM56" s="995">
        <f t="shared" ref="FLM56" si="2188">FLM45-FLM53-FLM54</f>
        <v>0</v>
      </c>
      <c r="FLO56" s="995">
        <f t="shared" ref="FLO56" si="2189">FLO45-FLO53-FLO54</f>
        <v>0</v>
      </c>
      <c r="FLQ56" s="995">
        <f t="shared" ref="FLQ56" si="2190">FLQ45-FLQ53-FLQ54</f>
        <v>0</v>
      </c>
      <c r="FLS56" s="995">
        <f t="shared" ref="FLS56" si="2191">FLS45-FLS53-FLS54</f>
        <v>0</v>
      </c>
      <c r="FLU56" s="995">
        <f t="shared" ref="FLU56" si="2192">FLU45-FLU53-FLU54</f>
        <v>0</v>
      </c>
      <c r="FLW56" s="995">
        <f t="shared" ref="FLW56" si="2193">FLW45-FLW53-FLW54</f>
        <v>0</v>
      </c>
      <c r="FLY56" s="995">
        <f t="shared" ref="FLY56" si="2194">FLY45-FLY53-FLY54</f>
        <v>0</v>
      </c>
      <c r="FMA56" s="995">
        <f t="shared" ref="FMA56" si="2195">FMA45-FMA53-FMA54</f>
        <v>0</v>
      </c>
      <c r="FMC56" s="995">
        <f t="shared" ref="FMC56" si="2196">FMC45-FMC53-FMC54</f>
        <v>0</v>
      </c>
      <c r="FME56" s="995">
        <f t="shared" ref="FME56" si="2197">FME45-FME53-FME54</f>
        <v>0</v>
      </c>
      <c r="FMG56" s="995">
        <f t="shared" ref="FMG56" si="2198">FMG45-FMG53-FMG54</f>
        <v>0</v>
      </c>
      <c r="FMI56" s="995">
        <f t="shared" ref="FMI56" si="2199">FMI45-FMI53-FMI54</f>
        <v>0</v>
      </c>
      <c r="FMK56" s="995">
        <f t="shared" ref="FMK56" si="2200">FMK45-FMK53-FMK54</f>
        <v>0</v>
      </c>
      <c r="FMM56" s="995">
        <f t="shared" ref="FMM56" si="2201">FMM45-FMM53-FMM54</f>
        <v>0</v>
      </c>
      <c r="FMO56" s="995">
        <f t="shared" ref="FMO56" si="2202">FMO45-FMO53-FMO54</f>
        <v>0</v>
      </c>
      <c r="FMQ56" s="995">
        <f t="shared" ref="FMQ56" si="2203">FMQ45-FMQ53-FMQ54</f>
        <v>0</v>
      </c>
      <c r="FMS56" s="995">
        <f t="shared" ref="FMS56" si="2204">FMS45-FMS53-FMS54</f>
        <v>0</v>
      </c>
      <c r="FMU56" s="995">
        <f t="shared" ref="FMU56" si="2205">FMU45-FMU53-FMU54</f>
        <v>0</v>
      </c>
      <c r="FMW56" s="995">
        <f t="shared" ref="FMW56" si="2206">FMW45-FMW53-FMW54</f>
        <v>0</v>
      </c>
      <c r="FMY56" s="995">
        <f t="shared" ref="FMY56" si="2207">FMY45-FMY53-FMY54</f>
        <v>0</v>
      </c>
      <c r="FNA56" s="995">
        <f t="shared" ref="FNA56" si="2208">FNA45-FNA53-FNA54</f>
        <v>0</v>
      </c>
      <c r="FNC56" s="995">
        <f t="shared" ref="FNC56" si="2209">FNC45-FNC53-FNC54</f>
        <v>0</v>
      </c>
      <c r="FNE56" s="995">
        <f t="shared" ref="FNE56" si="2210">FNE45-FNE53-FNE54</f>
        <v>0</v>
      </c>
      <c r="FNG56" s="995">
        <f t="shared" ref="FNG56" si="2211">FNG45-FNG53-FNG54</f>
        <v>0</v>
      </c>
      <c r="FNI56" s="995">
        <f t="shared" ref="FNI56" si="2212">FNI45-FNI53-FNI54</f>
        <v>0</v>
      </c>
      <c r="FNK56" s="995">
        <f t="shared" ref="FNK56" si="2213">FNK45-FNK53-FNK54</f>
        <v>0</v>
      </c>
      <c r="FNM56" s="995">
        <f t="shared" ref="FNM56" si="2214">FNM45-FNM53-FNM54</f>
        <v>0</v>
      </c>
      <c r="FNO56" s="995">
        <f t="shared" ref="FNO56" si="2215">FNO45-FNO53-FNO54</f>
        <v>0</v>
      </c>
      <c r="FNQ56" s="995">
        <f t="shared" ref="FNQ56" si="2216">FNQ45-FNQ53-FNQ54</f>
        <v>0</v>
      </c>
      <c r="FNS56" s="995">
        <f t="shared" ref="FNS56" si="2217">FNS45-FNS53-FNS54</f>
        <v>0</v>
      </c>
      <c r="FNU56" s="995">
        <f t="shared" ref="FNU56" si="2218">FNU45-FNU53-FNU54</f>
        <v>0</v>
      </c>
      <c r="FNW56" s="995">
        <f t="shared" ref="FNW56" si="2219">FNW45-FNW53-FNW54</f>
        <v>0</v>
      </c>
      <c r="FNY56" s="995">
        <f t="shared" ref="FNY56" si="2220">FNY45-FNY53-FNY54</f>
        <v>0</v>
      </c>
      <c r="FOA56" s="995">
        <f t="shared" ref="FOA56" si="2221">FOA45-FOA53-FOA54</f>
        <v>0</v>
      </c>
      <c r="FOC56" s="995">
        <f t="shared" ref="FOC56" si="2222">FOC45-FOC53-FOC54</f>
        <v>0</v>
      </c>
      <c r="FOE56" s="995">
        <f t="shared" ref="FOE56" si="2223">FOE45-FOE53-FOE54</f>
        <v>0</v>
      </c>
      <c r="FOG56" s="995">
        <f t="shared" ref="FOG56" si="2224">FOG45-FOG53-FOG54</f>
        <v>0</v>
      </c>
      <c r="FOI56" s="995">
        <f t="shared" ref="FOI56" si="2225">FOI45-FOI53-FOI54</f>
        <v>0</v>
      </c>
      <c r="FOK56" s="995">
        <f t="shared" ref="FOK56" si="2226">FOK45-FOK53-FOK54</f>
        <v>0</v>
      </c>
      <c r="FOM56" s="995">
        <f t="shared" ref="FOM56" si="2227">FOM45-FOM53-FOM54</f>
        <v>0</v>
      </c>
      <c r="FOO56" s="995">
        <f t="shared" ref="FOO56" si="2228">FOO45-FOO53-FOO54</f>
        <v>0</v>
      </c>
      <c r="FOQ56" s="995">
        <f t="shared" ref="FOQ56" si="2229">FOQ45-FOQ53-FOQ54</f>
        <v>0</v>
      </c>
      <c r="FOS56" s="995">
        <f t="shared" ref="FOS56" si="2230">FOS45-FOS53-FOS54</f>
        <v>0</v>
      </c>
      <c r="FOU56" s="995">
        <f t="shared" ref="FOU56" si="2231">FOU45-FOU53-FOU54</f>
        <v>0</v>
      </c>
      <c r="FOW56" s="995">
        <f t="shared" ref="FOW56" si="2232">FOW45-FOW53-FOW54</f>
        <v>0</v>
      </c>
      <c r="FOY56" s="995">
        <f t="shared" ref="FOY56" si="2233">FOY45-FOY53-FOY54</f>
        <v>0</v>
      </c>
      <c r="FPA56" s="995">
        <f t="shared" ref="FPA56" si="2234">FPA45-FPA53-FPA54</f>
        <v>0</v>
      </c>
      <c r="FPC56" s="995">
        <f t="shared" ref="FPC56" si="2235">FPC45-FPC53-FPC54</f>
        <v>0</v>
      </c>
      <c r="FPE56" s="995">
        <f t="shared" ref="FPE56" si="2236">FPE45-FPE53-FPE54</f>
        <v>0</v>
      </c>
      <c r="FPG56" s="995">
        <f t="shared" ref="FPG56" si="2237">FPG45-FPG53-FPG54</f>
        <v>0</v>
      </c>
      <c r="FPI56" s="995">
        <f t="shared" ref="FPI56" si="2238">FPI45-FPI53-FPI54</f>
        <v>0</v>
      </c>
      <c r="FPK56" s="995">
        <f t="shared" ref="FPK56" si="2239">FPK45-FPK53-FPK54</f>
        <v>0</v>
      </c>
      <c r="FPM56" s="995">
        <f t="shared" ref="FPM56" si="2240">FPM45-FPM53-FPM54</f>
        <v>0</v>
      </c>
      <c r="FPO56" s="995">
        <f t="shared" ref="FPO56" si="2241">FPO45-FPO53-FPO54</f>
        <v>0</v>
      </c>
      <c r="FPQ56" s="995">
        <f t="shared" ref="FPQ56" si="2242">FPQ45-FPQ53-FPQ54</f>
        <v>0</v>
      </c>
      <c r="FPS56" s="995">
        <f t="shared" ref="FPS56" si="2243">FPS45-FPS53-FPS54</f>
        <v>0</v>
      </c>
      <c r="FPU56" s="995">
        <f t="shared" ref="FPU56" si="2244">FPU45-FPU53-FPU54</f>
        <v>0</v>
      </c>
      <c r="FPW56" s="995">
        <f t="shared" ref="FPW56" si="2245">FPW45-FPW53-FPW54</f>
        <v>0</v>
      </c>
      <c r="FPY56" s="995">
        <f t="shared" ref="FPY56" si="2246">FPY45-FPY53-FPY54</f>
        <v>0</v>
      </c>
      <c r="FQA56" s="995">
        <f t="shared" ref="FQA56" si="2247">FQA45-FQA53-FQA54</f>
        <v>0</v>
      </c>
      <c r="FQC56" s="995">
        <f t="shared" ref="FQC56" si="2248">FQC45-FQC53-FQC54</f>
        <v>0</v>
      </c>
      <c r="FQE56" s="995">
        <f t="shared" ref="FQE56" si="2249">FQE45-FQE53-FQE54</f>
        <v>0</v>
      </c>
      <c r="FQG56" s="995">
        <f t="shared" ref="FQG56" si="2250">FQG45-FQG53-FQG54</f>
        <v>0</v>
      </c>
      <c r="FQI56" s="995">
        <f t="shared" ref="FQI56" si="2251">FQI45-FQI53-FQI54</f>
        <v>0</v>
      </c>
      <c r="FQK56" s="995">
        <f t="shared" ref="FQK56" si="2252">FQK45-FQK53-FQK54</f>
        <v>0</v>
      </c>
      <c r="FQM56" s="995">
        <f t="shared" ref="FQM56" si="2253">FQM45-FQM53-FQM54</f>
        <v>0</v>
      </c>
      <c r="FQO56" s="995">
        <f t="shared" ref="FQO56" si="2254">FQO45-FQO53-FQO54</f>
        <v>0</v>
      </c>
      <c r="FQQ56" s="995">
        <f t="shared" ref="FQQ56" si="2255">FQQ45-FQQ53-FQQ54</f>
        <v>0</v>
      </c>
      <c r="FQS56" s="995">
        <f t="shared" ref="FQS56" si="2256">FQS45-FQS53-FQS54</f>
        <v>0</v>
      </c>
      <c r="FQU56" s="995">
        <f t="shared" ref="FQU56" si="2257">FQU45-FQU53-FQU54</f>
        <v>0</v>
      </c>
      <c r="FQW56" s="995">
        <f t="shared" ref="FQW56" si="2258">FQW45-FQW53-FQW54</f>
        <v>0</v>
      </c>
      <c r="FQY56" s="995">
        <f t="shared" ref="FQY56" si="2259">FQY45-FQY53-FQY54</f>
        <v>0</v>
      </c>
      <c r="FRA56" s="995">
        <f t="shared" ref="FRA56" si="2260">FRA45-FRA53-FRA54</f>
        <v>0</v>
      </c>
      <c r="FRC56" s="995">
        <f t="shared" ref="FRC56" si="2261">FRC45-FRC53-FRC54</f>
        <v>0</v>
      </c>
      <c r="FRE56" s="995">
        <f t="shared" ref="FRE56" si="2262">FRE45-FRE53-FRE54</f>
        <v>0</v>
      </c>
      <c r="FRG56" s="995">
        <f t="shared" ref="FRG56" si="2263">FRG45-FRG53-FRG54</f>
        <v>0</v>
      </c>
      <c r="FRI56" s="995">
        <f t="shared" ref="FRI56" si="2264">FRI45-FRI53-FRI54</f>
        <v>0</v>
      </c>
      <c r="FRK56" s="995">
        <f t="shared" ref="FRK56" si="2265">FRK45-FRK53-FRK54</f>
        <v>0</v>
      </c>
      <c r="FRM56" s="995">
        <f t="shared" ref="FRM56" si="2266">FRM45-FRM53-FRM54</f>
        <v>0</v>
      </c>
      <c r="FRO56" s="995">
        <f t="shared" ref="FRO56" si="2267">FRO45-FRO53-FRO54</f>
        <v>0</v>
      </c>
      <c r="FRQ56" s="995">
        <f t="shared" ref="FRQ56" si="2268">FRQ45-FRQ53-FRQ54</f>
        <v>0</v>
      </c>
      <c r="FRS56" s="995">
        <f t="shared" ref="FRS56" si="2269">FRS45-FRS53-FRS54</f>
        <v>0</v>
      </c>
      <c r="FRU56" s="995">
        <f t="shared" ref="FRU56" si="2270">FRU45-FRU53-FRU54</f>
        <v>0</v>
      </c>
      <c r="FRW56" s="995">
        <f t="shared" ref="FRW56" si="2271">FRW45-FRW53-FRW54</f>
        <v>0</v>
      </c>
      <c r="FRY56" s="995">
        <f t="shared" ref="FRY56" si="2272">FRY45-FRY53-FRY54</f>
        <v>0</v>
      </c>
      <c r="FSA56" s="995">
        <f t="shared" ref="FSA56" si="2273">FSA45-FSA53-FSA54</f>
        <v>0</v>
      </c>
      <c r="FSC56" s="995">
        <f t="shared" ref="FSC56" si="2274">FSC45-FSC53-FSC54</f>
        <v>0</v>
      </c>
      <c r="FSE56" s="995">
        <f t="shared" ref="FSE56" si="2275">FSE45-FSE53-FSE54</f>
        <v>0</v>
      </c>
      <c r="FSG56" s="995">
        <f t="shared" ref="FSG56" si="2276">FSG45-FSG53-FSG54</f>
        <v>0</v>
      </c>
      <c r="FSI56" s="995">
        <f t="shared" ref="FSI56" si="2277">FSI45-FSI53-FSI54</f>
        <v>0</v>
      </c>
      <c r="FSK56" s="995">
        <f t="shared" ref="FSK56" si="2278">FSK45-FSK53-FSK54</f>
        <v>0</v>
      </c>
      <c r="FSM56" s="995">
        <f t="shared" ref="FSM56" si="2279">FSM45-FSM53-FSM54</f>
        <v>0</v>
      </c>
      <c r="FSO56" s="995">
        <f t="shared" ref="FSO56" si="2280">FSO45-FSO53-FSO54</f>
        <v>0</v>
      </c>
      <c r="FSQ56" s="995">
        <f t="shared" ref="FSQ56" si="2281">FSQ45-FSQ53-FSQ54</f>
        <v>0</v>
      </c>
      <c r="FSS56" s="995">
        <f t="shared" ref="FSS56" si="2282">FSS45-FSS53-FSS54</f>
        <v>0</v>
      </c>
      <c r="FSU56" s="995">
        <f t="shared" ref="FSU56" si="2283">FSU45-FSU53-FSU54</f>
        <v>0</v>
      </c>
      <c r="FSW56" s="995">
        <f t="shared" ref="FSW56" si="2284">FSW45-FSW53-FSW54</f>
        <v>0</v>
      </c>
      <c r="FSY56" s="995">
        <f t="shared" ref="FSY56" si="2285">FSY45-FSY53-FSY54</f>
        <v>0</v>
      </c>
      <c r="FTA56" s="995">
        <f t="shared" ref="FTA56" si="2286">FTA45-FTA53-FTA54</f>
        <v>0</v>
      </c>
      <c r="FTC56" s="995">
        <f t="shared" ref="FTC56" si="2287">FTC45-FTC53-FTC54</f>
        <v>0</v>
      </c>
      <c r="FTE56" s="995">
        <f t="shared" ref="FTE56" si="2288">FTE45-FTE53-FTE54</f>
        <v>0</v>
      </c>
      <c r="FTG56" s="995">
        <f t="shared" ref="FTG56" si="2289">FTG45-FTG53-FTG54</f>
        <v>0</v>
      </c>
      <c r="FTI56" s="995">
        <f t="shared" ref="FTI56" si="2290">FTI45-FTI53-FTI54</f>
        <v>0</v>
      </c>
      <c r="FTK56" s="995">
        <f t="shared" ref="FTK56" si="2291">FTK45-FTK53-FTK54</f>
        <v>0</v>
      </c>
      <c r="FTM56" s="995">
        <f t="shared" ref="FTM56" si="2292">FTM45-FTM53-FTM54</f>
        <v>0</v>
      </c>
      <c r="FTO56" s="995">
        <f t="shared" ref="FTO56" si="2293">FTO45-FTO53-FTO54</f>
        <v>0</v>
      </c>
      <c r="FTQ56" s="995">
        <f t="shared" ref="FTQ56" si="2294">FTQ45-FTQ53-FTQ54</f>
        <v>0</v>
      </c>
      <c r="FTS56" s="995">
        <f t="shared" ref="FTS56" si="2295">FTS45-FTS53-FTS54</f>
        <v>0</v>
      </c>
      <c r="FTU56" s="995">
        <f t="shared" ref="FTU56" si="2296">FTU45-FTU53-FTU54</f>
        <v>0</v>
      </c>
      <c r="FTW56" s="995">
        <f t="shared" ref="FTW56" si="2297">FTW45-FTW53-FTW54</f>
        <v>0</v>
      </c>
      <c r="FTY56" s="995">
        <f t="shared" ref="FTY56" si="2298">FTY45-FTY53-FTY54</f>
        <v>0</v>
      </c>
      <c r="FUA56" s="995">
        <f t="shared" ref="FUA56" si="2299">FUA45-FUA53-FUA54</f>
        <v>0</v>
      </c>
      <c r="FUC56" s="995">
        <f t="shared" ref="FUC56" si="2300">FUC45-FUC53-FUC54</f>
        <v>0</v>
      </c>
      <c r="FUE56" s="995">
        <f t="shared" ref="FUE56" si="2301">FUE45-FUE53-FUE54</f>
        <v>0</v>
      </c>
      <c r="FUG56" s="995">
        <f t="shared" ref="FUG56" si="2302">FUG45-FUG53-FUG54</f>
        <v>0</v>
      </c>
      <c r="FUI56" s="995">
        <f t="shared" ref="FUI56" si="2303">FUI45-FUI53-FUI54</f>
        <v>0</v>
      </c>
      <c r="FUK56" s="995">
        <f t="shared" ref="FUK56" si="2304">FUK45-FUK53-FUK54</f>
        <v>0</v>
      </c>
      <c r="FUM56" s="995">
        <f t="shared" ref="FUM56" si="2305">FUM45-FUM53-FUM54</f>
        <v>0</v>
      </c>
      <c r="FUO56" s="995">
        <f t="shared" ref="FUO56" si="2306">FUO45-FUO53-FUO54</f>
        <v>0</v>
      </c>
      <c r="FUQ56" s="995">
        <f t="shared" ref="FUQ56" si="2307">FUQ45-FUQ53-FUQ54</f>
        <v>0</v>
      </c>
      <c r="FUS56" s="995">
        <f t="shared" ref="FUS56" si="2308">FUS45-FUS53-FUS54</f>
        <v>0</v>
      </c>
      <c r="FUU56" s="995">
        <f t="shared" ref="FUU56" si="2309">FUU45-FUU53-FUU54</f>
        <v>0</v>
      </c>
      <c r="FUW56" s="995">
        <f t="shared" ref="FUW56" si="2310">FUW45-FUW53-FUW54</f>
        <v>0</v>
      </c>
      <c r="FUY56" s="995">
        <f t="shared" ref="FUY56" si="2311">FUY45-FUY53-FUY54</f>
        <v>0</v>
      </c>
      <c r="FVA56" s="995">
        <f t="shared" ref="FVA56" si="2312">FVA45-FVA53-FVA54</f>
        <v>0</v>
      </c>
      <c r="FVC56" s="995">
        <f t="shared" ref="FVC56" si="2313">FVC45-FVC53-FVC54</f>
        <v>0</v>
      </c>
      <c r="FVE56" s="995">
        <f t="shared" ref="FVE56" si="2314">FVE45-FVE53-FVE54</f>
        <v>0</v>
      </c>
      <c r="FVG56" s="995">
        <f t="shared" ref="FVG56" si="2315">FVG45-FVG53-FVG54</f>
        <v>0</v>
      </c>
      <c r="FVI56" s="995">
        <f t="shared" ref="FVI56" si="2316">FVI45-FVI53-FVI54</f>
        <v>0</v>
      </c>
      <c r="FVK56" s="995">
        <f t="shared" ref="FVK56" si="2317">FVK45-FVK53-FVK54</f>
        <v>0</v>
      </c>
      <c r="FVM56" s="995">
        <f t="shared" ref="FVM56" si="2318">FVM45-FVM53-FVM54</f>
        <v>0</v>
      </c>
      <c r="FVO56" s="995">
        <f t="shared" ref="FVO56" si="2319">FVO45-FVO53-FVO54</f>
        <v>0</v>
      </c>
      <c r="FVQ56" s="995">
        <f t="shared" ref="FVQ56" si="2320">FVQ45-FVQ53-FVQ54</f>
        <v>0</v>
      </c>
      <c r="FVS56" s="995">
        <f t="shared" ref="FVS56" si="2321">FVS45-FVS53-FVS54</f>
        <v>0</v>
      </c>
      <c r="FVU56" s="995">
        <f t="shared" ref="FVU56" si="2322">FVU45-FVU53-FVU54</f>
        <v>0</v>
      </c>
      <c r="FVW56" s="995">
        <f t="shared" ref="FVW56" si="2323">FVW45-FVW53-FVW54</f>
        <v>0</v>
      </c>
      <c r="FVY56" s="995">
        <f t="shared" ref="FVY56" si="2324">FVY45-FVY53-FVY54</f>
        <v>0</v>
      </c>
      <c r="FWA56" s="995">
        <f t="shared" ref="FWA56" si="2325">FWA45-FWA53-FWA54</f>
        <v>0</v>
      </c>
      <c r="FWC56" s="995">
        <f t="shared" ref="FWC56" si="2326">FWC45-FWC53-FWC54</f>
        <v>0</v>
      </c>
      <c r="FWE56" s="995">
        <f t="shared" ref="FWE56" si="2327">FWE45-FWE53-FWE54</f>
        <v>0</v>
      </c>
      <c r="FWG56" s="995">
        <f t="shared" ref="FWG56" si="2328">FWG45-FWG53-FWG54</f>
        <v>0</v>
      </c>
      <c r="FWI56" s="995">
        <f t="shared" ref="FWI56" si="2329">FWI45-FWI53-FWI54</f>
        <v>0</v>
      </c>
      <c r="FWK56" s="995">
        <f t="shared" ref="FWK56" si="2330">FWK45-FWK53-FWK54</f>
        <v>0</v>
      </c>
      <c r="FWM56" s="995">
        <f t="shared" ref="FWM56" si="2331">FWM45-FWM53-FWM54</f>
        <v>0</v>
      </c>
      <c r="FWO56" s="995">
        <f t="shared" ref="FWO56" si="2332">FWO45-FWO53-FWO54</f>
        <v>0</v>
      </c>
      <c r="FWQ56" s="995">
        <f t="shared" ref="FWQ56" si="2333">FWQ45-FWQ53-FWQ54</f>
        <v>0</v>
      </c>
      <c r="FWS56" s="995">
        <f t="shared" ref="FWS56" si="2334">FWS45-FWS53-FWS54</f>
        <v>0</v>
      </c>
      <c r="FWU56" s="995">
        <f t="shared" ref="FWU56" si="2335">FWU45-FWU53-FWU54</f>
        <v>0</v>
      </c>
      <c r="FWW56" s="995">
        <f t="shared" ref="FWW56" si="2336">FWW45-FWW53-FWW54</f>
        <v>0</v>
      </c>
      <c r="FWY56" s="995">
        <f t="shared" ref="FWY56" si="2337">FWY45-FWY53-FWY54</f>
        <v>0</v>
      </c>
      <c r="FXA56" s="995">
        <f t="shared" ref="FXA56" si="2338">FXA45-FXA53-FXA54</f>
        <v>0</v>
      </c>
      <c r="FXC56" s="995">
        <f t="shared" ref="FXC56" si="2339">FXC45-FXC53-FXC54</f>
        <v>0</v>
      </c>
      <c r="FXE56" s="995">
        <f t="shared" ref="FXE56" si="2340">FXE45-FXE53-FXE54</f>
        <v>0</v>
      </c>
      <c r="FXG56" s="995">
        <f t="shared" ref="FXG56" si="2341">FXG45-FXG53-FXG54</f>
        <v>0</v>
      </c>
      <c r="FXI56" s="995">
        <f t="shared" ref="FXI56" si="2342">FXI45-FXI53-FXI54</f>
        <v>0</v>
      </c>
      <c r="FXK56" s="995">
        <f t="shared" ref="FXK56" si="2343">FXK45-FXK53-FXK54</f>
        <v>0</v>
      </c>
      <c r="FXM56" s="995">
        <f t="shared" ref="FXM56" si="2344">FXM45-FXM53-FXM54</f>
        <v>0</v>
      </c>
      <c r="FXO56" s="995">
        <f t="shared" ref="FXO56" si="2345">FXO45-FXO53-FXO54</f>
        <v>0</v>
      </c>
      <c r="FXQ56" s="995">
        <f t="shared" ref="FXQ56" si="2346">FXQ45-FXQ53-FXQ54</f>
        <v>0</v>
      </c>
      <c r="FXS56" s="995">
        <f t="shared" ref="FXS56" si="2347">FXS45-FXS53-FXS54</f>
        <v>0</v>
      </c>
      <c r="FXU56" s="995">
        <f t="shared" ref="FXU56" si="2348">FXU45-FXU53-FXU54</f>
        <v>0</v>
      </c>
      <c r="FXW56" s="995">
        <f t="shared" ref="FXW56" si="2349">FXW45-FXW53-FXW54</f>
        <v>0</v>
      </c>
      <c r="FXY56" s="995">
        <f t="shared" ref="FXY56" si="2350">FXY45-FXY53-FXY54</f>
        <v>0</v>
      </c>
      <c r="FYA56" s="995">
        <f t="shared" ref="FYA56" si="2351">FYA45-FYA53-FYA54</f>
        <v>0</v>
      </c>
      <c r="FYC56" s="995">
        <f t="shared" ref="FYC56" si="2352">FYC45-FYC53-FYC54</f>
        <v>0</v>
      </c>
      <c r="FYE56" s="995">
        <f t="shared" ref="FYE56" si="2353">FYE45-FYE53-FYE54</f>
        <v>0</v>
      </c>
      <c r="FYG56" s="995">
        <f t="shared" ref="FYG56" si="2354">FYG45-FYG53-FYG54</f>
        <v>0</v>
      </c>
      <c r="FYI56" s="995">
        <f t="shared" ref="FYI56" si="2355">FYI45-FYI53-FYI54</f>
        <v>0</v>
      </c>
      <c r="FYK56" s="995">
        <f t="shared" ref="FYK56" si="2356">FYK45-FYK53-FYK54</f>
        <v>0</v>
      </c>
      <c r="FYM56" s="995">
        <f t="shared" ref="FYM56" si="2357">FYM45-FYM53-FYM54</f>
        <v>0</v>
      </c>
      <c r="FYO56" s="995">
        <f t="shared" ref="FYO56" si="2358">FYO45-FYO53-FYO54</f>
        <v>0</v>
      </c>
      <c r="FYQ56" s="995">
        <f t="shared" ref="FYQ56" si="2359">FYQ45-FYQ53-FYQ54</f>
        <v>0</v>
      </c>
      <c r="FYS56" s="995">
        <f t="shared" ref="FYS56" si="2360">FYS45-FYS53-FYS54</f>
        <v>0</v>
      </c>
      <c r="FYU56" s="995">
        <f t="shared" ref="FYU56" si="2361">FYU45-FYU53-FYU54</f>
        <v>0</v>
      </c>
      <c r="FYW56" s="995">
        <f t="shared" ref="FYW56" si="2362">FYW45-FYW53-FYW54</f>
        <v>0</v>
      </c>
      <c r="FYY56" s="995">
        <f t="shared" ref="FYY56" si="2363">FYY45-FYY53-FYY54</f>
        <v>0</v>
      </c>
      <c r="FZA56" s="995">
        <f t="shared" ref="FZA56" si="2364">FZA45-FZA53-FZA54</f>
        <v>0</v>
      </c>
      <c r="FZC56" s="995">
        <f t="shared" ref="FZC56" si="2365">FZC45-FZC53-FZC54</f>
        <v>0</v>
      </c>
      <c r="FZE56" s="995">
        <f t="shared" ref="FZE56" si="2366">FZE45-FZE53-FZE54</f>
        <v>0</v>
      </c>
      <c r="FZG56" s="995">
        <f t="shared" ref="FZG56" si="2367">FZG45-FZG53-FZG54</f>
        <v>0</v>
      </c>
      <c r="FZI56" s="995">
        <f t="shared" ref="FZI56" si="2368">FZI45-FZI53-FZI54</f>
        <v>0</v>
      </c>
      <c r="FZK56" s="995">
        <f t="shared" ref="FZK56" si="2369">FZK45-FZK53-FZK54</f>
        <v>0</v>
      </c>
      <c r="FZM56" s="995">
        <f t="shared" ref="FZM56" si="2370">FZM45-FZM53-FZM54</f>
        <v>0</v>
      </c>
      <c r="FZO56" s="995">
        <f t="shared" ref="FZO56" si="2371">FZO45-FZO53-FZO54</f>
        <v>0</v>
      </c>
      <c r="FZQ56" s="995">
        <f t="shared" ref="FZQ56" si="2372">FZQ45-FZQ53-FZQ54</f>
        <v>0</v>
      </c>
      <c r="FZS56" s="995">
        <f t="shared" ref="FZS56" si="2373">FZS45-FZS53-FZS54</f>
        <v>0</v>
      </c>
      <c r="FZU56" s="995">
        <f t="shared" ref="FZU56" si="2374">FZU45-FZU53-FZU54</f>
        <v>0</v>
      </c>
      <c r="FZW56" s="995">
        <f t="shared" ref="FZW56" si="2375">FZW45-FZW53-FZW54</f>
        <v>0</v>
      </c>
      <c r="FZY56" s="995">
        <f t="shared" ref="FZY56" si="2376">FZY45-FZY53-FZY54</f>
        <v>0</v>
      </c>
      <c r="GAA56" s="995">
        <f t="shared" ref="GAA56" si="2377">GAA45-GAA53-GAA54</f>
        <v>0</v>
      </c>
      <c r="GAC56" s="995">
        <f t="shared" ref="GAC56" si="2378">GAC45-GAC53-GAC54</f>
        <v>0</v>
      </c>
      <c r="GAE56" s="995">
        <f t="shared" ref="GAE56" si="2379">GAE45-GAE53-GAE54</f>
        <v>0</v>
      </c>
      <c r="GAG56" s="995">
        <f t="shared" ref="GAG56" si="2380">GAG45-GAG53-GAG54</f>
        <v>0</v>
      </c>
      <c r="GAI56" s="995">
        <f t="shared" ref="GAI56" si="2381">GAI45-GAI53-GAI54</f>
        <v>0</v>
      </c>
      <c r="GAK56" s="995">
        <f t="shared" ref="GAK56" si="2382">GAK45-GAK53-GAK54</f>
        <v>0</v>
      </c>
      <c r="GAM56" s="995">
        <f t="shared" ref="GAM56" si="2383">GAM45-GAM53-GAM54</f>
        <v>0</v>
      </c>
      <c r="GAO56" s="995">
        <f t="shared" ref="GAO56" si="2384">GAO45-GAO53-GAO54</f>
        <v>0</v>
      </c>
      <c r="GAQ56" s="995">
        <f t="shared" ref="GAQ56" si="2385">GAQ45-GAQ53-GAQ54</f>
        <v>0</v>
      </c>
      <c r="GAS56" s="995">
        <f t="shared" ref="GAS56" si="2386">GAS45-GAS53-GAS54</f>
        <v>0</v>
      </c>
      <c r="GAU56" s="995">
        <f t="shared" ref="GAU56" si="2387">GAU45-GAU53-GAU54</f>
        <v>0</v>
      </c>
      <c r="GAW56" s="995">
        <f t="shared" ref="GAW56" si="2388">GAW45-GAW53-GAW54</f>
        <v>0</v>
      </c>
      <c r="GAY56" s="995">
        <f t="shared" ref="GAY56" si="2389">GAY45-GAY53-GAY54</f>
        <v>0</v>
      </c>
      <c r="GBA56" s="995">
        <f t="shared" ref="GBA56" si="2390">GBA45-GBA53-GBA54</f>
        <v>0</v>
      </c>
      <c r="GBC56" s="995">
        <f t="shared" ref="GBC56" si="2391">GBC45-GBC53-GBC54</f>
        <v>0</v>
      </c>
      <c r="GBE56" s="995">
        <f t="shared" ref="GBE56" si="2392">GBE45-GBE53-GBE54</f>
        <v>0</v>
      </c>
      <c r="GBG56" s="995">
        <f t="shared" ref="GBG56" si="2393">GBG45-GBG53-GBG54</f>
        <v>0</v>
      </c>
      <c r="GBI56" s="995">
        <f t="shared" ref="GBI56" si="2394">GBI45-GBI53-GBI54</f>
        <v>0</v>
      </c>
      <c r="GBK56" s="995">
        <f t="shared" ref="GBK56" si="2395">GBK45-GBK53-GBK54</f>
        <v>0</v>
      </c>
      <c r="GBM56" s="995">
        <f t="shared" ref="GBM56" si="2396">GBM45-GBM53-GBM54</f>
        <v>0</v>
      </c>
      <c r="GBO56" s="995">
        <f t="shared" ref="GBO56" si="2397">GBO45-GBO53-GBO54</f>
        <v>0</v>
      </c>
      <c r="GBQ56" s="995">
        <f t="shared" ref="GBQ56" si="2398">GBQ45-GBQ53-GBQ54</f>
        <v>0</v>
      </c>
      <c r="GBS56" s="995">
        <f t="shared" ref="GBS56" si="2399">GBS45-GBS53-GBS54</f>
        <v>0</v>
      </c>
      <c r="GBU56" s="995">
        <f t="shared" ref="GBU56" si="2400">GBU45-GBU53-GBU54</f>
        <v>0</v>
      </c>
      <c r="GBW56" s="995">
        <f t="shared" ref="GBW56" si="2401">GBW45-GBW53-GBW54</f>
        <v>0</v>
      </c>
      <c r="GBY56" s="995">
        <f t="shared" ref="GBY56" si="2402">GBY45-GBY53-GBY54</f>
        <v>0</v>
      </c>
      <c r="GCA56" s="995">
        <f t="shared" ref="GCA56" si="2403">GCA45-GCA53-GCA54</f>
        <v>0</v>
      </c>
      <c r="GCC56" s="995">
        <f t="shared" ref="GCC56" si="2404">GCC45-GCC53-GCC54</f>
        <v>0</v>
      </c>
      <c r="GCE56" s="995">
        <f t="shared" ref="GCE56" si="2405">GCE45-GCE53-GCE54</f>
        <v>0</v>
      </c>
      <c r="GCG56" s="995">
        <f t="shared" ref="GCG56" si="2406">GCG45-GCG53-GCG54</f>
        <v>0</v>
      </c>
      <c r="GCI56" s="995">
        <f t="shared" ref="GCI56" si="2407">GCI45-GCI53-GCI54</f>
        <v>0</v>
      </c>
      <c r="GCK56" s="995">
        <f t="shared" ref="GCK56" si="2408">GCK45-GCK53-GCK54</f>
        <v>0</v>
      </c>
      <c r="GCM56" s="995">
        <f t="shared" ref="GCM56" si="2409">GCM45-GCM53-GCM54</f>
        <v>0</v>
      </c>
      <c r="GCO56" s="995">
        <f t="shared" ref="GCO56" si="2410">GCO45-GCO53-GCO54</f>
        <v>0</v>
      </c>
      <c r="GCQ56" s="995">
        <f t="shared" ref="GCQ56" si="2411">GCQ45-GCQ53-GCQ54</f>
        <v>0</v>
      </c>
      <c r="GCS56" s="995">
        <f t="shared" ref="GCS56" si="2412">GCS45-GCS53-GCS54</f>
        <v>0</v>
      </c>
      <c r="GCU56" s="995">
        <f t="shared" ref="GCU56" si="2413">GCU45-GCU53-GCU54</f>
        <v>0</v>
      </c>
      <c r="GCW56" s="995">
        <f t="shared" ref="GCW56" si="2414">GCW45-GCW53-GCW54</f>
        <v>0</v>
      </c>
      <c r="GCY56" s="995">
        <f t="shared" ref="GCY56" si="2415">GCY45-GCY53-GCY54</f>
        <v>0</v>
      </c>
      <c r="GDA56" s="995">
        <f t="shared" ref="GDA56" si="2416">GDA45-GDA53-GDA54</f>
        <v>0</v>
      </c>
      <c r="GDC56" s="995">
        <f t="shared" ref="GDC56" si="2417">GDC45-GDC53-GDC54</f>
        <v>0</v>
      </c>
      <c r="GDE56" s="995">
        <f t="shared" ref="GDE56" si="2418">GDE45-GDE53-GDE54</f>
        <v>0</v>
      </c>
      <c r="GDG56" s="995">
        <f t="shared" ref="GDG56" si="2419">GDG45-GDG53-GDG54</f>
        <v>0</v>
      </c>
      <c r="GDI56" s="995">
        <f t="shared" ref="GDI56" si="2420">GDI45-GDI53-GDI54</f>
        <v>0</v>
      </c>
      <c r="GDK56" s="995">
        <f t="shared" ref="GDK56" si="2421">GDK45-GDK53-GDK54</f>
        <v>0</v>
      </c>
      <c r="GDM56" s="995">
        <f t="shared" ref="GDM56" si="2422">GDM45-GDM53-GDM54</f>
        <v>0</v>
      </c>
      <c r="GDO56" s="995">
        <f t="shared" ref="GDO56" si="2423">GDO45-GDO53-GDO54</f>
        <v>0</v>
      </c>
      <c r="GDQ56" s="995">
        <f t="shared" ref="GDQ56" si="2424">GDQ45-GDQ53-GDQ54</f>
        <v>0</v>
      </c>
      <c r="GDS56" s="995">
        <f t="shared" ref="GDS56" si="2425">GDS45-GDS53-GDS54</f>
        <v>0</v>
      </c>
      <c r="GDU56" s="995">
        <f t="shared" ref="GDU56" si="2426">GDU45-GDU53-GDU54</f>
        <v>0</v>
      </c>
      <c r="GDW56" s="995">
        <f t="shared" ref="GDW56" si="2427">GDW45-GDW53-GDW54</f>
        <v>0</v>
      </c>
      <c r="GDY56" s="995">
        <f t="shared" ref="GDY56" si="2428">GDY45-GDY53-GDY54</f>
        <v>0</v>
      </c>
      <c r="GEA56" s="995">
        <f t="shared" ref="GEA56" si="2429">GEA45-GEA53-GEA54</f>
        <v>0</v>
      </c>
      <c r="GEC56" s="995">
        <f t="shared" ref="GEC56" si="2430">GEC45-GEC53-GEC54</f>
        <v>0</v>
      </c>
      <c r="GEE56" s="995">
        <f t="shared" ref="GEE56" si="2431">GEE45-GEE53-GEE54</f>
        <v>0</v>
      </c>
      <c r="GEG56" s="995">
        <f t="shared" ref="GEG56" si="2432">GEG45-GEG53-GEG54</f>
        <v>0</v>
      </c>
      <c r="GEI56" s="995">
        <f t="shared" ref="GEI56" si="2433">GEI45-GEI53-GEI54</f>
        <v>0</v>
      </c>
      <c r="GEK56" s="995">
        <f t="shared" ref="GEK56" si="2434">GEK45-GEK53-GEK54</f>
        <v>0</v>
      </c>
      <c r="GEM56" s="995">
        <f t="shared" ref="GEM56" si="2435">GEM45-GEM53-GEM54</f>
        <v>0</v>
      </c>
      <c r="GEO56" s="995">
        <f t="shared" ref="GEO56" si="2436">GEO45-GEO53-GEO54</f>
        <v>0</v>
      </c>
      <c r="GEQ56" s="995">
        <f t="shared" ref="GEQ56" si="2437">GEQ45-GEQ53-GEQ54</f>
        <v>0</v>
      </c>
      <c r="GES56" s="995">
        <f t="shared" ref="GES56" si="2438">GES45-GES53-GES54</f>
        <v>0</v>
      </c>
      <c r="GEU56" s="995">
        <f t="shared" ref="GEU56" si="2439">GEU45-GEU53-GEU54</f>
        <v>0</v>
      </c>
      <c r="GEW56" s="995">
        <f t="shared" ref="GEW56" si="2440">GEW45-GEW53-GEW54</f>
        <v>0</v>
      </c>
      <c r="GEY56" s="995">
        <f t="shared" ref="GEY56" si="2441">GEY45-GEY53-GEY54</f>
        <v>0</v>
      </c>
      <c r="GFA56" s="995">
        <f t="shared" ref="GFA56" si="2442">GFA45-GFA53-GFA54</f>
        <v>0</v>
      </c>
      <c r="GFC56" s="995">
        <f t="shared" ref="GFC56" si="2443">GFC45-GFC53-GFC54</f>
        <v>0</v>
      </c>
      <c r="GFE56" s="995">
        <f t="shared" ref="GFE56" si="2444">GFE45-GFE53-GFE54</f>
        <v>0</v>
      </c>
      <c r="GFG56" s="995">
        <f t="shared" ref="GFG56" si="2445">GFG45-GFG53-GFG54</f>
        <v>0</v>
      </c>
      <c r="GFI56" s="995">
        <f t="shared" ref="GFI56" si="2446">GFI45-GFI53-GFI54</f>
        <v>0</v>
      </c>
      <c r="GFK56" s="995">
        <f t="shared" ref="GFK56" si="2447">GFK45-GFK53-GFK54</f>
        <v>0</v>
      </c>
      <c r="GFM56" s="995">
        <f t="shared" ref="GFM56" si="2448">GFM45-GFM53-GFM54</f>
        <v>0</v>
      </c>
      <c r="GFO56" s="995">
        <f t="shared" ref="GFO56" si="2449">GFO45-GFO53-GFO54</f>
        <v>0</v>
      </c>
      <c r="GFQ56" s="995">
        <f t="shared" ref="GFQ56" si="2450">GFQ45-GFQ53-GFQ54</f>
        <v>0</v>
      </c>
      <c r="GFS56" s="995">
        <f t="shared" ref="GFS56" si="2451">GFS45-GFS53-GFS54</f>
        <v>0</v>
      </c>
      <c r="GFU56" s="995">
        <f t="shared" ref="GFU56" si="2452">GFU45-GFU53-GFU54</f>
        <v>0</v>
      </c>
      <c r="GFW56" s="995">
        <f t="shared" ref="GFW56" si="2453">GFW45-GFW53-GFW54</f>
        <v>0</v>
      </c>
      <c r="GFY56" s="995">
        <f t="shared" ref="GFY56" si="2454">GFY45-GFY53-GFY54</f>
        <v>0</v>
      </c>
      <c r="GGA56" s="995">
        <f t="shared" ref="GGA56" si="2455">GGA45-GGA53-GGA54</f>
        <v>0</v>
      </c>
      <c r="GGC56" s="995">
        <f t="shared" ref="GGC56" si="2456">GGC45-GGC53-GGC54</f>
        <v>0</v>
      </c>
      <c r="GGE56" s="995">
        <f t="shared" ref="GGE56" si="2457">GGE45-GGE53-GGE54</f>
        <v>0</v>
      </c>
      <c r="GGG56" s="995">
        <f t="shared" ref="GGG56" si="2458">GGG45-GGG53-GGG54</f>
        <v>0</v>
      </c>
      <c r="GGI56" s="995">
        <f t="shared" ref="GGI56" si="2459">GGI45-GGI53-GGI54</f>
        <v>0</v>
      </c>
      <c r="GGK56" s="995">
        <f t="shared" ref="GGK56" si="2460">GGK45-GGK53-GGK54</f>
        <v>0</v>
      </c>
      <c r="GGM56" s="995">
        <f t="shared" ref="GGM56" si="2461">GGM45-GGM53-GGM54</f>
        <v>0</v>
      </c>
      <c r="GGO56" s="995">
        <f t="shared" ref="GGO56" si="2462">GGO45-GGO53-GGO54</f>
        <v>0</v>
      </c>
      <c r="GGQ56" s="995">
        <f t="shared" ref="GGQ56" si="2463">GGQ45-GGQ53-GGQ54</f>
        <v>0</v>
      </c>
      <c r="GGS56" s="995">
        <f t="shared" ref="GGS56" si="2464">GGS45-GGS53-GGS54</f>
        <v>0</v>
      </c>
      <c r="GGU56" s="995">
        <f t="shared" ref="GGU56" si="2465">GGU45-GGU53-GGU54</f>
        <v>0</v>
      </c>
      <c r="GGW56" s="995">
        <f t="shared" ref="GGW56" si="2466">GGW45-GGW53-GGW54</f>
        <v>0</v>
      </c>
      <c r="GGY56" s="995">
        <f t="shared" ref="GGY56" si="2467">GGY45-GGY53-GGY54</f>
        <v>0</v>
      </c>
      <c r="GHA56" s="995">
        <f t="shared" ref="GHA56" si="2468">GHA45-GHA53-GHA54</f>
        <v>0</v>
      </c>
      <c r="GHC56" s="995">
        <f t="shared" ref="GHC56" si="2469">GHC45-GHC53-GHC54</f>
        <v>0</v>
      </c>
      <c r="GHE56" s="995">
        <f t="shared" ref="GHE56" si="2470">GHE45-GHE53-GHE54</f>
        <v>0</v>
      </c>
      <c r="GHG56" s="995">
        <f t="shared" ref="GHG56" si="2471">GHG45-GHG53-GHG54</f>
        <v>0</v>
      </c>
      <c r="GHI56" s="995">
        <f t="shared" ref="GHI56" si="2472">GHI45-GHI53-GHI54</f>
        <v>0</v>
      </c>
      <c r="GHK56" s="995">
        <f t="shared" ref="GHK56" si="2473">GHK45-GHK53-GHK54</f>
        <v>0</v>
      </c>
      <c r="GHM56" s="995">
        <f t="shared" ref="GHM56" si="2474">GHM45-GHM53-GHM54</f>
        <v>0</v>
      </c>
      <c r="GHO56" s="995">
        <f t="shared" ref="GHO56" si="2475">GHO45-GHO53-GHO54</f>
        <v>0</v>
      </c>
      <c r="GHQ56" s="995">
        <f t="shared" ref="GHQ56" si="2476">GHQ45-GHQ53-GHQ54</f>
        <v>0</v>
      </c>
      <c r="GHS56" s="995">
        <f t="shared" ref="GHS56" si="2477">GHS45-GHS53-GHS54</f>
        <v>0</v>
      </c>
      <c r="GHU56" s="995">
        <f t="shared" ref="GHU56" si="2478">GHU45-GHU53-GHU54</f>
        <v>0</v>
      </c>
      <c r="GHW56" s="995">
        <f t="shared" ref="GHW56" si="2479">GHW45-GHW53-GHW54</f>
        <v>0</v>
      </c>
      <c r="GHY56" s="995">
        <f t="shared" ref="GHY56" si="2480">GHY45-GHY53-GHY54</f>
        <v>0</v>
      </c>
      <c r="GIA56" s="995">
        <f t="shared" ref="GIA56" si="2481">GIA45-GIA53-GIA54</f>
        <v>0</v>
      </c>
      <c r="GIC56" s="995">
        <f t="shared" ref="GIC56" si="2482">GIC45-GIC53-GIC54</f>
        <v>0</v>
      </c>
      <c r="GIE56" s="995">
        <f t="shared" ref="GIE56" si="2483">GIE45-GIE53-GIE54</f>
        <v>0</v>
      </c>
      <c r="GIG56" s="995">
        <f t="shared" ref="GIG56" si="2484">GIG45-GIG53-GIG54</f>
        <v>0</v>
      </c>
      <c r="GII56" s="995">
        <f t="shared" ref="GII56" si="2485">GII45-GII53-GII54</f>
        <v>0</v>
      </c>
      <c r="GIK56" s="995">
        <f t="shared" ref="GIK56" si="2486">GIK45-GIK53-GIK54</f>
        <v>0</v>
      </c>
      <c r="GIM56" s="995">
        <f t="shared" ref="GIM56" si="2487">GIM45-GIM53-GIM54</f>
        <v>0</v>
      </c>
      <c r="GIO56" s="995">
        <f t="shared" ref="GIO56" si="2488">GIO45-GIO53-GIO54</f>
        <v>0</v>
      </c>
      <c r="GIQ56" s="995">
        <f t="shared" ref="GIQ56" si="2489">GIQ45-GIQ53-GIQ54</f>
        <v>0</v>
      </c>
      <c r="GIS56" s="995">
        <f t="shared" ref="GIS56" si="2490">GIS45-GIS53-GIS54</f>
        <v>0</v>
      </c>
      <c r="GIU56" s="995">
        <f t="shared" ref="GIU56" si="2491">GIU45-GIU53-GIU54</f>
        <v>0</v>
      </c>
      <c r="GIW56" s="995">
        <f t="shared" ref="GIW56" si="2492">GIW45-GIW53-GIW54</f>
        <v>0</v>
      </c>
      <c r="GIY56" s="995">
        <f t="shared" ref="GIY56" si="2493">GIY45-GIY53-GIY54</f>
        <v>0</v>
      </c>
      <c r="GJA56" s="995">
        <f t="shared" ref="GJA56" si="2494">GJA45-GJA53-GJA54</f>
        <v>0</v>
      </c>
      <c r="GJC56" s="995">
        <f t="shared" ref="GJC56" si="2495">GJC45-GJC53-GJC54</f>
        <v>0</v>
      </c>
      <c r="GJE56" s="995">
        <f t="shared" ref="GJE56" si="2496">GJE45-GJE53-GJE54</f>
        <v>0</v>
      </c>
      <c r="GJG56" s="995">
        <f t="shared" ref="GJG56" si="2497">GJG45-GJG53-GJG54</f>
        <v>0</v>
      </c>
      <c r="GJI56" s="995">
        <f t="shared" ref="GJI56" si="2498">GJI45-GJI53-GJI54</f>
        <v>0</v>
      </c>
      <c r="GJK56" s="995">
        <f t="shared" ref="GJK56" si="2499">GJK45-GJK53-GJK54</f>
        <v>0</v>
      </c>
      <c r="GJM56" s="995">
        <f t="shared" ref="GJM56" si="2500">GJM45-GJM53-GJM54</f>
        <v>0</v>
      </c>
      <c r="GJO56" s="995">
        <f t="shared" ref="GJO56" si="2501">GJO45-GJO53-GJO54</f>
        <v>0</v>
      </c>
      <c r="GJQ56" s="995">
        <f t="shared" ref="GJQ56" si="2502">GJQ45-GJQ53-GJQ54</f>
        <v>0</v>
      </c>
      <c r="GJS56" s="995">
        <f t="shared" ref="GJS56" si="2503">GJS45-GJS53-GJS54</f>
        <v>0</v>
      </c>
      <c r="GJU56" s="995">
        <f t="shared" ref="GJU56" si="2504">GJU45-GJU53-GJU54</f>
        <v>0</v>
      </c>
      <c r="GJW56" s="995">
        <f t="shared" ref="GJW56" si="2505">GJW45-GJW53-GJW54</f>
        <v>0</v>
      </c>
      <c r="GJY56" s="995">
        <f t="shared" ref="GJY56" si="2506">GJY45-GJY53-GJY54</f>
        <v>0</v>
      </c>
      <c r="GKA56" s="995">
        <f t="shared" ref="GKA56" si="2507">GKA45-GKA53-GKA54</f>
        <v>0</v>
      </c>
      <c r="GKC56" s="995">
        <f t="shared" ref="GKC56" si="2508">GKC45-GKC53-GKC54</f>
        <v>0</v>
      </c>
      <c r="GKE56" s="995">
        <f t="shared" ref="GKE56" si="2509">GKE45-GKE53-GKE54</f>
        <v>0</v>
      </c>
      <c r="GKG56" s="995">
        <f t="shared" ref="GKG56" si="2510">GKG45-GKG53-GKG54</f>
        <v>0</v>
      </c>
      <c r="GKI56" s="995">
        <f t="shared" ref="GKI56" si="2511">GKI45-GKI53-GKI54</f>
        <v>0</v>
      </c>
      <c r="GKK56" s="995">
        <f t="shared" ref="GKK56" si="2512">GKK45-GKK53-GKK54</f>
        <v>0</v>
      </c>
      <c r="GKM56" s="995">
        <f t="shared" ref="GKM56" si="2513">GKM45-GKM53-GKM54</f>
        <v>0</v>
      </c>
      <c r="GKO56" s="995">
        <f t="shared" ref="GKO56" si="2514">GKO45-GKO53-GKO54</f>
        <v>0</v>
      </c>
      <c r="GKQ56" s="995">
        <f t="shared" ref="GKQ56" si="2515">GKQ45-GKQ53-GKQ54</f>
        <v>0</v>
      </c>
      <c r="GKS56" s="995">
        <f t="shared" ref="GKS56" si="2516">GKS45-GKS53-GKS54</f>
        <v>0</v>
      </c>
      <c r="GKU56" s="995">
        <f t="shared" ref="GKU56" si="2517">GKU45-GKU53-GKU54</f>
        <v>0</v>
      </c>
      <c r="GKW56" s="995">
        <f t="shared" ref="GKW56" si="2518">GKW45-GKW53-GKW54</f>
        <v>0</v>
      </c>
      <c r="GKY56" s="995">
        <f t="shared" ref="GKY56" si="2519">GKY45-GKY53-GKY54</f>
        <v>0</v>
      </c>
      <c r="GLA56" s="995">
        <f t="shared" ref="GLA56" si="2520">GLA45-GLA53-GLA54</f>
        <v>0</v>
      </c>
      <c r="GLC56" s="995">
        <f t="shared" ref="GLC56" si="2521">GLC45-GLC53-GLC54</f>
        <v>0</v>
      </c>
      <c r="GLE56" s="995">
        <f t="shared" ref="GLE56" si="2522">GLE45-GLE53-GLE54</f>
        <v>0</v>
      </c>
      <c r="GLG56" s="995">
        <f t="shared" ref="GLG56" si="2523">GLG45-GLG53-GLG54</f>
        <v>0</v>
      </c>
      <c r="GLI56" s="995">
        <f t="shared" ref="GLI56" si="2524">GLI45-GLI53-GLI54</f>
        <v>0</v>
      </c>
      <c r="GLK56" s="995">
        <f t="shared" ref="GLK56" si="2525">GLK45-GLK53-GLK54</f>
        <v>0</v>
      </c>
      <c r="GLM56" s="995">
        <f t="shared" ref="GLM56" si="2526">GLM45-GLM53-GLM54</f>
        <v>0</v>
      </c>
      <c r="GLO56" s="995">
        <f t="shared" ref="GLO56" si="2527">GLO45-GLO53-GLO54</f>
        <v>0</v>
      </c>
      <c r="GLQ56" s="995">
        <f t="shared" ref="GLQ56" si="2528">GLQ45-GLQ53-GLQ54</f>
        <v>0</v>
      </c>
      <c r="GLS56" s="995">
        <f t="shared" ref="GLS56" si="2529">GLS45-GLS53-GLS54</f>
        <v>0</v>
      </c>
      <c r="GLU56" s="995">
        <f t="shared" ref="GLU56" si="2530">GLU45-GLU53-GLU54</f>
        <v>0</v>
      </c>
      <c r="GLW56" s="995">
        <f t="shared" ref="GLW56" si="2531">GLW45-GLW53-GLW54</f>
        <v>0</v>
      </c>
      <c r="GLY56" s="995">
        <f t="shared" ref="GLY56" si="2532">GLY45-GLY53-GLY54</f>
        <v>0</v>
      </c>
      <c r="GMA56" s="995">
        <f t="shared" ref="GMA56" si="2533">GMA45-GMA53-GMA54</f>
        <v>0</v>
      </c>
      <c r="GMC56" s="995">
        <f t="shared" ref="GMC56" si="2534">GMC45-GMC53-GMC54</f>
        <v>0</v>
      </c>
      <c r="GME56" s="995">
        <f t="shared" ref="GME56" si="2535">GME45-GME53-GME54</f>
        <v>0</v>
      </c>
      <c r="GMG56" s="995">
        <f t="shared" ref="GMG56" si="2536">GMG45-GMG53-GMG54</f>
        <v>0</v>
      </c>
      <c r="GMI56" s="995">
        <f t="shared" ref="GMI56" si="2537">GMI45-GMI53-GMI54</f>
        <v>0</v>
      </c>
      <c r="GMK56" s="995">
        <f t="shared" ref="GMK56" si="2538">GMK45-GMK53-GMK54</f>
        <v>0</v>
      </c>
      <c r="GMM56" s="995">
        <f t="shared" ref="GMM56" si="2539">GMM45-GMM53-GMM54</f>
        <v>0</v>
      </c>
      <c r="GMO56" s="995">
        <f t="shared" ref="GMO56" si="2540">GMO45-GMO53-GMO54</f>
        <v>0</v>
      </c>
      <c r="GMQ56" s="995">
        <f t="shared" ref="GMQ56" si="2541">GMQ45-GMQ53-GMQ54</f>
        <v>0</v>
      </c>
      <c r="GMS56" s="995">
        <f t="shared" ref="GMS56" si="2542">GMS45-GMS53-GMS54</f>
        <v>0</v>
      </c>
      <c r="GMU56" s="995">
        <f t="shared" ref="GMU56" si="2543">GMU45-GMU53-GMU54</f>
        <v>0</v>
      </c>
      <c r="GMW56" s="995">
        <f t="shared" ref="GMW56" si="2544">GMW45-GMW53-GMW54</f>
        <v>0</v>
      </c>
      <c r="GMY56" s="995">
        <f t="shared" ref="GMY56" si="2545">GMY45-GMY53-GMY54</f>
        <v>0</v>
      </c>
      <c r="GNA56" s="995">
        <f t="shared" ref="GNA56" si="2546">GNA45-GNA53-GNA54</f>
        <v>0</v>
      </c>
      <c r="GNC56" s="995">
        <f t="shared" ref="GNC56" si="2547">GNC45-GNC53-GNC54</f>
        <v>0</v>
      </c>
      <c r="GNE56" s="995">
        <f t="shared" ref="GNE56" si="2548">GNE45-GNE53-GNE54</f>
        <v>0</v>
      </c>
      <c r="GNG56" s="995">
        <f t="shared" ref="GNG56" si="2549">GNG45-GNG53-GNG54</f>
        <v>0</v>
      </c>
      <c r="GNI56" s="995">
        <f t="shared" ref="GNI56" si="2550">GNI45-GNI53-GNI54</f>
        <v>0</v>
      </c>
      <c r="GNK56" s="995">
        <f t="shared" ref="GNK56" si="2551">GNK45-GNK53-GNK54</f>
        <v>0</v>
      </c>
      <c r="GNM56" s="995">
        <f t="shared" ref="GNM56" si="2552">GNM45-GNM53-GNM54</f>
        <v>0</v>
      </c>
      <c r="GNO56" s="995">
        <f t="shared" ref="GNO56" si="2553">GNO45-GNO53-GNO54</f>
        <v>0</v>
      </c>
      <c r="GNQ56" s="995">
        <f t="shared" ref="GNQ56" si="2554">GNQ45-GNQ53-GNQ54</f>
        <v>0</v>
      </c>
      <c r="GNS56" s="995">
        <f t="shared" ref="GNS56" si="2555">GNS45-GNS53-GNS54</f>
        <v>0</v>
      </c>
      <c r="GNU56" s="995">
        <f t="shared" ref="GNU56" si="2556">GNU45-GNU53-GNU54</f>
        <v>0</v>
      </c>
      <c r="GNW56" s="995">
        <f t="shared" ref="GNW56" si="2557">GNW45-GNW53-GNW54</f>
        <v>0</v>
      </c>
      <c r="GNY56" s="995">
        <f t="shared" ref="GNY56" si="2558">GNY45-GNY53-GNY54</f>
        <v>0</v>
      </c>
      <c r="GOA56" s="995">
        <f t="shared" ref="GOA56" si="2559">GOA45-GOA53-GOA54</f>
        <v>0</v>
      </c>
      <c r="GOC56" s="995">
        <f t="shared" ref="GOC56" si="2560">GOC45-GOC53-GOC54</f>
        <v>0</v>
      </c>
      <c r="GOE56" s="995">
        <f t="shared" ref="GOE56" si="2561">GOE45-GOE53-GOE54</f>
        <v>0</v>
      </c>
      <c r="GOG56" s="995">
        <f t="shared" ref="GOG56" si="2562">GOG45-GOG53-GOG54</f>
        <v>0</v>
      </c>
      <c r="GOI56" s="995">
        <f t="shared" ref="GOI56" si="2563">GOI45-GOI53-GOI54</f>
        <v>0</v>
      </c>
      <c r="GOK56" s="995">
        <f t="shared" ref="GOK56" si="2564">GOK45-GOK53-GOK54</f>
        <v>0</v>
      </c>
      <c r="GOM56" s="995">
        <f t="shared" ref="GOM56" si="2565">GOM45-GOM53-GOM54</f>
        <v>0</v>
      </c>
      <c r="GOO56" s="995">
        <f t="shared" ref="GOO56" si="2566">GOO45-GOO53-GOO54</f>
        <v>0</v>
      </c>
      <c r="GOQ56" s="995">
        <f t="shared" ref="GOQ56" si="2567">GOQ45-GOQ53-GOQ54</f>
        <v>0</v>
      </c>
      <c r="GOS56" s="995">
        <f t="shared" ref="GOS56" si="2568">GOS45-GOS53-GOS54</f>
        <v>0</v>
      </c>
      <c r="GOU56" s="995">
        <f t="shared" ref="GOU56" si="2569">GOU45-GOU53-GOU54</f>
        <v>0</v>
      </c>
      <c r="GOW56" s="995">
        <f t="shared" ref="GOW56" si="2570">GOW45-GOW53-GOW54</f>
        <v>0</v>
      </c>
      <c r="GOY56" s="995">
        <f t="shared" ref="GOY56" si="2571">GOY45-GOY53-GOY54</f>
        <v>0</v>
      </c>
      <c r="GPA56" s="995">
        <f t="shared" ref="GPA56" si="2572">GPA45-GPA53-GPA54</f>
        <v>0</v>
      </c>
      <c r="GPC56" s="995">
        <f t="shared" ref="GPC56" si="2573">GPC45-GPC53-GPC54</f>
        <v>0</v>
      </c>
      <c r="GPE56" s="995">
        <f t="shared" ref="GPE56" si="2574">GPE45-GPE53-GPE54</f>
        <v>0</v>
      </c>
      <c r="GPG56" s="995">
        <f t="shared" ref="GPG56" si="2575">GPG45-GPG53-GPG54</f>
        <v>0</v>
      </c>
      <c r="GPI56" s="995">
        <f t="shared" ref="GPI56" si="2576">GPI45-GPI53-GPI54</f>
        <v>0</v>
      </c>
      <c r="GPK56" s="995">
        <f t="shared" ref="GPK56" si="2577">GPK45-GPK53-GPK54</f>
        <v>0</v>
      </c>
      <c r="GPM56" s="995">
        <f t="shared" ref="GPM56" si="2578">GPM45-GPM53-GPM54</f>
        <v>0</v>
      </c>
      <c r="GPO56" s="995">
        <f t="shared" ref="GPO56" si="2579">GPO45-GPO53-GPO54</f>
        <v>0</v>
      </c>
      <c r="GPQ56" s="995">
        <f t="shared" ref="GPQ56" si="2580">GPQ45-GPQ53-GPQ54</f>
        <v>0</v>
      </c>
      <c r="GPS56" s="995">
        <f t="shared" ref="GPS56" si="2581">GPS45-GPS53-GPS54</f>
        <v>0</v>
      </c>
      <c r="GPU56" s="995">
        <f t="shared" ref="GPU56" si="2582">GPU45-GPU53-GPU54</f>
        <v>0</v>
      </c>
      <c r="GPW56" s="995">
        <f t="shared" ref="GPW56" si="2583">GPW45-GPW53-GPW54</f>
        <v>0</v>
      </c>
      <c r="GPY56" s="995">
        <f t="shared" ref="GPY56" si="2584">GPY45-GPY53-GPY54</f>
        <v>0</v>
      </c>
      <c r="GQA56" s="995">
        <f t="shared" ref="GQA56" si="2585">GQA45-GQA53-GQA54</f>
        <v>0</v>
      </c>
      <c r="GQC56" s="995">
        <f t="shared" ref="GQC56" si="2586">GQC45-GQC53-GQC54</f>
        <v>0</v>
      </c>
      <c r="GQE56" s="995">
        <f t="shared" ref="GQE56" si="2587">GQE45-GQE53-GQE54</f>
        <v>0</v>
      </c>
      <c r="GQG56" s="995">
        <f t="shared" ref="GQG56" si="2588">GQG45-GQG53-GQG54</f>
        <v>0</v>
      </c>
      <c r="GQI56" s="995">
        <f t="shared" ref="GQI56" si="2589">GQI45-GQI53-GQI54</f>
        <v>0</v>
      </c>
      <c r="GQK56" s="995">
        <f t="shared" ref="GQK56" si="2590">GQK45-GQK53-GQK54</f>
        <v>0</v>
      </c>
      <c r="GQM56" s="995">
        <f t="shared" ref="GQM56" si="2591">GQM45-GQM53-GQM54</f>
        <v>0</v>
      </c>
      <c r="GQO56" s="995">
        <f t="shared" ref="GQO56" si="2592">GQO45-GQO53-GQO54</f>
        <v>0</v>
      </c>
      <c r="GQQ56" s="995">
        <f t="shared" ref="GQQ56" si="2593">GQQ45-GQQ53-GQQ54</f>
        <v>0</v>
      </c>
      <c r="GQS56" s="995">
        <f t="shared" ref="GQS56" si="2594">GQS45-GQS53-GQS54</f>
        <v>0</v>
      </c>
      <c r="GQU56" s="995">
        <f t="shared" ref="GQU56" si="2595">GQU45-GQU53-GQU54</f>
        <v>0</v>
      </c>
      <c r="GQW56" s="995">
        <f t="shared" ref="GQW56" si="2596">GQW45-GQW53-GQW54</f>
        <v>0</v>
      </c>
      <c r="GQY56" s="995">
        <f t="shared" ref="GQY56" si="2597">GQY45-GQY53-GQY54</f>
        <v>0</v>
      </c>
      <c r="GRA56" s="995">
        <f t="shared" ref="GRA56" si="2598">GRA45-GRA53-GRA54</f>
        <v>0</v>
      </c>
      <c r="GRC56" s="995">
        <f t="shared" ref="GRC56" si="2599">GRC45-GRC53-GRC54</f>
        <v>0</v>
      </c>
      <c r="GRE56" s="995">
        <f t="shared" ref="GRE56" si="2600">GRE45-GRE53-GRE54</f>
        <v>0</v>
      </c>
      <c r="GRG56" s="995">
        <f t="shared" ref="GRG56" si="2601">GRG45-GRG53-GRG54</f>
        <v>0</v>
      </c>
      <c r="GRI56" s="995">
        <f t="shared" ref="GRI56" si="2602">GRI45-GRI53-GRI54</f>
        <v>0</v>
      </c>
      <c r="GRK56" s="995">
        <f t="shared" ref="GRK56" si="2603">GRK45-GRK53-GRK54</f>
        <v>0</v>
      </c>
      <c r="GRM56" s="995">
        <f t="shared" ref="GRM56" si="2604">GRM45-GRM53-GRM54</f>
        <v>0</v>
      </c>
      <c r="GRO56" s="995">
        <f t="shared" ref="GRO56" si="2605">GRO45-GRO53-GRO54</f>
        <v>0</v>
      </c>
      <c r="GRQ56" s="995">
        <f t="shared" ref="GRQ56" si="2606">GRQ45-GRQ53-GRQ54</f>
        <v>0</v>
      </c>
      <c r="GRS56" s="995">
        <f t="shared" ref="GRS56" si="2607">GRS45-GRS53-GRS54</f>
        <v>0</v>
      </c>
      <c r="GRU56" s="995">
        <f t="shared" ref="GRU56" si="2608">GRU45-GRU53-GRU54</f>
        <v>0</v>
      </c>
      <c r="GRW56" s="995">
        <f t="shared" ref="GRW56" si="2609">GRW45-GRW53-GRW54</f>
        <v>0</v>
      </c>
      <c r="GRY56" s="995">
        <f t="shared" ref="GRY56" si="2610">GRY45-GRY53-GRY54</f>
        <v>0</v>
      </c>
      <c r="GSA56" s="995">
        <f t="shared" ref="GSA56" si="2611">GSA45-GSA53-GSA54</f>
        <v>0</v>
      </c>
      <c r="GSC56" s="995">
        <f t="shared" ref="GSC56" si="2612">GSC45-GSC53-GSC54</f>
        <v>0</v>
      </c>
      <c r="GSE56" s="995">
        <f t="shared" ref="GSE56" si="2613">GSE45-GSE53-GSE54</f>
        <v>0</v>
      </c>
      <c r="GSG56" s="995">
        <f t="shared" ref="GSG56" si="2614">GSG45-GSG53-GSG54</f>
        <v>0</v>
      </c>
      <c r="GSI56" s="995">
        <f t="shared" ref="GSI56" si="2615">GSI45-GSI53-GSI54</f>
        <v>0</v>
      </c>
      <c r="GSK56" s="995">
        <f t="shared" ref="GSK56" si="2616">GSK45-GSK53-GSK54</f>
        <v>0</v>
      </c>
      <c r="GSM56" s="995">
        <f t="shared" ref="GSM56" si="2617">GSM45-GSM53-GSM54</f>
        <v>0</v>
      </c>
      <c r="GSO56" s="995">
        <f t="shared" ref="GSO56" si="2618">GSO45-GSO53-GSO54</f>
        <v>0</v>
      </c>
      <c r="GSQ56" s="995">
        <f t="shared" ref="GSQ56" si="2619">GSQ45-GSQ53-GSQ54</f>
        <v>0</v>
      </c>
      <c r="GSS56" s="995">
        <f t="shared" ref="GSS56" si="2620">GSS45-GSS53-GSS54</f>
        <v>0</v>
      </c>
      <c r="GSU56" s="995">
        <f t="shared" ref="GSU56" si="2621">GSU45-GSU53-GSU54</f>
        <v>0</v>
      </c>
      <c r="GSW56" s="995">
        <f t="shared" ref="GSW56" si="2622">GSW45-GSW53-GSW54</f>
        <v>0</v>
      </c>
      <c r="GSY56" s="995">
        <f t="shared" ref="GSY56" si="2623">GSY45-GSY53-GSY54</f>
        <v>0</v>
      </c>
      <c r="GTA56" s="995">
        <f t="shared" ref="GTA56" si="2624">GTA45-GTA53-GTA54</f>
        <v>0</v>
      </c>
      <c r="GTC56" s="995">
        <f t="shared" ref="GTC56" si="2625">GTC45-GTC53-GTC54</f>
        <v>0</v>
      </c>
      <c r="GTE56" s="995">
        <f t="shared" ref="GTE56" si="2626">GTE45-GTE53-GTE54</f>
        <v>0</v>
      </c>
      <c r="GTG56" s="995">
        <f t="shared" ref="GTG56" si="2627">GTG45-GTG53-GTG54</f>
        <v>0</v>
      </c>
      <c r="GTI56" s="995">
        <f t="shared" ref="GTI56" si="2628">GTI45-GTI53-GTI54</f>
        <v>0</v>
      </c>
      <c r="GTK56" s="995">
        <f t="shared" ref="GTK56" si="2629">GTK45-GTK53-GTK54</f>
        <v>0</v>
      </c>
      <c r="GTM56" s="995">
        <f t="shared" ref="GTM56" si="2630">GTM45-GTM53-GTM54</f>
        <v>0</v>
      </c>
      <c r="GTO56" s="995">
        <f t="shared" ref="GTO56" si="2631">GTO45-GTO53-GTO54</f>
        <v>0</v>
      </c>
      <c r="GTQ56" s="995">
        <f t="shared" ref="GTQ56" si="2632">GTQ45-GTQ53-GTQ54</f>
        <v>0</v>
      </c>
      <c r="GTS56" s="995">
        <f t="shared" ref="GTS56" si="2633">GTS45-GTS53-GTS54</f>
        <v>0</v>
      </c>
      <c r="GTU56" s="995">
        <f t="shared" ref="GTU56" si="2634">GTU45-GTU53-GTU54</f>
        <v>0</v>
      </c>
      <c r="GTW56" s="995">
        <f t="shared" ref="GTW56" si="2635">GTW45-GTW53-GTW54</f>
        <v>0</v>
      </c>
      <c r="GTY56" s="995">
        <f t="shared" ref="GTY56" si="2636">GTY45-GTY53-GTY54</f>
        <v>0</v>
      </c>
      <c r="GUA56" s="995">
        <f t="shared" ref="GUA56" si="2637">GUA45-GUA53-GUA54</f>
        <v>0</v>
      </c>
      <c r="GUC56" s="995">
        <f t="shared" ref="GUC56" si="2638">GUC45-GUC53-GUC54</f>
        <v>0</v>
      </c>
      <c r="GUE56" s="995">
        <f t="shared" ref="GUE56" si="2639">GUE45-GUE53-GUE54</f>
        <v>0</v>
      </c>
      <c r="GUG56" s="995">
        <f t="shared" ref="GUG56" si="2640">GUG45-GUG53-GUG54</f>
        <v>0</v>
      </c>
      <c r="GUI56" s="995">
        <f t="shared" ref="GUI56" si="2641">GUI45-GUI53-GUI54</f>
        <v>0</v>
      </c>
      <c r="GUK56" s="995">
        <f t="shared" ref="GUK56" si="2642">GUK45-GUK53-GUK54</f>
        <v>0</v>
      </c>
      <c r="GUM56" s="995">
        <f t="shared" ref="GUM56" si="2643">GUM45-GUM53-GUM54</f>
        <v>0</v>
      </c>
      <c r="GUO56" s="995">
        <f t="shared" ref="GUO56" si="2644">GUO45-GUO53-GUO54</f>
        <v>0</v>
      </c>
      <c r="GUQ56" s="995">
        <f t="shared" ref="GUQ56" si="2645">GUQ45-GUQ53-GUQ54</f>
        <v>0</v>
      </c>
      <c r="GUS56" s="995">
        <f t="shared" ref="GUS56" si="2646">GUS45-GUS53-GUS54</f>
        <v>0</v>
      </c>
      <c r="GUU56" s="995">
        <f t="shared" ref="GUU56" si="2647">GUU45-GUU53-GUU54</f>
        <v>0</v>
      </c>
      <c r="GUW56" s="995">
        <f t="shared" ref="GUW56" si="2648">GUW45-GUW53-GUW54</f>
        <v>0</v>
      </c>
      <c r="GUY56" s="995">
        <f t="shared" ref="GUY56" si="2649">GUY45-GUY53-GUY54</f>
        <v>0</v>
      </c>
      <c r="GVA56" s="995">
        <f t="shared" ref="GVA56" si="2650">GVA45-GVA53-GVA54</f>
        <v>0</v>
      </c>
      <c r="GVC56" s="995">
        <f t="shared" ref="GVC56" si="2651">GVC45-GVC53-GVC54</f>
        <v>0</v>
      </c>
      <c r="GVE56" s="995">
        <f t="shared" ref="GVE56" si="2652">GVE45-GVE53-GVE54</f>
        <v>0</v>
      </c>
      <c r="GVG56" s="995">
        <f t="shared" ref="GVG56" si="2653">GVG45-GVG53-GVG54</f>
        <v>0</v>
      </c>
      <c r="GVI56" s="995">
        <f t="shared" ref="GVI56" si="2654">GVI45-GVI53-GVI54</f>
        <v>0</v>
      </c>
      <c r="GVK56" s="995">
        <f t="shared" ref="GVK56" si="2655">GVK45-GVK53-GVK54</f>
        <v>0</v>
      </c>
      <c r="GVM56" s="995">
        <f t="shared" ref="GVM56" si="2656">GVM45-GVM53-GVM54</f>
        <v>0</v>
      </c>
      <c r="GVO56" s="995">
        <f t="shared" ref="GVO56" si="2657">GVO45-GVO53-GVO54</f>
        <v>0</v>
      </c>
      <c r="GVQ56" s="995">
        <f t="shared" ref="GVQ56" si="2658">GVQ45-GVQ53-GVQ54</f>
        <v>0</v>
      </c>
      <c r="GVS56" s="995">
        <f t="shared" ref="GVS56" si="2659">GVS45-GVS53-GVS54</f>
        <v>0</v>
      </c>
      <c r="GVU56" s="995">
        <f t="shared" ref="GVU56" si="2660">GVU45-GVU53-GVU54</f>
        <v>0</v>
      </c>
      <c r="GVW56" s="995">
        <f t="shared" ref="GVW56" si="2661">GVW45-GVW53-GVW54</f>
        <v>0</v>
      </c>
      <c r="GVY56" s="995">
        <f t="shared" ref="GVY56" si="2662">GVY45-GVY53-GVY54</f>
        <v>0</v>
      </c>
      <c r="GWA56" s="995">
        <f t="shared" ref="GWA56" si="2663">GWA45-GWA53-GWA54</f>
        <v>0</v>
      </c>
      <c r="GWC56" s="995">
        <f t="shared" ref="GWC56" si="2664">GWC45-GWC53-GWC54</f>
        <v>0</v>
      </c>
      <c r="GWE56" s="995">
        <f t="shared" ref="GWE56" si="2665">GWE45-GWE53-GWE54</f>
        <v>0</v>
      </c>
      <c r="GWG56" s="995">
        <f t="shared" ref="GWG56" si="2666">GWG45-GWG53-GWG54</f>
        <v>0</v>
      </c>
      <c r="GWI56" s="995">
        <f t="shared" ref="GWI56" si="2667">GWI45-GWI53-GWI54</f>
        <v>0</v>
      </c>
      <c r="GWK56" s="995">
        <f t="shared" ref="GWK56" si="2668">GWK45-GWK53-GWK54</f>
        <v>0</v>
      </c>
      <c r="GWM56" s="995">
        <f t="shared" ref="GWM56" si="2669">GWM45-GWM53-GWM54</f>
        <v>0</v>
      </c>
      <c r="GWO56" s="995">
        <f t="shared" ref="GWO56" si="2670">GWO45-GWO53-GWO54</f>
        <v>0</v>
      </c>
      <c r="GWQ56" s="995">
        <f t="shared" ref="GWQ56" si="2671">GWQ45-GWQ53-GWQ54</f>
        <v>0</v>
      </c>
      <c r="GWS56" s="995">
        <f t="shared" ref="GWS56" si="2672">GWS45-GWS53-GWS54</f>
        <v>0</v>
      </c>
      <c r="GWU56" s="995">
        <f t="shared" ref="GWU56" si="2673">GWU45-GWU53-GWU54</f>
        <v>0</v>
      </c>
      <c r="GWW56" s="995">
        <f t="shared" ref="GWW56" si="2674">GWW45-GWW53-GWW54</f>
        <v>0</v>
      </c>
      <c r="GWY56" s="995">
        <f t="shared" ref="GWY56" si="2675">GWY45-GWY53-GWY54</f>
        <v>0</v>
      </c>
      <c r="GXA56" s="995">
        <f t="shared" ref="GXA56" si="2676">GXA45-GXA53-GXA54</f>
        <v>0</v>
      </c>
      <c r="GXC56" s="995">
        <f t="shared" ref="GXC56" si="2677">GXC45-GXC53-GXC54</f>
        <v>0</v>
      </c>
      <c r="GXE56" s="995">
        <f t="shared" ref="GXE56" si="2678">GXE45-GXE53-GXE54</f>
        <v>0</v>
      </c>
      <c r="GXG56" s="995">
        <f t="shared" ref="GXG56" si="2679">GXG45-GXG53-GXG54</f>
        <v>0</v>
      </c>
      <c r="GXI56" s="995">
        <f t="shared" ref="GXI56" si="2680">GXI45-GXI53-GXI54</f>
        <v>0</v>
      </c>
      <c r="GXK56" s="995">
        <f t="shared" ref="GXK56" si="2681">GXK45-GXK53-GXK54</f>
        <v>0</v>
      </c>
      <c r="GXM56" s="995">
        <f t="shared" ref="GXM56" si="2682">GXM45-GXM53-GXM54</f>
        <v>0</v>
      </c>
      <c r="GXO56" s="995">
        <f t="shared" ref="GXO56" si="2683">GXO45-GXO53-GXO54</f>
        <v>0</v>
      </c>
      <c r="GXQ56" s="995">
        <f t="shared" ref="GXQ56" si="2684">GXQ45-GXQ53-GXQ54</f>
        <v>0</v>
      </c>
      <c r="GXS56" s="995">
        <f t="shared" ref="GXS56" si="2685">GXS45-GXS53-GXS54</f>
        <v>0</v>
      </c>
      <c r="GXU56" s="995">
        <f t="shared" ref="GXU56" si="2686">GXU45-GXU53-GXU54</f>
        <v>0</v>
      </c>
      <c r="GXW56" s="995">
        <f t="shared" ref="GXW56" si="2687">GXW45-GXW53-GXW54</f>
        <v>0</v>
      </c>
      <c r="GXY56" s="995">
        <f t="shared" ref="GXY56" si="2688">GXY45-GXY53-GXY54</f>
        <v>0</v>
      </c>
      <c r="GYA56" s="995">
        <f t="shared" ref="GYA56" si="2689">GYA45-GYA53-GYA54</f>
        <v>0</v>
      </c>
      <c r="GYC56" s="995">
        <f t="shared" ref="GYC56" si="2690">GYC45-GYC53-GYC54</f>
        <v>0</v>
      </c>
      <c r="GYE56" s="995">
        <f t="shared" ref="GYE56" si="2691">GYE45-GYE53-GYE54</f>
        <v>0</v>
      </c>
      <c r="GYG56" s="995">
        <f t="shared" ref="GYG56" si="2692">GYG45-GYG53-GYG54</f>
        <v>0</v>
      </c>
      <c r="GYI56" s="995">
        <f t="shared" ref="GYI56" si="2693">GYI45-GYI53-GYI54</f>
        <v>0</v>
      </c>
      <c r="GYK56" s="995">
        <f t="shared" ref="GYK56" si="2694">GYK45-GYK53-GYK54</f>
        <v>0</v>
      </c>
      <c r="GYM56" s="995">
        <f t="shared" ref="GYM56" si="2695">GYM45-GYM53-GYM54</f>
        <v>0</v>
      </c>
      <c r="GYO56" s="995">
        <f t="shared" ref="GYO56" si="2696">GYO45-GYO53-GYO54</f>
        <v>0</v>
      </c>
      <c r="GYQ56" s="995">
        <f t="shared" ref="GYQ56" si="2697">GYQ45-GYQ53-GYQ54</f>
        <v>0</v>
      </c>
      <c r="GYS56" s="995">
        <f t="shared" ref="GYS56" si="2698">GYS45-GYS53-GYS54</f>
        <v>0</v>
      </c>
      <c r="GYU56" s="995">
        <f t="shared" ref="GYU56" si="2699">GYU45-GYU53-GYU54</f>
        <v>0</v>
      </c>
      <c r="GYW56" s="995">
        <f t="shared" ref="GYW56" si="2700">GYW45-GYW53-GYW54</f>
        <v>0</v>
      </c>
      <c r="GYY56" s="995">
        <f t="shared" ref="GYY56" si="2701">GYY45-GYY53-GYY54</f>
        <v>0</v>
      </c>
      <c r="GZA56" s="995">
        <f t="shared" ref="GZA56" si="2702">GZA45-GZA53-GZA54</f>
        <v>0</v>
      </c>
      <c r="GZC56" s="995">
        <f t="shared" ref="GZC56" si="2703">GZC45-GZC53-GZC54</f>
        <v>0</v>
      </c>
      <c r="GZE56" s="995">
        <f t="shared" ref="GZE56" si="2704">GZE45-GZE53-GZE54</f>
        <v>0</v>
      </c>
      <c r="GZG56" s="995">
        <f t="shared" ref="GZG56" si="2705">GZG45-GZG53-GZG54</f>
        <v>0</v>
      </c>
      <c r="GZI56" s="995">
        <f t="shared" ref="GZI56" si="2706">GZI45-GZI53-GZI54</f>
        <v>0</v>
      </c>
      <c r="GZK56" s="995">
        <f t="shared" ref="GZK56" si="2707">GZK45-GZK53-GZK54</f>
        <v>0</v>
      </c>
      <c r="GZM56" s="995">
        <f t="shared" ref="GZM56" si="2708">GZM45-GZM53-GZM54</f>
        <v>0</v>
      </c>
      <c r="GZO56" s="995">
        <f t="shared" ref="GZO56" si="2709">GZO45-GZO53-GZO54</f>
        <v>0</v>
      </c>
      <c r="GZQ56" s="995">
        <f t="shared" ref="GZQ56" si="2710">GZQ45-GZQ53-GZQ54</f>
        <v>0</v>
      </c>
      <c r="GZS56" s="995">
        <f t="shared" ref="GZS56" si="2711">GZS45-GZS53-GZS54</f>
        <v>0</v>
      </c>
      <c r="GZU56" s="995">
        <f t="shared" ref="GZU56" si="2712">GZU45-GZU53-GZU54</f>
        <v>0</v>
      </c>
      <c r="GZW56" s="995">
        <f t="shared" ref="GZW56" si="2713">GZW45-GZW53-GZW54</f>
        <v>0</v>
      </c>
      <c r="GZY56" s="995">
        <f t="shared" ref="GZY56" si="2714">GZY45-GZY53-GZY54</f>
        <v>0</v>
      </c>
      <c r="HAA56" s="995">
        <f t="shared" ref="HAA56" si="2715">HAA45-HAA53-HAA54</f>
        <v>0</v>
      </c>
      <c r="HAC56" s="995">
        <f t="shared" ref="HAC56" si="2716">HAC45-HAC53-HAC54</f>
        <v>0</v>
      </c>
      <c r="HAE56" s="995">
        <f t="shared" ref="HAE56" si="2717">HAE45-HAE53-HAE54</f>
        <v>0</v>
      </c>
      <c r="HAG56" s="995">
        <f t="shared" ref="HAG56" si="2718">HAG45-HAG53-HAG54</f>
        <v>0</v>
      </c>
      <c r="HAI56" s="995">
        <f t="shared" ref="HAI56" si="2719">HAI45-HAI53-HAI54</f>
        <v>0</v>
      </c>
      <c r="HAK56" s="995">
        <f t="shared" ref="HAK56" si="2720">HAK45-HAK53-HAK54</f>
        <v>0</v>
      </c>
      <c r="HAM56" s="995">
        <f t="shared" ref="HAM56" si="2721">HAM45-HAM53-HAM54</f>
        <v>0</v>
      </c>
      <c r="HAO56" s="995">
        <f t="shared" ref="HAO56" si="2722">HAO45-HAO53-HAO54</f>
        <v>0</v>
      </c>
      <c r="HAQ56" s="995">
        <f t="shared" ref="HAQ56" si="2723">HAQ45-HAQ53-HAQ54</f>
        <v>0</v>
      </c>
      <c r="HAS56" s="995">
        <f t="shared" ref="HAS56" si="2724">HAS45-HAS53-HAS54</f>
        <v>0</v>
      </c>
      <c r="HAU56" s="995">
        <f t="shared" ref="HAU56" si="2725">HAU45-HAU53-HAU54</f>
        <v>0</v>
      </c>
      <c r="HAW56" s="995">
        <f t="shared" ref="HAW56" si="2726">HAW45-HAW53-HAW54</f>
        <v>0</v>
      </c>
      <c r="HAY56" s="995">
        <f t="shared" ref="HAY56" si="2727">HAY45-HAY53-HAY54</f>
        <v>0</v>
      </c>
      <c r="HBA56" s="995">
        <f t="shared" ref="HBA56" si="2728">HBA45-HBA53-HBA54</f>
        <v>0</v>
      </c>
      <c r="HBC56" s="995">
        <f t="shared" ref="HBC56" si="2729">HBC45-HBC53-HBC54</f>
        <v>0</v>
      </c>
      <c r="HBE56" s="995">
        <f t="shared" ref="HBE56" si="2730">HBE45-HBE53-HBE54</f>
        <v>0</v>
      </c>
      <c r="HBG56" s="995">
        <f t="shared" ref="HBG56" si="2731">HBG45-HBG53-HBG54</f>
        <v>0</v>
      </c>
      <c r="HBI56" s="995">
        <f t="shared" ref="HBI56" si="2732">HBI45-HBI53-HBI54</f>
        <v>0</v>
      </c>
      <c r="HBK56" s="995">
        <f t="shared" ref="HBK56" si="2733">HBK45-HBK53-HBK54</f>
        <v>0</v>
      </c>
      <c r="HBM56" s="995">
        <f t="shared" ref="HBM56" si="2734">HBM45-HBM53-HBM54</f>
        <v>0</v>
      </c>
      <c r="HBO56" s="995">
        <f t="shared" ref="HBO56" si="2735">HBO45-HBO53-HBO54</f>
        <v>0</v>
      </c>
      <c r="HBQ56" s="995">
        <f t="shared" ref="HBQ56" si="2736">HBQ45-HBQ53-HBQ54</f>
        <v>0</v>
      </c>
      <c r="HBS56" s="995">
        <f t="shared" ref="HBS56" si="2737">HBS45-HBS53-HBS54</f>
        <v>0</v>
      </c>
      <c r="HBU56" s="995">
        <f t="shared" ref="HBU56" si="2738">HBU45-HBU53-HBU54</f>
        <v>0</v>
      </c>
      <c r="HBW56" s="995">
        <f t="shared" ref="HBW56" si="2739">HBW45-HBW53-HBW54</f>
        <v>0</v>
      </c>
      <c r="HBY56" s="995">
        <f t="shared" ref="HBY56" si="2740">HBY45-HBY53-HBY54</f>
        <v>0</v>
      </c>
      <c r="HCA56" s="995">
        <f t="shared" ref="HCA56" si="2741">HCA45-HCA53-HCA54</f>
        <v>0</v>
      </c>
      <c r="HCC56" s="995">
        <f t="shared" ref="HCC56" si="2742">HCC45-HCC53-HCC54</f>
        <v>0</v>
      </c>
      <c r="HCE56" s="995">
        <f t="shared" ref="HCE56" si="2743">HCE45-HCE53-HCE54</f>
        <v>0</v>
      </c>
      <c r="HCG56" s="995">
        <f t="shared" ref="HCG56" si="2744">HCG45-HCG53-HCG54</f>
        <v>0</v>
      </c>
      <c r="HCI56" s="995">
        <f t="shared" ref="HCI56" si="2745">HCI45-HCI53-HCI54</f>
        <v>0</v>
      </c>
      <c r="HCK56" s="995">
        <f t="shared" ref="HCK56" si="2746">HCK45-HCK53-HCK54</f>
        <v>0</v>
      </c>
      <c r="HCM56" s="995">
        <f t="shared" ref="HCM56" si="2747">HCM45-HCM53-HCM54</f>
        <v>0</v>
      </c>
      <c r="HCO56" s="995">
        <f t="shared" ref="HCO56" si="2748">HCO45-HCO53-HCO54</f>
        <v>0</v>
      </c>
      <c r="HCQ56" s="995">
        <f t="shared" ref="HCQ56" si="2749">HCQ45-HCQ53-HCQ54</f>
        <v>0</v>
      </c>
      <c r="HCS56" s="995">
        <f t="shared" ref="HCS56" si="2750">HCS45-HCS53-HCS54</f>
        <v>0</v>
      </c>
      <c r="HCU56" s="995">
        <f t="shared" ref="HCU56" si="2751">HCU45-HCU53-HCU54</f>
        <v>0</v>
      </c>
      <c r="HCW56" s="995">
        <f t="shared" ref="HCW56" si="2752">HCW45-HCW53-HCW54</f>
        <v>0</v>
      </c>
      <c r="HCY56" s="995">
        <f t="shared" ref="HCY56" si="2753">HCY45-HCY53-HCY54</f>
        <v>0</v>
      </c>
      <c r="HDA56" s="995">
        <f t="shared" ref="HDA56" si="2754">HDA45-HDA53-HDA54</f>
        <v>0</v>
      </c>
      <c r="HDC56" s="995">
        <f t="shared" ref="HDC56" si="2755">HDC45-HDC53-HDC54</f>
        <v>0</v>
      </c>
      <c r="HDE56" s="995">
        <f t="shared" ref="HDE56" si="2756">HDE45-HDE53-HDE54</f>
        <v>0</v>
      </c>
      <c r="HDG56" s="995">
        <f t="shared" ref="HDG56" si="2757">HDG45-HDG53-HDG54</f>
        <v>0</v>
      </c>
      <c r="HDI56" s="995">
        <f t="shared" ref="HDI56" si="2758">HDI45-HDI53-HDI54</f>
        <v>0</v>
      </c>
      <c r="HDK56" s="995">
        <f t="shared" ref="HDK56" si="2759">HDK45-HDK53-HDK54</f>
        <v>0</v>
      </c>
      <c r="HDM56" s="995">
        <f t="shared" ref="HDM56" si="2760">HDM45-HDM53-HDM54</f>
        <v>0</v>
      </c>
      <c r="HDO56" s="995">
        <f t="shared" ref="HDO56" si="2761">HDO45-HDO53-HDO54</f>
        <v>0</v>
      </c>
      <c r="HDQ56" s="995">
        <f t="shared" ref="HDQ56" si="2762">HDQ45-HDQ53-HDQ54</f>
        <v>0</v>
      </c>
      <c r="HDS56" s="995">
        <f t="shared" ref="HDS56" si="2763">HDS45-HDS53-HDS54</f>
        <v>0</v>
      </c>
      <c r="HDU56" s="995">
        <f t="shared" ref="HDU56" si="2764">HDU45-HDU53-HDU54</f>
        <v>0</v>
      </c>
      <c r="HDW56" s="995">
        <f t="shared" ref="HDW56" si="2765">HDW45-HDW53-HDW54</f>
        <v>0</v>
      </c>
      <c r="HDY56" s="995">
        <f t="shared" ref="HDY56" si="2766">HDY45-HDY53-HDY54</f>
        <v>0</v>
      </c>
      <c r="HEA56" s="995">
        <f t="shared" ref="HEA56" si="2767">HEA45-HEA53-HEA54</f>
        <v>0</v>
      </c>
      <c r="HEC56" s="995">
        <f t="shared" ref="HEC56" si="2768">HEC45-HEC53-HEC54</f>
        <v>0</v>
      </c>
      <c r="HEE56" s="995">
        <f t="shared" ref="HEE56" si="2769">HEE45-HEE53-HEE54</f>
        <v>0</v>
      </c>
      <c r="HEG56" s="995">
        <f t="shared" ref="HEG56" si="2770">HEG45-HEG53-HEG54</f>
        <v>0</v>
      </c>
      <c r="HEI56" s="995">
        <f t="shared" ref="HEI56" si="2771">HEI45-HEI53-HEI54</f>
        <v>0</v>
      </c>
      <c r="HEK56" s="995">
        <f t="shared" ref="HEK56" si="2772">HEK45-HEK53-HEK54</f>
        <v>0</v>
      </c>
      <c r="HEM56" s="995">
        <f t="shared" ref="HEM56" si="2773">HEM45-HEM53-HEM54</f>
        <v>0</v>
      </c>
      <c r="HEO56" s="995">
        <f t="shared" ref="HEO56" si="2774">HEO45-HEO53-HEO54</f>
        <v>0</v>
      </c>
      <c r="HEQ56" s="995">
        <f t="shared" ref="HEQ56" si="2775">HEQ45-HEQ53-HEQ54</f>
        <v>0</v>
      </c>
      <c r="HES56" s="995">
        <f t="shared" ref="HES56" si="2776">HES45-HES53-HES54</f>
        <v>0</v>
      </c>
      <c r="HEU56" s="995">
        <f t="shared" ref="HEU56" si="2777">HEU45-HEU53-HEU54</f>
        <v>0</v>
      </c>
      <c r="HEW56" s="995">
        <f t="shared" ref="HEW56" si="2778">HEW45-HEW53-HEW54</f>
        <v>0</v>
      </c>
      <c r="HEY56" s="995">
        <f t="shared" ref="HEY56" si="2779">HEY45-HEY53-HEY54</f>
        <v>0</v>
      </c>
      <c r="HFA56" s="995">
        <f t="shared" ref="HFA56" si="2780">HFA45-HFA53-HFA54</f>
        <v>0</v>
      </c>
      <c r="HFC56" s="995">
        <f t="shared" ref="HFC56" si="2781">HFC45-HFC53-HFC54</f>
        <v>0</v>
      </c>
      <c r="HFE56" s="995">
        <f t="shared" ref="HFE56" si="2782">HFE45-HFE53-HFE54</f>
        <v>0</v>
      </c>
      <c r="HFG56" s="995">
        <f t="shared" ref="HFG56" si="2783">HFG45-HFG53-HFG54</f>
        <v>0</v>
      </c>
      <c r="HFI56" s="995">
        <f t="shared" ref="HFI56" si="2784">HFI45-HFI53-HFI54</f>
        <v>0</v>
      </c>
      <c r="HFK56" s="995">
        <f t="shared" ref="HFK56" si="2785">HFK45-HFK53-HFK54</f>
        <v>0</v>
      </c>
      <c r="HFM56" s="995">
        <f t="shared" ref="HFM56" si="2786">HFM45-HFM53-HFM54</f>
        <v>0</v>
      </c>
      <c r="HFO56" s="995">
        <f t="shared" ref="HFO56" si="2787">HFO45-HFO53-HFO54</f>
        <v>0</v>
      </c>
      <c r="HFQ56" s="995">
        <f t="shared" ref="HFQ56" si="2788">HFQ45-HFQ53-HFQ54</f>
        <v>0</v>
      </c>
      <c r="HFS56" s="995">
        <f t="shared" ref="HFS56" si="2789">HFS45-HFS53-HFS54</f>
        <v>0</v>
      </c>
      <c r="HFU56" s="995">
        <f t="shared" ref="HFU56" si="2790">HFU45-HFU53-HFU54</f>
        <v>0</v>
      </c>
      <c r="HFW56" s="995">
        <f t="shared" ref="HFW56" si="2791">HFW45-HFW53-HFW54</f>
        <v>0</v>
      </c>
      <c r="HFY56" s="995">
        <f t="shared" ref="HFY56" si="2792">HFY45-HFY53-HFY54</f>
        <v>0</v>
      </c>
      <c r="HGA56" s="995">
        <f t="shared" ref="HGA56" si="2793">HGA45-HGA53-HGA54</f>
        <v>0</v>
      </c>
      <c r="HGC56" s="995">
        <f t="shared" ref="HGC56" si="2794">HGC45-HGC53-HGC54</f>
        <v>0</v>
      </c>
      <c r="HGE56" s="995">
        <f t="shared" ref="HGE56" si="2795">HGE45-HGE53-HGE54</f>
        <v>0</v>
      </c>
      <c r="HGG56" s="995">
        <f t="shared" ref="HGG56" si="2796">HGG45-HGG53-HGG54</f>
        <v>0</v>
      </c>
      <c r="HGI56" s="995">
        <f t="shared" ref="HGI56" si="2797">HGI45-HGI53-HGI54</f>
        <v>0</v>
      </c>
      <c r="HGK56" s="995">
        <f t="shared" ref="HGK56" si="2798">HGK45-HGK53-HGK54</f>
        <v>0</v>
      </c>
      <c r="HGM56" s="995">
        <f t="shared" ref="HGM56" si="2799">HGM45-HGM53-HGM54</f>
        <v>0</v>
      </c>
      <c r="HGO56" s="995">
        <f t="shared" ref="HGO56" si="2800">HGO45-HGO53-HGO54</f>
        <v>0</v>
      </c>
      <c r="HGQ56" s="995">
        <f t="shared" ref="HGQ56" si="2801">HGQ45-HGQ53-HGQ54</f>
        <v>0</v>
      </c>
      <c r="HGS56" s="995">
        <f t="shared" ref="HGS56" si="2802">HGS45-HGS53-HGS54</f>
        <v>0</v>
      </c>
      <c r="HGU56" s="995">
        <f t="shared" ref="HGU56" si="2803">HGU45-HGU53-HGU54</f>
        <v>0</v>
      </c>
      <c r="HGW56" s="995">
        <f t="shared" ref="HGW56" si="2804">HGW45-HGW53-HGW54</f>
        <v>0</v>
      </c>
      <c r="HGY56" s="995">
        <f t="shared" ref="HGY56" si="2805">HGY45-HGY53-HGY54</f>
        <v>0</v>
      </c>
      <c r="HHA56" s="995">
        <f t="shared" ref="HHA56" si="2806">HHA45-HHA53-HHA54</f>
        <v>0</v>
      </c>
      <c r="HHC56" s="995">
        <f t="shared" ref="HHC56" si="2807">HHC45-HHC53-HHC54</f>
        <v>0</v>
      </c>
      <c r="HHE56" s="995">
        <f t="shared" ref="HHE56" si="2808">HHE45-HHE53-HHE54</f>
        <v>0</v>
      </c>
      <c r="HHG56" s="995">
        <f t="shared" ref="HHG56" si="2809">HHG45-HHG53-HHG54</f>
        <v>0</v>
      </c>
      <c r="HHI56" s="995">
        <f t="shared" ref="HHI56" si="2810">HHI45-HHI53-HHI54</f>
        <v>0</v>
      </c>
      <c r="HHK56" s="995">
        <f t="shared" ref="HHK56" si="2811">HHK45-HHK53-HHK54</f>
        <v>0</v>
      </c>
      <c r="HHM56" s="995">
        <f t="shared" ref="HHM56" si="2812">HHM45-HHM53-HHM54</f>
        <v>0</v>
      </c>
      <c r="HHO56" s="995">
        <f t="shared" ref="HHO56" si="2813">HHO45-HHO53-HHO54</f>
        <v>0</v>
      </c>
      <c r="HHQ56" s="995">
        <f t="shared" ref="HHQ56" si="2814">HHQ45-HHQ53-HHQ54</f>
        <v>0</v>
      </c>
      <c r="HHS56" s="995">
        <f t="shared" ref="HHS56" si="2815">HHS45-HHS53-HHS54</f>
        <v>0</v>
      </c>
      <c r="HHU56" s="995">
        <f t="shared" ref="HHU56" si="2816">HHU45-HHU53-HHU54</f>
        <v>0</v>
      </c>
      <c r="HHW56" s="995">
        <f t="shared" ref="HHW56" si="2817">HHW45-HHW53-HHW54</f>
        <v>0</v>
      </c>
      <c r="HHY56" s="995">
        <f t="shared" ref="HHY56" si="2818">HHY45-HHY53-HHY54</f>
        <v>0</v>
      </c>
      <c r="HIA56" s="995">
        <f t="shared" ref="HIA56" si="2819">HIA45-HIA53-HIA54</f>
        <v>0</v>
      </c>
      <c r="HIC56" s="995">
        <f t="shared" ref="HIC56" si="2820">HIC45-HIC53-HIC54</f>
        <v>0</v>
      </c>
      <c r="HIE56" s="995">
        <f t="shared" ref="HIE56" si="2821">HIE45-HIE53-HIE54</f>
        <v>0</v>
      </c>
      <c r="HIG56" s="995">
        <f t="shared" ref="HIG56" si="2822">HIG45-HIG53-HIG54</f>
        <v>0</v>
      </c>
      <c r="HII56" s="995">
        <f t="shared" ref="HII56" si="2823">HII45-HII53-HII54</f>
        <v>0</v>
      </c>
      <c r="HIK56" s="995">
        <f t="shared" ref="HIK56" si="2824">HIK45-HIK53-HIK54</f>
        <v>0</v>
      </c>
      <c r="HIM56" s="995">
        <f t="shared" ref="HIM56" si="2825">HIM45-HIM53-HIM54</f>
        <v>0</v>
      </c>
      <c r="HIO56" s="995">
        <f t="shared" ref="HIO56" si="2826">HIO45-HIO53-HIO54</f>
        <v>0</v>
      </c>
      <c r="HIQ56" s="995">
        <f t="shared" ref="HIQ56" si="2827">HIQ45-HIQ53-HIQ54</f>
        <v>0</v>
      </c>
      <c r="HIS56" s="995">
        <f t="shared" ref="HIS56" si="2828">HIS45-HIS53-HIS54</f>
        <v>0</v>
      </c>
      <c r="HIU56" s="995">
        <f t="shared" ref="HIU56" si="2829">HIU45-HIU53-HIU54</f>
        <v>0</v>
      </c>
      <c r="HIW56" s="995">
        <f t="shared" ref="HIW56" si="2830">HIW45-HIW53-HIW54</f>
        <v>0</v>
      </c>
      <c r="HIY56" s="995">
        <f t="shared" ref="HIY56" si="2831">HIY45-HIY53-HIY54</f>
        <v>0</v>
      </c>
      <c r="HJA56" s="995">
        <f t="shared" ref="HJA56" si="2832">HJA45-HJA53-HJA54</f>
        <v>0</v>
      </c>
      <c r="HJC56" s="995">
        <f t="shared" ref="HJC56" si="2833">HJC45-HJC53-HJC54</f>
        <v>0</v>
      </c>
      <c r="HJE56" s="995">
        <f t="shared" ref="HJE56" si="2834">HJE45-HJE53-HJE54</f>
        <v>0</v>
      </c>
      <c r="HJG56" s="995">
        <f t="shared" ref="HJG56" si="2835">HJG45-HJG53-HJG54</f>
        <v>0</v>
      </c>
      <c r="HJI56" s="995">
        <f t="shared" ref="HJI56" si="2836">HJI45-HJI53-HJI54</f>
        <v>0</v>
      </c>
      <c r="HJK56" s="995">
        <f t="shared" ref="HJK56" si="2837">HJK45-HJK53-HJK54</f>
        <v>0</v>
      </c>
      <c r="HJM56" s="995">
        <f t="shared" ref="HJM56" si="2838">HJM45-HJM53-HJM54</f>
        <v>0</v>
      </c>
      <c r="HJO56" s="995">
        <f t="shared" ref="HJO56" si="2839">HJO45-HJO53-HJO54</f>
        <v>0</v>
      </c>
      <c r="HJQ56" s="995">
        <f t="shared" ref="HJQ56" si="2840">HJQ45-HJQ53-HJQ54</f>
        <v>0</v>
      </c>
      <c r="HJS56" s="995">
        <f t="shared" ref="HJS56" si="2841">HJS45-HJS53-HJS54</f>
        <v>0</v>
      </c>
      <c r="HJU56" s="995">
        <f t="shared" ref="HJU56" si="2842">HJU45-HJU53-HJU54</f>
        <v>0</v>
      </c>
      <c r="HJW56" s="995">
        <f t="shared" ref="HJW56" si="2843">HJW45-HJW53-HJW54</f>
        <v>0</v>
      </c>
      <c r="HJY56" s="995">
        <f t="shared" ref="HJY56" si="2844">HJY45-HJY53-HJY54</f>
        <v>0</v>
      </c>
      <c r="HKA56" s="995">
        <f t="shared" ref="HKA56" si="2845">HKA45-HKA53-HKA54</f>
        <v>0</v>
      </c>
      <c r="HKC56" s="995">
        <f t="shared" ref="HKC56" si="2846">HKC45-HKC53-HKC54</f>
        <v>0</v>
      </c>
      <c r="HKE56" s="995">
        <f t="shared" ref="HKE56" si="2847">HKE45-HKE53-HKE54</f>
        <v>0</v>
      </c>
      <c r="HKG56" s="995">
        <f t="shared" ref="HKG56" si="2848">HKG45-HKG53-HKG54</f>
        <v>0</v>
      </c>
      <c r="HKI56" s="995">
        <f t="shared" ref="HKI56" si="2849">HKI45-HKI53-HKI54</f>
        <v>0</v>
      </c>
      <c r="HKK56" s="995">
        <f t="shared" ref="HKK56" si="2850">HKK45-HKK53-HKK54</f>
        <v>0</v>
      </c>
      <c r="HKM56" s="995">
        <f t="shared" ref="HKM56" si="2851">HKM45-HKM53-HKM54</f>
        <v>0</v>
      </c>
      <c r="HKO56" s="995">
        <f t="shared" ref="HKO56" si="2852">HKO45-HKO53-HKO54</f>
        <v>0</v>
      </c>
      <c r="HKQ56" s="995">
        <f t="shared" ref="HKQ56" si="2853">HKQ45-HKQ53-HKQ54</f>
        <v>0</v>
      </c>
      <c r="HKS56" s="995">
        <f t="shared" ref="HKS56" si="2854">HKS45-HKS53-HKS54</f>
        <v>0</v>
      </c>
      <c r="HKU56" s="995">
        <f t="shared" ref="HKU56" si="2855">HKU45-HKU53-HKU54</f>
        <v>0</v>
      </c>
      <c r="HKW56" s="995">
        <f t="shared" ref="HKW56" si="2856">HKW45-HKW53-HKW54</f>
        <v>0</v>
      </c>
      <c r="HKY56" s="995">
        <f t="shared" ref="HKY56" si="2857">HKY45-HKY53-HKY54</f>
        <v>0</v>
      </c>
      <c r="HLA56" s="995">
        <f t="shared" ref="HLA56" si="2858">HLA45-HLA53-HLA54</f>
        <v>0</v>
      </c>
      <c r="HLC56" s="995">
        <f t="shared" ref="HLC56" si="2859">HLC45-HLC53-HLC54</f>
        <v>0</v>
      </c>
      <c r="HLE56" s="995">
        <f t="shared" ref="HLE56" si="2860">HLE45-HLE53-HLE54</f>
        <v>0</v>
      </c>
      <c r="HLG56" s="995">
        <f t="shared" ref="HLG56" si="2861">HLG45-HLG53-HLG54</f>
        <v>0</v>
      </c>
      <c r="HLI56" s="995">
        <f t="shared" ref="HLI56" si="2862">HLI45-HLI53-HLI54</f>
        <v>0</v>
      </c>
      <c r="HLK56" s="995">
        <f t="shared" ref="HLK56" si="2863">HLK45-HLK53-HLK54</f>
        <v>0</v>
      </c>
      <c r="HLM56" s="995">
        <f t="shared" ref="HLM56" si="2864">HLM45-HLM53-HLM54</f>
        <v>0</v>
      </c>
      <c r="HLO56" s="995">
        <f t="shared" ref="HLO56" si="2865">HLO45-HLO53-HLO54</f>
        <v>0</v>
      </c>
      <c r="HLQ56" s="995">
        <f t="shared" ref="HLQ56" si="2866">HLQ45-HLQ53-HLQ54</f>
        <v>0</v>
      </c>
      <c r="HLS56" s="995">
        <f t="shared" ref="HLS56" si="2867">HLS45-HLS53-HLS54</f>
        <v>0</v>
      </c>
      <c r="HLU56" s="995">
        <f t="shared" ref="HLU56" si="2868">HLU45-HLU53-HLU54</f>
        <v>0</v>
      </c>
      <c r="HLW56" s="995">
        <f t="shared" ref="HLW56" si="2869">HLW45-HLW53-HLW54</f>
        <v>0</v>
      </c>
      <c r="HLY56" s="995">
        <f t="shared" ref="HLY56" si="2870">HLY45-HLY53-HLY54</f>
        <v>0</v>
      </c>
      <c r="HMA56" s="995">
        <f t="shared" ref="HMA56" si="2871">HMA45-HMA53-HMA54</f>
        <v>0</v>
      </c>
      <c r="HMC56" s="995">
        <f t="shared" ref="HMC56" si="2872">HMC45-HMC53-HMC54</f>
        <v>0</v>
      </c>
      <c r="HME56" s="995">
        <f t="shared" ref="HME56" si="2873">HME45-HME53-HME54</f>
        <v>0</v>
      </c>
      <c r="HMG56" s="995">
        <f t="shared" ref="HMG56" si="2874">HMG45-HMG53-HMG54</f>
        <v>0</v>
      </c>
      <c r="HMI56" s="995">
        <f t="shared" ref="HMI56" si="2875">HMI45-HMI53-HMI54</f>
        <v>0</v>
      </c>
      <c r="HMK56" s="995">
        <f t="shared" ref="HMK56" si="2876">HMK45-HMK53-HMK54</f>
        <v>0</v>
      </c>
      <c r="HMM56" s="995">
        <f t="shared" ref="HMM56" si="2877">HMM45-HMM53-HMM54</f>
        <v>0</v>
      </c>
      <c r="HMO56" s="995">
        <f t="shared" ref="HMO56" si="2878">HMO45-HMO53-HMO54</f>
        <v>0</v>
      </c>
      <c r="HMQ56" s="995">
        <f t="shared" ref="HMQ56" si="2879">HMQ45-HMQ53-HMQ54</f>
        <v>0</v>
      </c>
      <c r="HMS56" s="995">
        <f t="shared" ref="HMS56" si="2880">HMS45-HMS53-HMS54</f>
        <v>0</v>
      </c>
      <c r="HMU56" s="995">
        <f t="shared" ref="HMU56" si="2881">HMU45-HMU53-HMU54</f>
        <v>0</v>
      </c>
      <c r="HMW56" s="995">
        <f t="shared" ref="HMW56" si="2882">HMW45-HMW53-HMW54</f>
        <v>0</v>
      </c>
      <c r="HMY56" s="995">
        <f t="shared" ref="HMY56" si="2883">HMY45-HMY53-HMY54</f>
        <v>0</v>
      </c>
      <c r="HNA56" s="995">
        <f t="shared" ref="HNA56" si="2884">HNA45-HNA53-HNA54</f>
        <v>0</v>
      </c>
      <c r="HNC56" s="995">
        <f t="shared" ref="HNC56" si="2885">HNC45-HNC53-HNC54</f>
        <v>0</v>
      </c>
      <c r="HNE56" s="995">
        <f t="shared" ref="HNE56" si="2886">HNE45-HNE53-HNE54</f>
        <v>0</v>
      </c>
      <c r="HNG56" s="995">
        <f t="shared" ref="HNG56" si="2887">HNG45-HNG53-HNG54</f>
        <v>0</v>
      </c>
      <c r="HNI56" s="995">
        <f t="shared" ref="HNI56" si="2888">HNI45-HNI53-HNI54</f>
        <v>0</v>
      </c>
      <c r="HNK56" s="995">
        <f t="shared" ref="HNK56" si="2889">HNK45-HNK53-HNK54</f>
        <v>0</v>
      </c>
      <c r="HNM56" s="995">
        <f t="shared" ref="HNM56" si="2890">HNM45-HNM53-HNM54</f>
        <v>0</v>
      </c>
      <c r="HNO56" s="995">
        <f t="shared" ref="HNO56" si="2891">HNO45-HNO53-HNO54</f>
        <v>0</v>
      </c>
      <c r="HNQ56" s="995">
        <f t="shared" ref="HNQ56" si="2892">HNQ45-HNQ53-HNQ54</f>
        <v>0</v>
      </c>
      <c r="HNS56" s="995">
        <f t="shared" ref="HNS56" si="2893">HNS45-HNS53-HNS54</f>
        <v>0</v>
      </c>
      <c r="HNU56" s="995">
        <f t="shared" ref="HNU56" si="2894">HNU45-HNU53-HNU54</f>
        <v>0</v>
      </c>
      <c r="HNW56" s="995">
        <f t="shared" ref="HNW56" si="2895">HNW45-HNW53-HNW54</f>
        <v>0</v>
      </c>
      <c r="HNY56" s="995">
        <f t="shared" ref="HNY56" si="2896">HNY45-HNY53-HNY54</f>
        <v>0</v>
      </c>
      <c r="HOA56" s="995">
        <f t="shared" ref="HOA56" si="2897">HOA45-HOA53-HOA54</f>
        <v>0</v>
      </c>
      <c r="HOC56" s="995">
        <f t="shared" ref="HOC56" si="2898">HOC45-HOC53-HOC54</f>
        <v>0</v>
      </c>
      <c r="HOE56" s="995">
        <f t="shared" ref="HOE56" si="2899">HOE45-HOE53-HOE54</f>
        <v>0</v>
      </c>
      <c r="HOG56" s="995">
        <f t="shared" ref="HOG56" si="2900">HOG45-HOG53-HOG54</f>
        <v>0</v>
      </c>
      <c r="HOI56" s="995">
        <f t="shared" ref="HOI56" si="2901">HOI45-HOI53-HOI54</f>
        <v>0</v>
      </c>
      <c r="HOK56" s="995">
        <f t="shared" ref="HOK56" si="2902">HOK45-HOK53-HOK54</f>
        <v>0</v>
      </c>
      <c r="HOM56" s="995">
        <f t="shared" ref="HOM56" si="2903">HOM45-HOM53-HOM54</f>
        <v>0</v>
      </c>
      <c r="HOO56" s="995">
        <f t="shared" ref="HOO56" si="2904">HOO45-HOO53-HOO54</f>
        <v>0</v>
      </c>
      <c r="HOQ56" s="995">
        <f t="shared" ref="HOQ56" si="2905">HOQ45-HOQ53-HOQ54</f>
        <v>0</v>
      </c>
      <c r="HOS56" s="995">
        <f t="shared" ref="HOS56" si="2906">HOS45-HOS53-HOS54</f>
        <v>0</v>
      </c>
      <c r="HOU56" s="995">
        <f t="shared" ref="HOU56" si="2907">HOU45-HOU53-HOU54</f>
        <v>0</v>
      </c>
      <c r="HOW56" s="995">
        <f t="shared" ref="HOW56" si="2908">HOW45-HOW53-HOW54</f>
        <v>0</v>
      </c>
      <c r="HOY56" s="995">
        <f t="shared" ref="HOY56" si="2909">HOY45-HOY53-HOY54</f>
        <v>0</v>
      </c>
      <c r="HPA56" s="995">
        <f t="shared" ref="HPA56" si="2910">HPA45-HPA53-HPA54</f>
        <v>0</v>
      </c>
      <c r="HPC56" s="995">
        <f t="shared" ref="HPC56" si="2911">HPC45-HPC53-HPC54</f>
        <v>0</v>
      </c>
      <c r="HPE56" s="995">
        <f t="shared" ref="HPE56" si="2912">HPE45-HPE53-HPE54</f>
        <v>0</v>
      </c>
      <c r="HPG56" s="995">
        <f t="shared" ref="HPG56" si="2913">HPG45-HPG53-HPG54</f>
        <v>0</v>
      </c>
      <c r="HPI56" s="995">
        <f t="shared" ref="HPI56" si="2914">HPI45-HPI53-HPI54</f>
        <v>0</v>
      </c>
      <c r="HPK56" s="995">
        <f t="shared" ref="HPK56" si="2915">HPK45-HPK53-HPK54</f>
        <v>0</v>
      </c>
      <c r="HPM56" s="995">
        <f t="shared" ref="HPM56" si="2916">HPM45-HPM53-HPM54</f>
        <v>0</v>
      </c>
      <c r="HPO56" s="995">
        <f t="shared" ref="HPO56" si="2917">HPO45-HPO53-HPO54</f>
        <v>0</v>
      </c>
      <c r="HPQ56" s="995">
        <f t="shared" ref="HPQ56" si="2918">HPQ45-HPQ53-HPQ54</f>
        <v>0</v>
      </c>
      <c r="HPS56" s="995">
        <f t="shared" ref="HPS56" si="2919">HPS45-HPS53-HPS54</f>
        <v>0</v>
      </c>
      <c r="HPU56" s="995">
        <f t="shared" ref="HPU56" si="2920">HPU45-HPU53-HPU54</f>
        <v>0</v>
      </c>
      <c r="HPW56" s="995">
        <f t="shared" ref="HPW56" si="2921">HPW45-HPW53-HPW54</f>
        <v>0</v>
      </c>
      <c r="HPY56" s="995">
        <f t="shared" ref="HPY56" si="2922">HPY45-HPY53-HPY54</f>
        <v>0</v>
      </c>
      <c r="HQA56" s="995">
        <f t="shared" ref="HQA56" si="2923">HQA45-HQA53-HQA54</f>
        <v>0</v>
      </c>
      <c r="HQC56" s="995">
        <f t="shared" ref="HQC56" si="2924">HQC45-HQC53-HQC54</f>
        <v>0</v>
      </c>
      <c r="HQE56" s="995">
        <f t="shared" ref="HQE56" si="2925">HQE45-HQE53-HQE54</f>
        <v>0</v>
      </c>
      <c r="HQG56" s="995">
        <f t="shared" ref="HQG56" si="2926">HQG45-HQG53-HQG54</f>
        <v>0</v>
      </c>
      <c r="HQI56" s="995">
        <f t="shared" ref="HQI56" si="2927">HQI45-HQI53-HQI54</f>
        <v>0</v>
      </c>
      <c r="HQK56" s="995">
        <f t="shared" ref="HQK56" si="2928">HQK45-HQK53-HQK54</f>
        <v>0</v>
      </c>
      <c r="HQM56" s="995">
        <f t="shared" ref="HQM56" si="2929">HQM45-HQM53-HQM54</f>
        <v>0</v>
      </c>
      <c r="HQO56" s="995">
        <f t="shared" ref="HQO56" si="2930">HQO45-HQO53-HQO54</f>
        <v>0</v>
      </c>
      <c r="HQQ56" s="995">
        <f t="shared" ref="HQQ56" si="2931">HQQ45-HQQ53-HQQ54</f>
        <v>0</v>
      </c>
      <c r="HQS56" s="995">
        <f t="shared" ref="HQS56" si="2932">HQS45-HQS53-HQS54</f>
        <v>0</v>
      </c>
      <c r="HQU56" s="995">
        <f t="shared" ref="HQU56" si="2933">HQU45-HQU53-HQU54</f>
        <v>0</v>
      </c>
      <c r="HQW56" s="995">
        <f t="shared" ref="HQW56" si="2934">HQW45-HQW53-HQW54</f>
        <v>0</v>
      </c>
      <c r="HQY56" s="995">
        <f t="shared" ref="HQY56" si="2935">HQY45-HQY53-HQY54</f>
        <v>0</v>
      </c>
      <c r="HRA56" s="995">
        <f t="shared" ref="HRA56" si="2936">HRA45-HRA53-HRA54</f>
        <v>0</v>
      </c>
      <c r="HRC56" s="995">
        <f t="shared" ref="HRC56" si="2937">HRC45-HRC53-HRC54</f>
        <v>0</v>
      </c>
      <c r="HRE56" s="995">
        <f t="shared" ref="HRE56" si="2938">HRE45-HRE53-HRE54</f>
        <v>0</v>
      </c>
      <c r="HRG56" s="995">
        <f t="shared" ref="HRG56" si="2939">HRG45-HRG53-HRG54</f>
        <v>0</v>
      </c>
      <c r="HRI56" s="995">
        <f t="shared" ref="HRI56" si="2940">HRI45-HRI53-HRI54</f>
        <v>0</v>
      </c>
      <c r="HRK56" s="995">
        <f t="shared" ref="HRK56" si="2941">HRK45-HRK53-HRK54</f>
        <v>0</v>
      </c>
      <c r="HRM56" s="995">
        <f t="shared" ref="HRM56" si="2942">HRM45-HRM53-HRM54</f>
        <v>0</v>
      </c>
      <c r="HRO56" s="995">
        <f t="shared" ref="HRO56" si="2943">HRO45-HRO53-HRO54</f>
        <v>0</v>
      </c>
      <c r="HRQ56" s="995">
        <f t="shared" ref="HRQ56" si="2944">HRQ45-HRQ53-HRQ54</f>
        <v>0</v>
      </c>
      <c r="HRS56" s="995">
        <f t="shared" ref="HRS56" si="2945">HRS45-HRS53-HRS54</f>
        <v>0</v>
      </c>
      <c r="HRU56" s="995">
        <f t="shared" ref="HRU56" si="2946">HRU45-HRU53-HRU54</f>
        <v>0</v>
      </c>
      <c r="HRW56" s="995">
        <f t="shared" ref="HRW56" si="2947">HRW45-HRW53-HRW54</f>
        <v>0</v>
      </c>
      <c r="HRY56" s="995">
        <f t="shared" ref="HRY56" si="2948">HRY45-HRY53-HRY54</f>
        <v>0</v>
      </c>
      <c r="HSA56" s="995">
        <f t="shared" ref="HSA56" si="2949">HSA45-HSA53-HSA54</f>
        <v>0</v>
      </c>
      <c r="HSC56" s="995">
        <f t="shared" ref="HSC56" si="2950">HSC45-HSC53-HSC54</f>
        <v>0</v>
      </c>
      <c r="HSE56" s="995">
        <f t="shared" ref="HSE56" si="2951">HSE45-HSE53-HSE54</f>
        <v>0</v>
      </c>
      <c r="HSG56" s="995">
        <f t="shared" ref="HSG56" si="2952">HSG45-HSG53-HSG54</f>
        <v>0</v>
      </c>
      <c r="HSI56" s="995">
        <f t="shared" ref="HSI56" si="2953">HSI45-HSI53-HSI54</f>
        <v>0</v>
      </c>
      <c r="HSK56" s="995">
        <f t="shared" ref="HSK56" si="2954">HSK45-HSK53-HSK54</f>
        <v>0</v>
      </c>
      <c r="HSM56" s="995">
        <f t="shared" ref="HSM56" si="2955">HSM45-HSM53-HSM54</f>
        <v>0</v>
      </c>
      <c r="HSO56" s="995">
        <f t="shared" ref="HSO56" si="2956">HSO45-HSO53-HSO54</f>
        <v>0</v>
      </c>
      <c r="HSQ56" s="995">
        <f t="shared" ref="HSQ56" si="2957">HSQ45-HSQ53-HSQ54</f>
        <v>0</v>
      </c>
      <c r="HSS56" s="995">
        <f t="shared" ref="HSS56" si="2958">HSS45-HSS53-HSS54</f>
        <v>0</v>
      </c>
      <c r="HSU56" s="995">
        <f t="shared" ref="HSU56" si="2959">HSU45-HSU53-HSU54</f>
        <v>0</v>
      </c>
      <c r="HSW56" s="995">
        <f t="shared" ref="HSW56" si="2960">HSW45-HSW53-HSW54</f>
        <v>0</v>
      </c>
      <c r="HSY56" s="995">
        <f t="shared" ref="HSY56" si="2961">HSY45-HSY53-HSY54</f>
        <v>0</v>
      </c>
      <c r="HTA56" s="995">
        <f t="shared" ref="HTA56" si="2962">HTA45-HTA53-HTA54</f>
        <v>0</v>
      </c>
      <c r="HTC56" s="995">
        <f t="shared" ref="HTC56" si="2963">HTC45-HTC53-HTC54</f>
        <v>0</v>
      </c>
      <c r="HTE56" s="995">
        <f t="shared" ref="HTE56" si="2964">HTE45-HTE53-HTE54</f>
        <v>0</v>
      </c>
      <c r="HTG56" s="995">
        <f t="shared" ref="HTG56" si="2965">HTG45-HTG53-HTG54</f>
        <v>0</v>
      </c>
      <c r="HTI56" s="995">
        <f t="shared" ref="HTI56" si="2966">HTI45-HTI53-HTI54</f>
        <v>0</v>
      </c>
      <c r="HTK56" s="995">
        <f t="shared" ref="HTK56" si="2967">HTK45-HTK53-HTK54</f>
        <v>0</v>
      </c>
      <c r="HTM56" s="995">
        <f t="shared" ref="HTM56" si="2968">HTM45-HTM53-HTM54</f>
        <v>0</v>
      </c>
      <c r="HTO56" s="995">
        <f t="shared" ref="HTO56" si="2969">HTO45-HTO53-HTO54</f>
        <v>0</v>
      </c>
      <c r="HTQ56" s="995">
        <f t="shared" ref="HTQ56" si="2970">HTQ45-HTQ53-HTQ54</f>
        <v>0</v>
      </c>
      <c r="HTS56" s="995">
        <f t="shared" ref="HTS56" si="2971">HTS45-HTS53-HTS54</f>
        <v>0</v>
      </c>
      <c r="HTU56" s="995">
        <f t="shared" ref="HTU56" si="2972">HTU45-HTU53-HTU54</f>
        <v>0</v>
      </c>
      <c r="HTW56" s="995">
        <f t="shared" ref="HTW56" si="2973">HTW45-HTW53-HTW54</f>
        <v>0</v>
      </c>
      <c r="HTY56" s="995">
        <f t="shared" ref="HTY56" si="2974">HTY45-HTY53-HTY54</f>
        <v>0</v>
      </c>
      <c r="HUA56" s="995">
        <f t="shared" ref="HUA56" si="2975">HUA45-HUA53-HUA54</f>
        <v>0</v>
      </c>
      <c r="HUC56" s="995">
        <f t="shared" ref="HUC56" si="2976">HUC45-HUC53-HUC54</f>
        <v>0</v>
      </c>
      <c r="HUE56" s="995">
        <f t="shared" ref="HUE56" si="2977">HUE45-HUE53-HUE54</f>
        <v>0</v>
      </c>
      <c r="HUG56" s="995">
        <f t="shared" ref="HUG56" si="2978">HUG45-HUG53-HUG54</f>
        <v>0</v>
      </c>
      <c r="HUI56" s="995">
        <f t="shared" ref="HUI56" si="2979">HUI45-HUI53-HUI54</f>
        <v>0</v>
      </c>
      <c r="HUK56" s="995">
        <f t="shared" ref="HUK56" si="2980">HUK45-HUK53-HUK54</f>
        <v>0</v>
      </c>
      <c r="HUM56" s="995">
        <f t="shared" ref="HUM56" si="2981">HUM45-HUM53-HUM54</f>
        <v>0</v>
      </c>
      <c r="HUO56" s="995">
        <f t="shared" ref="HUO56" si="2982">HUO45-HUO53-HUO54</f>
        <v>0</v>
      </c>
      <c r="HUQ56" s="995">
        <f t="shared" ref="HUQ56" si="2983">HUQ45-HUQ53-HUQ54</f>
        <v>0</v>
      </c>
      <c r="HUS56" s="995">
        <f t="shared" ref="HUS56" si="2984">HUS45-HUS53-HUS54</f>
        <v>0</v>
      </c>
      <c r="HUU56" s="995">
        <f t="shared" ref="HUU56" si="2985">HUU45-HUU53-HUU54</f>
        <v>0</v>
      </c>
      <c r="HUW56" s="995">
        <f t="shared" ref="HUW56" si="2986">HUW45-HUW53-HUW54</f>
        <v>0</v>
      </c>
      <c r="HUY56" s="995">
        <f t="shared" ref="HUY56" si="2987">HUY45-HUY53-HUY54</f>
        <v>0</v>
      </c>
      <c r="HVA56" s="995">
        <f t="shared" ref="HVA56" si="2988">HVA45-HVA53-HVA54</f>
        <v>0</v>
      </c>
      <c r="HVC56" s="995">
        <f t="shared" ref="HVC56" si="2989">HVC45-HVC53-HVC54</f>
        <v>0</v>
      </c>
      <c r="HVE56" s="995">
        <f t="shared" ref="HVE56" si="2990">HVE45-HVE53-HVE54</f>
        <v>0</v>
      </c>
      <c r="HVG56" s="995">
        <f t="shared" ref="HVG56" si="2991">HVG45-HVG53-HVG54</f>
        <v>0</v>
      </c>
      <c r="HVI56" s="995">
        <f t="shared" ref="HVI56" si="2992">HVI45-HVI53-HVI54</f>
        <v>0</v>
      </c>
      <c r="HVK56" s="995">
        <f t="shared" ref="HVK56" si="2993">HVK45-HVK53-HVK54</f>
        <v>0</v>
      </c>
      <c r="HVM56" s="995">
        <f t="shared" ref="HVM56" si="2994">HVM45-HVM53-HVM54</f>
        <v>0</v>
      </c>
      <c r="HVO56" s="995">
        <f t="shared" ref="HVO56" si="2995">HVO45-HVO53-HVO54</f>
        <v>0</v>
      </c>
      <c r="HVQ56" s="995">
        <f t="shared" ref="HVQ56" si="2996">HVQ45-HVQ53-HVQ54</f>
        <v>0</v>
      </c>
      <c r="HVS56" s="995">
        <f t="shared" ref="HVS56" si="2997">HVS45-HVS53-HVS54</f>
        <v>0</v>
      </c>
      <c r="HVU56" s="995">
        <f t="shared" ref="HVU56" si="2998">HVU45-HVU53-HVU54</f>
        <v>0</v>
      </c>
      <c r="HVW56" s="995">
        <f t="shared" ref="HVW56" si="2999">HVW45-HVW53-HVW54</f>
        <v>0</v>
      </c>
      <c r="HVY56" s="995">
        <f t="shared" ref="HVY56" si="3000">HVY45-HVY53-HVY54</f>
        <v>0</v>
      </c>
      <c r="HWA56" s="995">
        <f t="shared" ref="HWA56" si="3001">HWA45-HWA53-HWA54</f>
        <v>0</v>
      </c>
      <c r="HWC56" s="995">
        <f t="shared" ref="HWC56" si="3002">HWC45-HWC53-HWC54</f>
        <v>0</v>
      </c>
      <c r="HWE56" s="995">
        <f t="shared" ref="HWE56" si="3003">HWE45-HWE53-HWE54</f>
        <v>0</v>
      </c>
      <c r="HWG56" s="995">
        <f t="shared" ref="HWG56" si="3004">HWG45-HWG53-HWG54</f>
        <v>0</v>
      </c>
      <c r="HWI56" s="995">
        <f t="shared" ref="HWI56" si="3005">HWI45-HWI53-HWI54</f>
        <v>0</v>
      </c>
      <c r="HWK56" s="995">
        <f t="shared" ref="HWK56" si="3006">HWK45-HWK53-HWK54</f>
        <v>0</v>
      </c>
      <c r="HWM56" s="995">
        <f t="shared" ref="HWM56" si="3007">HWM45-HWM53-HWM54</f>
        <v>0</v>
      </c>
      <c r="HWO56" s="995">
        <f t="shared" ref="HWO56" si="3008">HWO45-HWO53-HWO54</f>
        <v>0</v>
      </c>
      <c r="HWQ56" s="995">
        <f t="shared" ref="HWQ56" si="3009">HWQ45-HWQ53-HWQ54</f>
        <v>0</v>
      </c>
      <c r="HWS56" s="995">
        <f t="shared" ref="HWS56" si="3010">HWS45-HWS53-HWS54</f>
        <v>0</v>
      </c>
      <c r="HWU56" s="995">
        <f t="shared" ref="HWU56" si="3011">HWU45-HWU53-HWU54</f>
        <v>0</v>
      </c>
      <c r="HWW56" s="995">
        <f t="shared" ref="HWW56" si="3012">HWW45-HWW53-HWW54</f>
        <v>0</v>
      </c>
      <c r="HWY56" s="995">
        <f t="shared" ref="HWY56" si="3013">HWY45-HWY53-HWY54</f>
        <v>0</v>
      </c>
      <c r="HXA56" s="995">
        <f t="shared" ref="HXA56" si="3014">HXA45-HXA53-HXA54</f>
        <v>0</v>
      </c>
      <c r="HXC56" s="995">
        <f t="shared" ref="HXC56" si="3015">HXC45-HXC53-HXC54</f>
        <v>0</v>
      </c>
      <c r="HXE56" s="995">
        <f t="shared" ref="HXE56" si="3016">HXE45-HXE53-HXE54</f>
        <v>0</v>
      </c>
      <c r="HXG56" s="995">
        <f t="shared" ref="HXG56" si="3017">HXG45-HXG53-HXG54</f>
        <v>0</v>
      </c>
      <c r="HXI56" s="995">
        <f t="shared" ref="HXI56" si="3018">HXI45-HXI53-HXI54</f>
        <v>0</v>
      </c>
      <c r="HXK56" s="995">
        <f t="shared" ref="HXK56" si="3019">HXK45-HXK53-HXK54</f>
        <v>0</v>
      </c>
      <c r="HXM56" s="995">
        <f t="shared" ref="HXM56" si="3020">HXM45-HXM53-HXM54</f>
        <v>0</v>
      </c>
      <c r="HXO56" s="995">
        <f t="shared" ref="HXO56" si="3021">HXO45-HXO53-HXO54</f>
        <v>0</v>
      </c>
      <c r="HXQ56" s="995">
        <f t="shared" ref="HXQ56" si="3022">HXQ45-HXQ53-HXQ54</f>
        <v>0</v>
      </c>
      <c r="HXS56" s="995">
        <f t="shared" ref="HXS56" si="3023">HXS45-HXS53-HXS54</f>
        <v>0</v>
      </c>
      <c r="HXU56" s="995">
        <f t="shared" ref="HXU56" si="3024">HXU45-HXU53-HXU54</f>
        <v>0</v>
      </c>
      <c r="HXW56" s="995">
        <f t="shared" ref="HXW56" si="3025">HXW45-HXW53-HXW54</f>
        <v>0</v>
      </c>
      <c r="HXY56" s="995">
        <f t="shared" ref="HXY56" si="3026">HXY45-HXY53-HXY54</f>
        <v>0</v>
      </c>
      <c r="HYA56" s="995">
        <f t="shared" ref="HYA56" si="3027">HYA45-HYA53-HYA54</f>
        <v>0</v>
      </c>
      <c r="HYC56" s="995">
        <f t="shared" ref="HYC56" si="3028">HYC45-HYC53-HYC54</f>
        <v>0</v>
      </c>
      <c r="HYE56" s="995">
        <f t="shared" ref="HYE56" si="3029">HYE45-HYE53-HYE54</f>
        <v>0</v>
      </c>
      <c r="HYG56" s="995">
        <f t="shared" ref="HYG56" si="3030">HYG45-HYG53-HYG54</f>
        <v>0</v>
      </c>
      <c r="HYI56" s="995">
        <f t="shared" ref="HYI56" si="3031">HYI45-HYI53-HYI54</f>
        <v>0</v>
      </c>
      <c r="HYK56" s="995">
        <f t="shared" ref="HYK56" si="3032">HYK45-HYK53-HYK54</f>
        <v>0</v>
      </c>
      <c r="HYM56" s="995">
        <f t="shared" ref="HYM56" si="3033">HYM45-HYM53-HYM54</f>
        <v>0</v>
      </c>
      <c r="HYO56" s="995">
        <f t="shared" ref="HYO56" si="3034">HYO45-HYO53-HYO54</f>
        <v>0</v>
      </c>
      <c r="HYQ56" s="995">
        <f t="shared" ref="HYQ56" si="3035">HYQ45-HYQ53-HYQ54</f>
        <v>0</v>
      </c>
      <c r="HYS56" s="995">
        <f t="shared" ref="HYS56" si="3036">HYS45-HYS53-HYS54</f>
        <v>0</v>
      </c>
      <c r="HYU56" s="995">
        <f t="shared" ref="HYU56" si="3037">HYU45-HYU53-HYU54</f>
        <v>0</v>
      </c>
      <c r="HYW56" s="995">
        <f t="shared" ref="HYW56" si="3038">HYW45-HYW53-HYW54</f>
        <v>0</v>
      </c>
      <c r="HYY56" s="995">
        <f t="shared" ref="HYY56" si="3039">HYY45-HYY53-HYY54</f>
        <v>0</v>
      </c>
      <c r="HZA56" s="995">
        <f t="shared" ref="HZA56" si="3040">HZA45-HZA53-HZA54</f>
        <v>0</v>
      </c>
      <c r="HZC56" s="995">
        <f t="shared" ref="HZC56" si="3041">HZC45-HZC53-HZC54</f>
        <v>0</v>
      </c>
      <c r="HZE56" s="995">
        <f t="shared" ref="HZE56" si="3042">HZE45-HZE53-HZE54</f>
        <v>0</v>
      </c>
      <c r="HZG56" s="995">
        <f t="shared" ref="HZG56" si="3043">HZG45-HZG53-HZG54</f>
        <v>0</v>
      </c>
      <c r="HZI56" s="995">
        <f t="shared" ref="HZI56" si="3044">HZI45-HZI53-HZI54</f>
        <v>0</v>
      </c>
      <c r="HZK56" s="995">
        <f t="shared" ref="HZK56" si="3045">HZK45-HZK53-HZK54</f>
        <v>0</v>
      </c>
      <c r="HZM56" s="995">
        <f t="shared" ref="HZM56" si="3046">HZM45-HZM53-HZM54</f>
        <v>0</v>
      </c>
      <c r="HZO56" s="995">
        <f t="shared" ref="HZO56" si="3047">HZO45-HZO53-HZO54</f>
        <v>0</v>
      </c>
      <c r="HZQ56" s="995">
        <f t="shared" ref="HZQ56" si="3048">HZQ45-HZQ53-HZQ54</f>
        <v>0</v>
      </c>
      <c r="HZS56" s="995">
        <f t="shared" ref="HZS56" si="3049">HZS45-HZS53-HZS54</f>
        <v>0</v>
      </c>
      <c r="HZU56" s="995">
        <f t="shared" ref="HZU56" si="3050">HZU45-HZU53-HZU54</f>
        <v>0</v>
      </c>
      <c r="HZW56" s="995">
        <f t="shared" ref="HZW56" si="3051">HZW45-HZW53-HZW54</f>
        <v>0</v>
      </c>
      <c r="HZY56" s="995">
        <f t="shared" ref="HZY56" si="3052">HZY45-HZY53-HZY54</f>
        <v>0</v>
      </c>
      <c r="IAA56" s="995">
        <f t="shared" ref="IAA56" si="3053">IAA45-IAA53-IAA54</f>
        <v>0</v>
      </c>
      <c r="IAC56" s="995">
        <f t="shared" ref="IAC56" si="3054">IAC45-IAC53-IAC54</f>
        <v>0</v>
      </c>
      <c r="IAE56" s="995">
        <f t="shared" ref="IAE56" si="3055">IAE45-IAE53-IAE54</f>
        <v>0</v>
      </c>
      <c r="IAG56" s="995">
        <f t="shared" ref="IAG56" si="3056">IAG45-IAG53-IAG54</f>
        <v>0</v>
      </c>
      <c r="IAI56" s="995">
        <f t="shared" ref="IAI56" si="3057">IAI45-IAI53-IAI54</f>
        <v>0</v>
      </c>
      <c r="IAK56" s="995">
        <f t="shared" ref="IAK56" si="3058">IAK45-IAK53-IAK54</f>
        <v>0</v>
      </c>
      <c r="IAM56" s="995">
        <f t="shared" ref="IAM56" si="3059">IAM45-IAM53-IAM54</f>
        <v>0</v>
      </c>
      <c r="IAO56" s="995">
        <f t="shared" ref="IAO56" si="3060">IAO45-IAO53-IAO54</f>
        <v>0</v>
      </c>
      <c r="IAQ56" s="995">
        <f t="shared" ref="IAQ56" si="3061">IAQ45-IAQ53-IAQ54</f>
        <v>0</v>
      </c>
      <c r="IAS56" s="995">
        <f t="shared" ref="IAS56" si="3062">IAS45-IAS53-IAS54</f>
        <v>0</v>
      </c>
      <c r="IAU56" s="995">
        <f t="shared" ref="IAU56" si="3063">IAU45-IAU53-IAU54</f>
        <v>0</v>
      </c>
      <c r="IAW56" s="995">
        <f t="shared" ref="IAW56" si="3064">IAW45-IAW53-IAW54</f>
        <v>0</v>
      </c>
      <c r="IAY56" s="995">
        <f t="shared" ref="IAY56" si="3065">IAY45-IAY53-IAY54</f>
        <v>0</v>
      </c>
      <c r="IBA56" s="995">
        <f t="shared" ref="IBA56" si="3066">IBA45-IBA53-IBA54</f>
        <v>0</v>
      </c>
      <c r="IBC56" s="995">
        <f t="shared" ref="IBC56" si="3067">IBC45-IBC53-IBC54</f>
        <v>0</v>
      </c>
      <c r="IBE56" s="995">
        <f t="shared" ref="IBE56" si="3068">IBE45-IBE53-IBE54</f>
        <v>0</v>
      </c>
      <c r="IBG56" s="995">
        <f t="shared" ref="IBG56" si="3069">IBG45-IBG53-IBG54</f>
        <v>0</v>
      </c>
      <c r="IBI56" s="995">
        <f t="shared" ref="IBI56" si="3070">IBI45-IBI53-IBI54</f>
        <v>0</v>
      </c>
      <c r="IBK56" s="995">
        <f t="shared" ref="IBK56" si="3071">IBK45-IBK53-IBK54</f>
        <v>0</v>
      </c>
      <c r="IBM56" s="995">
        <f t="shared" ref="IBM56" si="3072">IBM45-IBM53-IBM54</f>
        <v>0</v>
      </c>
      <c r="IBO56" s="995">
        <f t="shared" ref="IBO56" si="3073">IBO45-IBO53-IBO54</f>
        <v>0</v>
      </c>
      <c r="IBQ56" s="995">
        <f t="shared" ref="IBQ56" si="3074">IBQ45-IBQ53-IBQ54</f>
        <v>0</v>
      </c>
      <c r="IBS56" s="995">
        <f t="shared" ref="IBS56" si="3075">IBS45-IBS53-IBS54</f>
        <v>0</v>
      </c>
      <c r="IBU56" s="995">
        <f t="shared" ref="IBU56" si="3076">IBU45-IBU53-IBU54</f>
        <v>0</v>
      </c>
      <c r="IBW56" s="995">
        <f t="shared" ref="IBW56" si="3077">IBW45-IBW53-IBW54</f>
        <v>0</v>
      </c>
      <c r="IBY56" s="995">
        <f t="shared" ref="IBY56" si="3078">IBY45-IBY53-IBY54</f>
        <v>0</v>
      </c>
      <c r="ICA56" s="995">
        <f t="shared" ref="ICA56" si="3079">ICA45-ICA53-ICA54</f>
        <v>0</v>
      </c>
      <c r="ICC56" s="995">
        <f t="shared" ref="ICC56" si="3080">ICC45-ICC53-ICC54</f>
        <v>0</v>
      </c>
      <c r="ICE56" s="995">
        <f t="shared" ref="ICE56" si="3081">ICE45-ICE53-ICE54</f>
        <v>0</v>
      </c>
      <c r="ICG56" s="995">
        <f t="shared" ref="ICG56" si="3082">ICG45-ICG53-ICG54</f>
        <v>0</v>
      </c>
      <c r="ICI56" s="995">
        <f t="shared" ref="ICI56" si="3083">ICI45-ICI53-ICI54</f>
        <v>0</v>
      </c>
      <c r="ICK56" s="995">
        <f t="shared" ref="ICK56" si="3084">ICK45-ICK53-ICK54</f>
        <v>0</v>
      </c>
      <c r="ICM56" s="995">
        <f t="shared" ref="ICM56" si="3085">ICM45-ICM53-ICM54</f>
        <v>0</v>
      </c>
      <c r="ICO56" s="995">
        <f t="shared" ref="ICO56" si="3086">ICO45-ICO53-ICO54</f>
        <v>0</v>
      </c>
      <c r="ICQ56" s="995">
        <f t="shared" ref="ICQ56" si="3087">ICQ45-ICQ53-ICQ54</f>
        <v>0</v>
      </c>
      <c r="ICS56" s="995">
        <f t="shared" ref="ICS56" si="3088">ICS45-ICS53-ICS54</f>
        <v>0</v>
      </c>
      <c r="ICU56" s="995">
        <f t="shared" ref="ICU56" si="3089">ICU45-ICU53-ICU54</f>
        <v>0</v>
      </c>
      <c r="ICW56" s="995">
        <f t="shared" ref="ICW56" si="3090">ICW45-ICW53-ICW54</f>
        <v>0</v>
      </c>
      <c r="ICY56" s="995">
        <f t="shared" ref="ICY56" si="3091">ICY45-ICY53-ICY54</f>
        <v>0</v>
      </c>
      <c r="IDA56" s="995">
        <f t="shared" ref="IDA56" si="3092">IDA45-IDA53-IDA54</f>
        <v>0</v>
      </c>
      <c r="IDC56" s="995">
        <f t="shared" ref="IDC56" si="3093">IDC45-IDC53-IDC54</f>
        <v>0</v>
      </c>
      <c r="IDE56" s="995">
        <f t="shared" ref="IDE56" si="3094">IDE45-IDE53-IDE54</f>
        <v>0</v>
      </c>
      <c r="IDG56" s="995">
        <f t="shared" ref="IDG56" si="3095">IDG45-IDG53-IDG54</f>
        <v>0</v>
      </c>
      <c r="IDI56" s="995">
        <f t="shared" ref="IDI56" si="3096">IDI45-IDI53-IDI54</f>
        <v>0</v>
      </c>
      <c r="IDK56" s="995">
        <f t="shared" ref="IDK56" si="3097">IDK45-IDK53-IDK54</f>
        <v>0</v>
      </c>
      <c r="IDM56" s="995">
        <f t="shared" ref="IDM56" si="3098">IDM45-IDM53-IDM54</f>
        <v>0</v>
      </c>
      <c r="IDO56" s="995">
        <f t="shared" ref="IDO56" si="3099">IDO45-IDO53-IDO54</f>
        <v>0</v>
      </c>
      <c r="IDQ56" s="995">
        <f t="shared" ref="IDQ56" si="3100">IDQ45-IDQ53-IDQ54</f>
        <v>0</v>
      </c>
      <c r="IDS56" s="995">
        <f t="shared" ref="IDS56" si="3101">IDS45-IDS53-IDS54</f>
        <v>0</v>
      </c>
      <c r="IDU56" s="995">
        <f t="shared" ref="IDU56" si="3102">IDU45-IDU53-IDU54</f>
        <v>0</v>
      </c>
      <c r="IDW56" s="995">
        <f t="shared" ref="IDW56" si="3103">IDW45-IDW53-IDW54</f>
        <v>0</v>
      </c>
      <c r="IDY56" s="995">
        <f t="shared" ref="IDY56" si="3104">IDY45-IDY53-IDY54</f>
        <v>0</v>
      </c>
      <c r="IEA56" s="995">
        <f t="shared" ref="IEA56" si="3105">IEA45-IEA53-IEA54</f>
        <v>0</v>
      </c>
      <c r="IEC56" s="995">
        <f t="shared" ref="IEC56" si="3106">IEC45-IEC53-IEC54</f>
        <v>0</v>
      </c>
      <c r="IEE56" s="995">
        <f t="shared" ref="IEE56" si="3107">IEE45-IEE53-IEE54</f>
        <v>0</v>
      </c>
      <c r="IEG56" s="995">
        <f t="shared" ref="IEG56" si="3108">IEG45-IEG53-IEG54</f>
        <v>0</v>
      </c>
      <c r="IEI56" s="995">
        <f t="shared" ref="IEI56" si="3109">IEI45-IEI53-IEI54</f>
        <v>0</v>
      </c>
      <c r="IEK56" s="995">
        <f t="shared" ref="IEK56" si="3110">IEK45-IEK53-IEK54</f>
        <v>0</v>
      </c>
      <c r="IEM56" s="995">
        <f t="shared" ref="IEM56" si="3111">IEM45-IEM53-IEM54</f>
        <v>0</v>
      </c>
      <c r="IEO56" s="995">
        <f t="shared" ref="IEO56" si="3112">IEO45-IEO53-IEO54</f>
        <v>0</v>
      </c>
      <c r="IEQ56" s="995">
        <f t="shared" ref="IEQ56" si="3113">IEQ45-IEQ53-IEQ54</f>
        <v>0</v>
      </c>
      <c r="IES56" s="995">
        <f t="shared" ref="IES56" si="3114">IES45-IES53-IES54</f>
        <v>0</v>
      </c>
      <c r="IEU56" s="995">
        <f t="shared" ref="IEU56" si="3115">IEU45-IEU53-IEU54</f>
        <v>0</v>
      </c>
      <c r="IEW56" s="995">
        <f t="shared" ref="IEW56" si="3116">IEW45-IEW53-IEW54</f>
        <v>0</v>
      </c>
      <c r="IEY56" s="995">
        <f t="shared" ref="IEY56" si="3117">IEY45-IEY53-IEY54</f>
        <v>0</v>
      </c>
      <c r="IFA56" s="995">
        <f t="shared" ref="IFA56" si="3118">IFA45-IFA53-IFA54</f>
        <v>0</v>
      </c>
      <c r="IFC56" s="995">
        <f t="shared" ref="IFC56" si="3119">IFC45-IFC53-IFC54</f>
        <v>0</v>
      </c>
      <c r="IFE56" s="995">
        <f t="shared" ref="IFE56" si="3120">IFE45-IFE53-IFE54</f>
        <v>0</v>
      </c>
      <c r="IFG56" s="995">
        <f t="shared" ref="IFG56" si="3121">IFG45-IFG53-IFG54</f>
        <v>0</v>
      </c>
      <c r="IFI56" s="995">
        <f t="shared" ref="IFI56" si="3122">IFI45-IFI53-IFI54</f>
        <v>0</v>
      </c>
      <c r="IFK56" s="995">
        <f t="shared" ref="IFK56" si="3123">IFK45-IFK53-IFK54</f>
        <v>0</v>
      </c>
      <c r="IFM56" s="995">
        <f t="shared" ref="IFM56" si="3124">IFM45-IFM53-IFM54</f>
        <v>0</v>
      </c>
      <c r="IFO56" s="995">
        <f t="shared" ref="IFO56" si="3125">IFO45-IFO53-IFO54</f>
        <v>0</v>
      </c>
      <c r="IFQ56" s="995">
        <f t="shared" ref="IFQ56" si="3126">IFQ45-IFQ53-IFQ54</f>
        <v>0</v>
      </c>
      <c r="IFS56" s="995">
        <f t="shared" ref="IFS56" si="3127">IFS45-IFS53-IFS54</f>
        <v>0</v>
      </c>
      <c r="IFU56" s="995">
        <f t="shared" ref="IFU56" si="3128">IFU45-IFU53-IFU54</f>
        <v>0</v>
      </c>
      <c r="IFW56" s="995">
        <f t="shared" ref="IFW56" si="3129">IFW45-IFW53-IFW54</f>
        <v>0</v>
      </c>
      <c r="IFY56" s="995">
        <f t="shared" ref="IFY56" si="3130">IFY45-IFY53-IFY54</f>
        <v>0</v>
      </c>
      <c r="IGA56" s="995">
        <f t="shared" ref="IGA56" si="3131">IGA45-IGA53-IGA54</f>
        <v>0</v>
      </c>
      <c r="IGC56" s="995">
        <f t="shared" ref="IGC56" si="3132">IGC45-IGC53-IGC54</f>
        <v>0</v>
      </c>
      <c r="IGE56" s="995">
        <f t="shared" ref="IGE56" si="3133">IGE45-IGE53-IGE54</f>
        <v>0</v>
      </c>
      <c r="IGG56" s="995">
        <f t="shared" ref="IGG56" si="3134">IGG45-IGG53-IGG54</f>
        <v>0</v>
      </c>
      <c r="IGI56" s="995">
        <f t="shared" ref="IGI56" si="3135">IGI45-IGI53-IGI54</f>
        <v>0</v>
      </c>
      <c r="IGK56" s="995">
        <f t="shared" ref="IGK56" si="3136">IGK45-IGK53-IGK54</f>
        <v>0</v>
      </c>
      <c r="IGM56" s="995">
        <f t="shared" ref="IGM56" si="3137">IGM45-IGM53-IGM54</f>
        <v>0</v>
      </c>
      <c r="IGO56" s="995">
        <f t="shared" ref="IGO56" si="3138">IGO45-IGO53-IGO54</f>
        <v>0</v>
      </c>
      <c r="IGQ56" s="995">
        <f t="shared" ref="IGQ56" si="3139">IGQ45-IGQ53-IGQ54</f>
        <v>0</v>
      </c>
      <c r="IGS56" s="995">
        <f t="shared" ref="IGS56" si="3140">IGS45-IGS53-IGS54</f>
        <v>0</v>
      </c>
      <c r="IGU56" s="995">
        <f t="shared" ref="IGU56" si="3141">IGU45-IGU53-IGU54</f>
        <v>0</v>
      </c>
      <c r="IGW56" s="995">
        <f t="shared" ref="IGW56" si="3142">IGW45-IGW53-IGW54</f>
        <v>0</v>
      </c>
      <c r="IGY56" s="995">
        <f t="shared" ref="IGY56" si="3143">IGY45-IGY53-IGY54</f>
        <v>0</v>
      </c>
      <c r="IHA56" s="995">
        <f t="shared" ref="IHA56" si="3144">IHA45-IHA53-IHA54</f>
        <v>0</v>
      </c>
      <c r="IHC56" s="995">
        <f t="shared" ref="IHC56" si="3145">IHC45-IHC53-IHC54</f>
        <v>0</v>
      </c>
      <c r="IHE56" s="995">
        <f t="shared" ref="IHE56" si="3146">IHE45-IHE53-IHE54</f>
        <v>0</v>
      </c>
      <c r="IHG56" s="995">
        <f t="shared" ref="IHG56" si="3147">IHG45-IHG53-IHG54</f>
        <v>0</v>
      </c>
      <c r="IHI56" s="995">
        <f t="shared" ref="IHI56" si="3148">IHI45-IHI53-IHI54</f>
        <v>0</v>
      </c>
      <c r="IHK56" s="995">
        <f t="shared" ref="IHK56" si="3149">IHK45-IHK53-IHK54</f>
        <v>0</v>
      </c>
      <c r="IHM56" s="995">
        <f t="shared" ref="IHM56" si="3150">IHM45-IHM53-IHM54</f>
        <v>0</v>
      </c>
      <c r="IHO56" s="995">
        <f t="shared" ref="IHO56" si="3151">IHO45-IHO53-IHO54</f>
        <v>0</v>
      </c>
      <c r="IHQ56" s="995">
        <f t="shared" ref="IHQ56" si="3152">IHQ45-IHQ53-IHQ54</f>
        <v>0</v>
      </c>
      <c r="IHS56" s="995">
        <f t="shared" ref="IHS56" si="3153">IHS45-IHS53-IHS54</f>
        <v>0</v>
      </c>
      <c r="IHU56" s="995">
        <f t="shared" ref="IHU56" si="3154">IHU45-IHU53-IHU54</f>
        <v>0</v>
      </c>
      <c r="IHW56" s="995">
        <f t="shared" ref="IHW56" si="3155">IHW45-IHW53-IHW54</f>
        <v>0</v>
      </c>
      <c r="IHY56" s="995">
        <f t="shared" ref="IHY56" si="3156">IHY45-IHY53-IHY54</f>
        <v>0</v>
      </c>
      <c r="IIA56" s="995">
        <f t="shared" ref="IIA56" si="3157">IIA45-IIA53-IIA54</f>
        <v>0</v>
      </c>
      <c r="IIC56" s="995">
        <f t="shared" ref="IIC56" si="3158">IIC45-IIC53-IIC54</f>
        <v>0</v>
      </c>
      <c r="IIE56" s="995">
        <f t="shared" ref="IIE56" si="3159">IIE45-IIE53-IIE54</f>
        <v>0</v>
      </c>
      <c r="IIG56" s="995">
        <f t="shared" ref="IIG56" si="3160">IIG45-IIG53-IIG54</f>
        <v>0</v>
      </c>
      <c r="III56" s="995">
        <f t="shared" ref="III56" si="3161">III45-III53-III54</f>
        <v>0</v>
      </c>
      <c r="IIK56" s="995">
        <f t="shared" ref="IIK56" si="3162">IIK45-IIK53-IIK54</f>
        <v>0</v>
      </c>
      <c r="IIM56" s="995">
        <f t="shared" ref="IIM56" si="3163">IIM45-IIM53-IIM54</f>
        <v>0</v>
      </c>
      <c r="IIO56" s="995">
        <f t="shared" ref="IIO56" si="3164">IIO45-IIO53-IIO54</f>
        <v>0</v>
      </c>
      <c r="IIQ56" s="995">
        <f t="shared" ref="IIQ56" si="3165">IIQ45-IIQ53-IIQ54</f>
        <v>0</v>
      </c>
      <c r="IIS56" s="995">
        <f t="shared" ref="IIS56" si="3166">IIS45-IIS53-IIS54</f>
        <v>0</v>
      </c>
      <c r="IIU56" s="995">
        <f t="shared" ref="IIU56" si="3167">IIU45-IIU53-IIU54</f>
        <v>0</v>
      </c>
      <c r="IIW56" s="995">
        <f t="shared" ref="IIW56" si="3168">IIW45-IIW53-IIW54</f>
        <v>0</v>
      </c>
      <c r="IIY56" s="995">
        <f t="shared" ref="IIY56" si="3169">IIY45-IIY53-IIY54</f>
        <v>0</v>
      </c>
      <c r="IJA56" s="995">
        <f t="shared" ref="IJA56" si="3170">IJA45-IJA53-IJA54</f>
        <v>0</v>
      </c>
      <c r="IJC56" s="995">
        <f t="shared" ref="IJC56" si="3171">IJC45-IJC53-IJC54</f>
        <v>0</v>
      </c>
      <c r="IJE56" s="995">
        <f t="shared" ref="IJE56" si="3172">IJE45-IJE53-IJE54</f>
        <v>0</v>
      </c>
      <c r="IJG56" s="995">
        <f t="shared" ref="IJG56" si="3173">IJG45-IJG53-IJG54</f>
        <v>0</v>
      </c>
      <c r="IJI56" s="995">
        <f t="shared" ref="IJI56" si="3174">IJI45-IJI53-IJI54</f>
        <v>0</v>
      </c>
      <c r="IJK56" s="995">
        <f t="shared" ref="IJK56" si="3175">IJK45-IJK53-IJK54</f>
        <v>0</v>
      </c>
      <c r="IJM56" s="995">
        <f t="shared" ref="IJM56" si="3176">IJM45-IJM53-IJM54</f>
        <v>0</v>
      </c>
      <c r="IJO56" s="995">
        <f t="shared" ref="IJO56" si="3177">IJO45-IJO53-IJO54</f>
        <v>0</v>
      </c>
      <c r="IJQ56" s="995">
        <f t="shared" ref="IJQ56" si="3178">IJQ45-IJQ53-IJQ54</f>
        <v>0</v>
      </c>
      <c r="IJS56" s="995">
        <f t="shared" ref="IJS56" si="3179">IJS45-IJS53-IJS54</f>
        <v>0</v>
      </c>
      <c r="IJU56" s="995">
        <f t="shared" ref="IJU56" si="3180">IJU45-IJU53-IJU54</f>
        <v>0</v>
      </c>
      <c r="IJW56" s="995">
        <f t="shared" ref="IJW56" si="3181">IJW45-IJW53-IJW54</f>
        <v>0</v>
      </c>
      <c r="IJY56" s="995">
        <f t="shared" ref="IJY56" si="3182">IJY45-IJY53-IJY54</f>
        <v>0</v>
      </c>
      <c r="IKA56" s="995">
        <f t="shared" ref="IKA56" si="3183">IKA45-IKA53-IKA54</f>
        <v>0</v>
      </c>
      <c r="IKC56" s="995">
        <f t="shared" ref="IKC56" si="3184">IKC45-IKC53-IKC54</f>
        <v>0</v>
      </c>
      <c r="IKE56" s="995">
        <f t="shared" ref="IKE56" si="3185">IKE45-IKE53-IKE54</f>
        <v>0</v>
      </c>
      <c r="IKG56" s="995">
        <f t="shared" ref="IKG56" si="3186">IKG45-IKG53-IKG54</f>
        <v>0</v>
      </c>
      <c r="IKI56" s="995">
        <f t="shared" ref="IKI56" si="3187">IKI45-IKI53-IKI54</f>
        <v>0</v>
      </c>
      <c r="IKK56" s="995">
        <f t="shared" ref="IKK56" si="3188">IKK45-IKK53-IKK54</f>
        <v>0</v>
      </c>
      <c r="IKM56" s="995">
        <f t="shared" ref="IKM56" si="3189">IKM45-IKM53-IKM54</f>
        <v>0</v>
      </c>
      <c r="IKO56" s="995">
        <f t="shared" ref="IKO56" si="3190">IKO45-IKO53-IKO54</f>
        <v>0</v>
      </c>
      <c r="IKQ56" s="995">
        <f t="shared" ref="IKQ56" si="3191">IKQ45-IKQ53-IKQ54</f>
        <v>0</v>
      </c>
      <c r="IKS56" s="995">
        <f t="shared" ref="IKS56" si="3192">IKS45-IKS53-IKS54</f>
        <v>0</v>
      </c>
      <c r="IKU56" s="995">
        <f t="shared" ref="IKU56" si="3193">IKU45-IKU53-IKU54</f>
        <v>0</v>
      </c>
      <c r="IKW56" s="995">
        <f t="shared" ref="IKW56" si="3194">IKW45-IKW53-IKW54</f>
        <v>0</v>
      </c>
      <c r="IKY56" s="995">
        <f t="shared" ref="IKY56" si="3195">IKY45-IKY53-IKY54</f>
        <v>0</v>
      </c>
      <c r="ILA56" s="995">
        <f t="shared" ref="ILA56" si="3196">ILA45-ILA53-ILA54</f>
        <v>0</v>
      </c>
      <c r="ILC56" s="995">
        <f t="shared" ref="ILC56" si="3197">ILC45-ILC53-ILC54</f>
        <v>0</v>
      </c>
      <c r="ILE56" s="995">
        <f t="shared" ref="ILE56" si="3198">ILE45-ILE53-ILE54</f>
        <v>0</v>
      </c>
      <c r="ILG56" s="995">
        <f t="shared" ref="ILG56" si="3199">ILG45-ILG53-ILG54</f>
        <v>0</v>
      </c>
      <c r="ILI56" s="995">
        <f t="shared" ref="ILI56" si="3200">ILI45-ILI53-ILI54</f>
        <v>0</v>
      </c>
      <c r="ILK56" s="995">
        <f t="shared" ref="ILK56" si="3201">ILK45-ILK53-ILK54</f>
        <v>0</v>
      </c>
      <c r="ILM56" s="995">
        <f t="shared" ref="ILM56" si="3202">ILM45-ILM53-ILM54</f>
        <v>0</v>
      </c>
      <c r="ILO56" s="995">
        <f t="shared" ref="ILO56" si="3203">ILO45-ILO53-ILO54</f>
        <v>0</v>
      </c>
      <c r="ILQ56" s="995">
        <f t="shared" ref="ILQ56" si="3204">ILQ45-ILQ53-ILQ54</f>
        <v>0</v>
      </c>
      <c r="ILS56" s="995">
        <f t="shared" ref="ILS56" si="3205">ILS45-ILS53-ILS54</f>
        <v>0</v>
      </c>
      <c r="ILU56" s="995">
        <f t="shared" ref="ILU56" si="3206">ILU45-ILU53-ILU54</f>
        <v>0</v>
      </c>
      <c r="ILW56" s="995">
        <f t="shared" ref="ILW56" si="3207">ILW45-ILW53-ILW54</f>
        <v>0</v>
      </c>
      <c r="ILY56" s="995">
        <f t="shared" ref="ILY56" si="3208">ILY45-ILY53-ILY54</f>
        <v>0</v>
      </c>
      <c r="IMA56" s="995">
        <f t="shared" ref="IMA56" si="3209">IMA45-IMA53-IMA54</f>
        <v>0</v>
      </c>
      <c r="IMC56" s="995">
        <f t="shared" ref="IMC56" si="3210">IMC45-IMC53-IMC54</f>
        <v>0</v>
      </c>
      <c r="IME56" s="995">
        <f t="shared" ref="IME56" si="3211">IME45-IME53-IME54</f>
        <v>0</v>
      </c>
      <c r="IMG56" s="995">
        <f t="shared" ref="IMG56" si="3212">IMG45-IMG53-IMG54</f>
        <v>0</v>
      </c>
      <c r="IMI56" s="995">
        <f t="shared" ref="IMI56" si="3213">IMI45-IMI53-IMI54</f>
        <v>0</v>
      </c>
      <c r="IMK56" s="995">
        <f t="shared" ref="IMK56" si="3214">IMK45-IMK53-IMK54</f>
        <v>0</v>
      </c>
      <c r="IMM56" s="995">
        <f t="shared" ref="IMM56" si="3215">IMM45-IMM53-IMM54</f>
        <v>0</v>
      </c>
      <c r="IMO56" s="995">
        <f t="shared" ref="IMO56" si="3216">IMO45-IMO53-IMO54</f>
        <v>0</v>
      </c>
      <c r="IMQ56" s="995">
        <f t="shared" ref="IMQ56" si="3217">IMQ45-IMQ53-IMQ54</f>
        <v>0</v>
      </c>
      <c r="IMS56" s="995">
        <f t="shared" ref="IMS56" si="3218">IMS45-IMS53-IMS54</f>
        <v>0</v>
      </c>
      <c r="IMU56" s="995">
        <f t="shared" ref="IMU56" si="3219">IMU45-IMU53-IMU54</f>
        <v>0</v>
      </c>
      <c r="IMW56" s="995">
        <f t="shared" ref="IMW56" si="3220">IMW45-IMW53-IMW54</f>
        <v>0</v>
      </c>
      <c r="IMY56" s="995">
        <f t="shared" ref="IMY56" si="3221">IMY45-IMY53-IMY54</f>
        <v>0</v>
      </c>
      <c r="INA56" s="995">
        <f t="shared" ref="INA56" si="3222">INA45-INA53-INA54</f>
        <v>0</v>
      </c>
      <c r="INC56" s="995">
        <f t="shared" ref="INC56" si="3223">INC45-INC53-INC54</f>
        <v>0</v>
      </c>
      <c r="INE56" s="995">
        <f t="shared" ref="INE56" si="3224">INE45-INE53-INE54</f>
        <v>0</v>
      </c>
      <c r="ING56" s="995">
        <f t="shared" ref="ING56" si="3225">ING45-ING53-ING54</f>
        <v>0</v>
      </c>
      <c r="INI56" s="995">
        <f t="shared" ref="INI56" si="3226">INI45-INI53-INI54</f>
        <v>0</v>
      </c>
      <c r="INK56" s="995">
        <f t="shared" ref="INK56" si="3227">INK45-INK53-INK54</f>
        <v>0</v>
      </c>
      <c r="INM56" s="995">
        <f t="shared" ref="INM56" si="3228">INM45-INM53-INM54</f>
        <v>0</v>
      </c>
      <c r="INO56" s="995">
        <f t="shared" ref="INO56" si="3229">INO45-INO53-INO54</f>
        <v>0</v>
      </c>
      <c r="INQ56" s="995">
        <f t="shared" ref="INQ56" si="3230">INQ45-INQ53-INQ54</f>
        <v>0</v>
      </c>
      <c r="INS56" s="995">
        <f t="shared" ref="INS56" si="3231">INS45-INS53-INS54</f>
        <v>0</v>
      </c>
      <c r="INU56" s="995">
        <f t="shared" ref="INU56" si="3232">INU45-INU53-INU54</f>
        <v>0</v>
      </c>
      <c r="INW56" s="995">
        <f t="shared" ref="INW56" si="3233">INW45-INW53-INW54</f>
        <v>0</v>
      </c>
      <c r="INY56" s="995">
        <f t="shared" ref="INY56" si="3234">INY45-INY53-INY54</f>
        <v>0</v>
      </c>
      <c r="IOA56" s="995">
        <f t="shared" ref="IOA56" si="3235">IOA45-IOA53-IOA54</f>
        <v>0</v>
      </c>
      <c r="IOC56" s="995">
        <f t="shared" ref="IOC56" si="3236">IOC45-IOC53-IOC54</f>
        <v>0</v>
      </c>
      <c r="IOE56" s="995">
        <f t="shared" ref="IOE56" si="3237">IOE45-IOE53-IOE54</f>
        <v>0</v>
      </c>
      <c r="IOG56" s="995">
        <f t="shared" ref="IOG56" si="3238">IOG45-IOG53-IOG54</f>
        <v>0</v>
      </c>
      <c r="IOI56" s="995">
        <f t="shared" ref="IOI56" si="3239">IOI45-IOI53-IOI54</f>
        <v>0</v>
      </c>
      <c r="IOK56" s="995">
        <f t="shared" ref="IOK56" si="3240">IOK45-IOK53-IOK54</f>
        <v>0</v>
      </c>
      <c r="IOM56" s="995">
        <f t="shared" ref="IOM56" si="3241">IOM45-IOM53-IOM54</f>
        <v>0</v>
      </c>
      <c r="IOO56" s="995">
        <f t="shared" ref="IOO56" si="3242">IOO45-IOO53-IOO54</f>
        <v>0</v>
      </c>
      <c r="IOQ56" s="995">
        <f t="shared" ref="IOQ56" si="3243">IOQ45-IOQ53-IOQ54</f>
        <v>0</v>
      </c>
      <c r="IOS56" s="995">
        <f t="shared" ref="IOS56" si="3244">IOS45-IOS53-IOS54</f>
        <v>0</v>
      </c>
      <c r="IOU56" s="995">
        <f t="shared" ref="IOU56" si="3245">IOU45-IOU53-IOU54</f>
        <v>0</v>
      </c>
      <c r="IOW56" s="995">
        <f t="shared" ref="IOW56" si="3246">IOW45-IOW53-IOW54</f>
        <v>0</v>
      </c>
      <c r="IOY56" s="995">
        <f t="shared" ref="IOY56" si="3247">IOY45-IOY53-IOY54</f>
        <v>0</v>
      </c>
      <c r="IPA56" s="995">
        <f t="shared" ref="IPA56" si="3248">IPA45-IPA53-IPA54</f>
        <v>0</v>
      </c>
      <c r="IPC56" s="995">
        <f t="shared" ref="IPC56" si="3249">IPC45-IPC53-IPC54</f>
        <v>0</v>
      </c>
      <c r="IPE56" s="995">
        <f t="shared" ref="IPE56" si="3250">IPE45-IPE53-IPE54</f>
        <v>0</v>
      </c>
      <c r="IPG56" s="995">
        <f t="shared" ref="IPG56" si="3251">IPG45-IPG53-IPG54</f>
        <v>0</v>
      </c>
      <c r="IPI56" s="995">
        <f t="shared" ref="IPI56" si="3252">IPI45-IPI53-IPI54</f>
        <v>0</v>
      </c>
      <c r="IPK56" s="995">
        <f t="shared" ref="IPK56" si="3253">IPK45-IPK53-IPK54</f>
        <v>0</v>
      </c>
      <c r="IPM56" s="995">
        <f t="shared" ref="IPM56" si="3254">IPM45-IPM53-IPM54</f>
        <v>0</v>
      </c>
      <c r="IPO56" s="995">
        <f t="shared" ref="IPO56" si="3255">IPO45-IPO53-IPO54</f>
        <v>0</v>
      </c>
      <c r="IPQ56" s="995">
        <f t="shared" ref="IPQ56" si="3256">IPQ45-IPQ53-IPQ54</f>
        <v>0</v>
      </c>
      <c r="IPS56" s="995">
        <f t="shared" ref="IPS56" si="3257">IPS45-IPS53-IPS54</f>
        <v>0</v>
      </c>
      <c r="IPU56" s="995">
        <f t="shared" ref="IPU56" si="3258">IPU45-IPU53-IPU54</f>
        <v>0</v>
      </c>
      <c r="IPW56" s="995">
        <f t="shared" ref="IPW56" si="3259">IPW45-IPW53-IPW54</f>
        <v>0</v>
      </c>
      <c r="IPY56" s="995">
        <f t="shared" ref="IPY56" si="3260">IPY45-IPY53-IPY54</f>
        <v>0</v>
      </c>
      <c r="IQA56" s="995">
        <f t="shared" ref="IQA56" si="3261">IQA45-IQA53-IQA54</f>
        <v>0</v>
      </c>
      <c r="IQC56" s="995">
        <f t="shared" ref="IQC56" si="3262">IQC45-IQC53-IQC54</f>
        <v>0</v>
      </c>
      <c r="IQE56" s="995">
        <f t="shared" ref="IQE56" si="3263">IQE45-IQE53-IQE54</f>
        <v>0</v>
      </c>
      <c r="IQG56" s="995">
        <f t="shared" ref="IQG56" si="3264">IQG45-IQG53-IQG54</f>
        <v>0</v>
      </c>
      <c r="IQI56" s="995">
        <f t="shared" ref="IQI56" si="3265">IQI45-IQI53-IQI54</f>
        <v>0</v>
      </c>
      <c r="IQK56" s="995">
        <f t="shared" ref="IQK56" si="3266">IQK45-IQK53-IQK54</f>
        <v>0</v>
      </c>
      <c r="IQM56" s="995">
        <f t="shared" ref="IQM56" si="3267">IQM45-IQM53-IQM54</f>
        <v>0</v>
      </c>
      <c r="IQO56" s="995">
        <f t="shared" ref="IQO56" si="3268">IQO45-IQO53-IQO54</f>
        <v>0</v>
      </c>
      <c r="IQQ56" s="995">
        <f t="shared" ref="IQQ56" si="3269">IQQ45-IQQ53-IQQ54</f>
        <v>0</v>
      </c>
      <c r="IQS56" s="995">
        <f t="shared" ref="IQS56" si="3270">IQS45-IQS53-IQS54</f>
        <v>0</v>
      </c>
      <c r="IQU56" s="995">
        <f t="shared" ref="IQU56" si="3271">IQU45-IQU53-IQU54</f>
        <v>0</v>
      </c>
      <c r="IQW56" s="995">
        <f t="shared" ref="IQW56" si="3272">IQW45-IQW53-IQW54</f>
        <v>0</v>
      </c>
      <c r="IQY56" s="995">
        <f t="shared" ref="IQY56" si="3273">IQY45-IQY53-IQY54</f>
        <v>0</v>
      </c>
      <c r="IRA56" s="995">
        <f t="shared" ref="IRA56" si="3274">IRA45-IRA53-IRA54</f>
        <v>0</v>
      </c>
      <c r="IRC56" s="995">
        <f t="shared" ref="IRC56" si="3275">IRC45-IRC53-IRC54</f>
        <v>0</v>
      </c>
      <c r="IRE56" s="995">
        <f t="shared" ref="IRE56" si="3276">IRE45-IRE53-IRE54</f>
        <v>0</v>
      </c>
      <c r="IRG56" s="995">
        <f t="shared" ref="IRG56" si="3277">IRG45-IRG53-IRG54</f>
        <v>0</v>
      </c>
      <c r="IRI56" s="995">
        <f t="shared" ref="IRI56" si="3278">IRI45-IRI53-IRI54</f>
        <v>0</v>
      </c>
      <c r="IRK56" s="995">
        <f t="shared" ref="IRK56" si="3279">IRK45-IRK53-IRK54</f>
        <v>0</v>
      </c>
      <c r="IRM56" s="995">
        <f t="shared" ref="IRM56" si="3280">IRM45-IRM53-IRM54</f>
        <v>0</v>
      </c>
      <c r="IRO56" s="995">
        <f t="shared" ref="IRO56" si="3281">IRO45-IRO53-IRO54</f>
        <v>0</v>
      </c>
      <c r="IRQ56" s="995">
        <f t="shared" ref="IRQ56" si="3282">IRQ45-IRQ53-IRQ54</f>
        <v>0</v>
      </c>
      <c r="IRS56" s="995">
        <f t="shared" ref="IRS56" si="3283">IRS45-IRS53-IRS54</f>
        <v>0</v>
      </c>
      <c r="IRU56" s="995">
        <f t="shared" ref="IRU56" si="3284">IRU45-IRU53-IRU54</f>
        <v>0</v>
      </c>
      <c r="IRW56" s="995">
        <f t="shared" ref="IRW56" si="3285">IRW45-IRW53-IRW54</f>
        <v>0</v>
      </c>
      <c r="IRY56" s="995">
        <f t="shared" ref="IRY56" si="3286">IRY45-IRY53-IRY54</f>
        <v>0</v>
      </c>
      <c r="ISA56" s="995">
        <f t="shared" ref="ISA56" si="3287">ISA45-ISA53-ISA54</f>
        <v>0</v>
      </c>
      <c r="ISC56" s="995">
        <f t="shared" ref="ISC56" si="3288">ISC45-ISC53-ISC54</f>
        <v>0</v>
      </c>
      <c r="ISE56" s="995">
        <f t="shared" ref="ISE56" si="3289">ISE45-ISE53-ISE54</f>
        <v>0</v>
      </c>
      <c r="ISG56" s="995">
        <f t="shared" ref="ISG56" si="3290">ISG45-ISG53-ISG54</f>
        <v>0</v>
      </c>
      <c r="ISI56" s="995">
        <f t="shared" ref="ISI56" si="3291">ISI45-ISI53-ISI54</f>
        <v>0</v>
      </c>
      <c r="ISK56" s="995">
        <f t="shared" ref="ISK56" si="3292">ISK45-ISK53-ISK54</f>
        <v>0</v>
      </c>
      <c r="ISM56" s="995">
        <f t="shared" ref="ISM56" si="3293">ISM45-ISM53-ISM54</f>
        <v>0</v>
      </c>
      <c r="ISO56" s="995">
        <f t="shared" ref="ISO56" si="3294">ISO45-ISO53-ISO54</f>
        <v>0</v>
      </c>
      <c r="ISQ56" s="995">
        <f t="shared" ref="ISQ56" si="3295">ISQ45-ISQ53-ISQ54</f>
        <v>0</v>
      </c>
      <c r="ISS56" s="995">
        <f t="shared" ref="ISS56" si="3296">ISS45-ISS53-ISS54</f>
        <v>0</v>
      </c>
      <c r="ISU56" s="995">
        <f t="shared" ref="ISU56" si="3297">ISU45-ISU53-ISU54</f>
        <v>0</v>
      </c>
      <c r="ISW56" s="995">
        <f t="shared" ref="ISW56" si="3298">ISW45-ISW53-ISW54</f>
        <v>0</v>
      </c>
      <c r="ISY56" s="995">
        <f t="shared" ref="ISY56" si="3299">ISY45-ISY53-ISY54</f>
        <v>0</v>
      </c>
      <c r="ITA56" s="995">
        <f t="shared" ref="ITA56" si="3300">ITA45-ITA53-ITA54</f>
        <v>0</v>
      </c>
      <c r="ITC56" s="995">
        <f t="shared" ref="ITC56" si="3301">ITC45-ITC53-ITC54</f>
        <v>0</v>
      </c>
      <c r="ITE56" s="995">
        <f t="shared" ref="ITE56" si="3302">ITE45-ITE53-ITE54</f>
        <v>0</v>
      </c>
      <c r="ITG56" s="995">
        <f t="shared" ref="ITG56" si="3303">ITG45-ITG53-ITG54</f>
        <v>0</v>
      </c>
      <c r="ITI56" s="995">
        <f t="shared" ref="ITI56" si="3304">ITI45-ITI53-ITI54</f>
        <v>0</v>
      </c>
      <c r="ITK56" s="995">
        <f t="shared" ref="ITK56" si="3305">ITK45-ITK53-ITK54</f>
        <v>0</v>
      </c>
      <c r="ITM56" s="995">
        <f t="shared" ref="ITM56" si="3306">ITM45-ITM53-ITM54</f>
        <v>0</v>
      </c>
      <c r="ITO56" s="995">
        <f t="shared" ref="ITO56" si="3307">ITO45-ITO53-ITO54</f>
        <v>0</v>
      </c>
      <c r="ITQ56" s="995">
        <f t="shared" ref="ITQ56" si="3308">ITQ45-ITQ53-ITQ54</f>
        <v>0</v>
      </c>
      <c r="ITS56" s="995">
        <f t="shared" ref="ITS56" si="3309">ITS45-ITS53-ITS54</f>
        <v>0</v>
      </c>
      <c r="ITU56" s="995">
        <f t="shared" ref="ITU56" si="3310">ITU45-ITU53-ITU54</f>
        <v>0</v>
      </c>
      <c r="ITW56" s="995">
        <f t="shared" ref="ITW56" si="3311">ITW45-ITW53-ITW54</f>
        <v>0</v>
      </c>
      <c r="ITY56" s="995">
        <f t="shared" ref="ITY56" si="3312">ITY45-ITY53-ITY54</f>
        <v>0</v>
      </c>
      <c r="IUA56" s="995">
        <f t="shared" ref="IUA56" si="3313">IUA45-IUA53-IUA54</f>
        <v>0</v>
      </c>
      <c r="IUC56" s="995">
        <f t="shared" ref="IUC56" si="3314">IUC45-IUC53-IUC54</f>
        <v>0</v>
      </c>
      <c r="IUE56" s="995">
        <f t="shared" ref="IUE56" si="3315">IUE45-IUE53-IUE54</f>
        <v>0</v>
      </c>
      <c r="IUG56" s="995">
        <f t="shared" ref="IUG56" si="3316">IUG45-IUG53-IUG54</f>
        <v>0</v>
      </c>
      <c r="IUI56" s="995">
        <f t="shared" ref="IUI56" si="3317">IUI45-IUI53-IUI54</f>
        <v>0</v>
      </c>
      <c r="IUK56" s="995">
        <f t="shared" ref="IUK56" si="3318">IUK45-IUK53-IUK54</f>
        <v>0</v>
      </c>
      <c r="IUM56" s="995">
        <f t="shared" ref="IUM56" si="3319">IUM45-IUM53-IUM54</f>
        <v>0</v>
      </c>
      <c r="IUO56" s="995">
        <f t="shared" ref="IUO56" si="3320">IUO45-IUO53-IUO54</f>
        <v>0</v>
      </c>
      <c r="IUQ56" s="995">
        <f t="shared" ref="IUQ56" si="3321">IUQ45-IUQ53-IUQ54</f>
        <v>0</v>
      </c>
      <c r="IUS56" s="995">
        <f t="shared" ref="IUS56" si="3322">IUS45-IUS53-IUS54</f>
        <v>0</v>
      </c>
      <c r="IUU56" s="995">
        <f t="shared" ref="IUU56" si="3323">IUU45-IUU53-IUU54</f>
        <v>0</v>
      </c>
      <c r="IUW56" s="995">
        <f t="shared" ref="IUW56" si="3324">IUW45-IUW53-IUW54</f>
        <v>0</v>
      </c>
      <c r="IUY56" s="995">
        <f t="shared" ref="IUY56" si="3325">IUY45-IUY53-IUY54</f>
        <v>0</v>
      </c>
      <c r="IVA56" s="995">
        <f t="shared" ref="IVA56" si="3326">IVA45-IVA53-IVA54</f>
        <v>0</v>
      </c>
      <c r="IVC56" s="995">
        <f t="shared" ref="IVC56" si="3327">IVC45-IVC53-IVC54</f>
        <v>0</v>
      </c>
      <c r="IVE56" s="995">
        <f t="shared" ref="IVE56" si="3328">IVE45-IVE53-IVE54</f>
        <v>0</v>
      </c>
      <c r="IVG56" s="995">
        <f t="shared" ref="IVG56" si="3329">IVG45-IVG53-IVG54</f>
        <v>0</v>
      </c>
      <c r="IVI56" s="995">
        <f t="shared" ref="IVI56" si="3330">IVI45-IVI53-IVI54</f>
        <v>0</v>
      </c>
      <c r="IVK56" s="995">
        <f t="shared" ref="IVK56" si="3331">IVK45-IVK53-IVK54</f>
        <v>0</v>
      </c>
      <c r="IVM56" s="995">
        <f t="shared" ref="IVM56" si="3332">IVM45-IVM53-IVM54</f>
        <v>0</v>
      </c>
      <c r="IVO56" s="995">
        <f t="shared" ref="IVO56" si="3333">IVO45-IVO53-IVO54</f>
        <v>0</v>
      </c>
      <c r="IVQ56" s="995">
        <f t="shared" ref="IVQ56" si="3334">IVQ45-IVQ53-IVQ54</f>
        <v>0</v>
      </c>
      <c r="IVS56" s="995">
        <f t="shared" ref="IVS56" si="3335">IVS45-IVS53-IVS54</f>
        <v>0</v>
      </c>
      <c r="IVU56" s="995">
        <f t="shared" ref="IVU56" si="3336">IVU45-IVU53-IVU54</f>
        <v>0</v>
      </c>
      <c r="IVW56" s="995">
        <f t="shared" ref="IVW56" si="3337">IVW45-IVW53-IVW54</f>
        <v>0</v>
      </c>
      <c r="IVY56" s="995">
        <f t="shared" ref="IVY56" si="3338">IVY45-IVY53-IVY54</f>
        <v>0</v>
      </c>
      <c r="IWA56" s="995">
        <f t="shared" ref="IWA56" si="3339">IWA45-IWA53-IWA54</f>
        <v>0</v>
      </c>
      <c r="IWC56" s="995">
        <f t="shared" ref="IWC56" si="3340">IWC45-IWC53-IWC54</f>
        <v>0</v>
      </c>
      <c r="IWE56" s="995">
        <f t="shared" ref="IWE56" si="3341">IWE45-IWE53-IWE54</f>
        <v>0</v>
      </c>
      <c r="IWG56" s="995">
        <f t="shared" ref="IWG56" si="3342">IWG45-IWG53-IWG54</f>
        <v>0</v>
      </c>
      <c r="IWI56" s="995">
        <f t="shared" ref="IWI56" si="3343">IWI45-IWI53-IWI54</f>
        <v>0</v>
      </c>
      <c r="IWK56" s="995">
        <f t="shared" ref="IWK56" si="3344">IWK45-IWK53-IWK54</f>
        <v>0</v>
      </c>
      <c r="IWM56" s="995">
        <f t="shared" ref="IWM56" si="3345">IWM45-IWM53-IWM54</f>
        <v>0</v>
      </c>
      <c r="IWO56" s="995">
        <f t="shared" ref="IWO56" si="3346">IWO45-IWO53-IWO54</f>
        <v>0</v>
      </c>
      <c r="IWQ56" s="995">
        <f t="shared" ref="IWQ56" si="3347">IWQ45-IWQ53-IWQ54</f>
        <v>0</v>
      </c>
      <c r="IWS56" s="995">
        <f t="shared" ref="IWS56" si="3348">IWS45-IWS53-IWS54</f>
        <v>0</v>
      </c>
      <c r="IWU56" s="995">
        <f t="shared" ref="IWU56" si="3349">IWU45-IWU53-IWU54</f>
        <v>0</v>
      </c>
      <c r="IWW56" s="995">
        <f t="shared" ref="IWW56" si="3350">IWW45-IWW53-IWW54</f>
        <v>0</v>
      </c>
      <c r="IWY56" s="995">
        <f t="shared" ref="IWY56" si="3351">IWY45-IWY53-IWY54</f>
        <v>0</v>
      </c>
      <c r="IXA56" s="995">
        <f t="shared" ref="IXA56" si="3352">IXA45-IXA53-IXA54</f>
        <v>0</v>
      </c>
      <c r="IXC56" s="995">
        <f t="shared" ref="IXC56" si="3353">IXC45-IXC53-IXC54</f>
        <v>0</v>
      </c>
      <c r="IXE56" s="995">
        <f t="shared" ref="IXE56" si="3354">IXE45-IXE53-IXE54</f>
        <v>0</v>
      </c>
      <c r="IXG56" s="995">
        <f t="shared" ref="IXG56" si="3355">IXG45-IXG53-IXG54</f>
        <v>0</v>
      </c>
      <c r="IXI56" s="995">
        <f t="shared" ref="IXI56" si="3356">IXI45-IXI53-IXI54</f>
        <v>0</v>
      </c>
      <c r="IXK56" s="995">
        <f t="shared" ref="IXK56" si="3357">IXK45-IXK53-IXK54</f>
        <v>0</v>
      </c>
      <c r="IXM56" s="995">
        <f t="shared" ref="IXM56" si="3358">IXM45-IXM53-IXM54</f>
        <v>0</v>
      </c>
      <c r="IXO56" s="995">
        <f t="shared" ref="IXO56" si="3359">IXO45-IXO53-IXO54</f>
        <v>0</v>
      </c>
      <c r="IXQ56" s="995">
        <f t="shared" ref="IXQ56" si="3360">IXQ45-IXQ53-IXQ54</f>
        <v>0</v>
      </c>
      <c r="IXS56" s="995">
        <f t="shared" ref="IXS56" si="3361">IXS45-IXS53-IXS54</f>
        <v>0</v>
      </c>
      <c r="IXU56" s="995">
        <f t="shared" ref="IXU56" si="3362">IXU45-IXU53-IXU54</f>
        <v>0</v>
      </c>
      <c r="IXW56" s="995">
        <f t="shared" ref="IXW56" si="3363">IXW45-IXW53-IXW54</f>
        <v>0</v>
      </c>
      <c r="IXY56" s="995">
        <f t="shared" ref="IXY56" si="3364">IXY45-IXY53-IXY54</f>
        <v>0</v>
      </c>
      <c r="IYA56" s="995">
        <f t="shared" ref="IYA56" si="3365">IYA45-IYA53-IYA54</f>
        <v>0</v>
      </c>
      <c r="IYC56" s="995">
        <f t="shared" ref="IYC56" si="3366">IYC45-IYC53-IYC54</f>
        <v>0</v>
      </c>
      <c r="IYE56" s="995">
        <f t="shared" ref="IYE56" si="3367">IYE45-IYE53-IYE54</f>
        <v>0</v>
      </c>
      <c r="IYG56" s="995">
        <f t="shared" ref="IYG56" si="3368">IYG45-IYG53-IYG54</f>
        <v>0</v>
      </c>
      <c r="IYI56" s="995">
        <f t="shared" ref="IYI56" si="3369">IYI45-IYI53-IYI54</f>
        <v>0</v>
      </c>
      <c r="IYK56" s="995">
        <f t="shared" ref="IYK56" si="3370">IYK45-IYK53-IYK54</f>
        <v>0</v>
      </c>
      <c r="IYM56" s="995">
        <f t="shared" ref="IYM56" si="3371">IYM45-IYM53-IYM54</f>
        <v>0</v>
      </c>
      <c r="IYO56" s="995">
        <f t="shared" ref="IYO56" si="3372">IYO45-IYO53-IYO54</f>
        <v>0</v>
      </c>
      <c r="IYQ56" s="995">
        <f t="shared" ref="IYQ56" si="3373">IYQ45-IYQ53-IYQ54</f>
        <v>0</v>
      </c>
      <c r="IYS56" s="995">
        <f t="shared" ref="IYS56" si="3374">IYS45-IYS53-IYS54</f>
        <v>0</v>
      </c>
      <c r="IYU56" s="995">
        <f t="shared" ref="IYU56" si="3375">IYU45-IYU53-IYU54</f>
        <v>0</v>
      </c>
      <c r="IYW56" s="995">
        <f t="shared" ref="IYW56" si="3376">IYW45-IYW53-IYW54</f>
        <v>0</v>
      </c>
      <c r="IYY56" s="995">
        <f t="shared" ref="IYY56" si="3377">IYY45-IYY53-IYY54</f>
        <v>0</v>
      </c>
      <c r="IZA56" s="995">
        <f t="shared" ref="IZA56" si="3378">IZA45-IZA53-IZA54</f>
        <v>0</v>
      </c>
      <c r="IZC56" s="995">
        <f t="shared" ref="IZC56" si="3379">IZC45-IZC53-IZC54</f>
        <v>0</v>
      </c>
      <c r="IZE56" s="995">
        <f t="shared" ref="IZE56" si="3380">IZE45-IZE53-IZE54</f>
        <v>0</v>
      </c>
      <c r="IZG56" s="995">
        <f t="shared" ref="IZG56" si="3381">IZG45-IZG53-IZG54</f>
        <v>0</v>
      </c>
      <c r="IZI56" s="995">
        <f t="shared" ref="IZI56" si="3382">IZI45-IZI53-IZI54</f>
        <v>0</v>
      </c>
      <c r="IZK56" s="995">
        <f t="shared" ref="IZK56" si="3383">IZK45-IZK53-IZK54</f>
        <v>0</v>
      </c>
      <c r="IZM56" s="995">
        <f t="shared" ref="IZM56" si="3384">IZM45-IZM53-IZM54</f>
        <v>0</v>
      </c>
      <c r="IZO56" s="995">
        <f t="shared" ref="IZO56" si="3385">IZO45-IZO53-IZO54</f>
        <v>0</v>
      </c>
      <c r="IZQ56" s="995">
        <f t="shared" ref="IZQ56" si="3386">IZQ45-IZQ53-IZQ54</f>
        <v>0</v>
      </c>
      <c r="IZS56" s="995">
        <f t="shared" ref="IZS56" si="3387">IZS45-IZS53-IZS54</f>
        <v>0</v>
      </c>
      <c r="IZU56" s="995">
        <f t="shared" ref="IZU56" si="3388">IZU45-IZU53-IZU54</f>
        <v>0</v>
      </c>
      <c r="IZW56" s="995">
        <f t="shared" ref="IZW56" si="3389">IZW45-IZW53-IZW54</f>
        <v>0</v>
      </c>
      <c r="IZY56" s="995">
        <f t="shared" ref="IZY56" si="3390">IZY45-IZY53-IZY54</f>
        <v>0</v>
      </c>
      <c r="JAA56" s="995">
        <f t="shared" ref="JAA56" si="3391">JAA45-JAA53-JAA54</f>
        <v>0</v>
      </c>
      <c r="JAC56" s="995">
        <f t="shared" ref="JAC56" si="3392">JAC45-JAC53-JAC54</f>
        <v>0</v>
      </c>
      <c r="JAE56" s="995">
        <f t="shared" ref="JAE56" si="3393">JAE45-JAE53-JAE54</f>
        <v>0</v>
      </c>
      <c r="JAG56" s="995">
        <f t="shared" ref="JAG56" si="3394">JAG45-JAG53-JAG54</f>
        <v>0</v>
      </c>
      <c r="JAI56" s="995">
        <f t="shared" ref="JAI56" si="3395">JAI45-JAI53-JAI54</f>
        <v>0</v>
      </c>
      <c r="JAK56" s="995">
        <f t="shared" ref="JAK56" si="3396">JAK45-JAK53-JAK54</f>
        <v>0</v>
      </c>
      <c r="JAM56" s="995">
        <f t="shared" ref="JAM56" si="3397">JAM45-JAM53-JAM54</f>
        <v>0</v>
      </c>
      <c r="JAO56" s="995">
        <f t="shared" ref="JAO56" si="3398">JAO45-JAO53-JAO54</f>
        <v>0</v>
      </c>
      <c r="JAQ56" s="995">
        <f t="shared" ref="JAQ56" si="3399">JAQ45-JAQ53-JAQ54</f>
        <v>0</v>
      </c>
      <c r="JAS56" s="995">
        <f t="shared" ref="JAS56" si="3400">JAS45-JAS53-JAS54</f>
        <v>0</v>
      </c>
      <c r="JAU56" s="995">
        <f t="shared" ref="JAU56" si="3401">JAU45-JAU53-JAU54</f>
        <v>0</v>
      </c>
      <c r="JAW56" s="995">
        <f t="shared" ref="JAW56" si="3402">JAW45-JAW53-JAW54</f>
        <v>0</v>
      </c>
      <c r="JAY56" s="995">
        <f t="shared" ref="JAY56" si="3403">JAY45-JAY53-JAY54</f>
        <v>0</v>
      </c>
      <c r="JBA56" s="995">
        <f t="shared" ref="JBA56" si="3404">JBA45-JBA53-JBA54</f>
        <v>0</v>
      </c>
      <c r="JBC56" s="995">
        <f t="shared" ref="JBC56" si="3405">JBC45-JBC53-JBC54</f>
        <v>0</v>
      </c>
      <c r="JBE56" s="995">
        <f t="shared" ref="JBE56" si="3406">JBE45-JBE53-JBE54</f>
        <v>0</v>
      </c>
      <c r="JBG56" s="995">
        <f t="shared" ref="JBG56" si="3407">JBG45-JBG53-JBG54</f>
        <v>0</v>
      </c>
      <c r="JBI56" s="995">
        <f t="shared" ref="JBI56" si="3408">JBI45-JBI53-JBI54</f>
        <v>0</v>
      </c>
      <c r="JBK56" s="995">
        <f t="shared" ref="JBK56" si="3409">JBK45-JBK53-JBK54</f>
        <v>0</v>
      </c>
      <c r="JBM56" s="995">
        <f t="shared" ref="JBM56" si="3410">JBM45-JBM53-JBM54</f>
        <v>0</v>
      </c>
      <c r="JBO56" s="995">
        <f t="shared" ref="JBO56" si="3411">JBO45-JBO53-JBO54</f>
        <v>0</v>
      </c>
      <c r="JBQ56" s="995">
        <f t="shared" ref="JBQ56" si="3412">JBQ45-JBQ53-JBQ54</f>
        <v>0</v>
      </c>
      <c r="JBS56" s="995">
        <f t="shared" ref="JBS56" si="3413">JBS45-JBS53-JBS54</f>
        <v>0</v>
      </c>
      <c r="JBU56" s="995">
        <f t="shared" ref="JBU56" si="3414">JBU45-JBU53-JBU54</f>
        <v>0</v>
      </c>
      <c r="JBW56" s="995">
        <f t="shared" ref="JBW56" si="3415">JBW45-JBW53-JBW54</f>
        <v>0</v>
      </c>
      <c r="JBY56" s="995">
        <f t="shared" ref="JBY56" si="3416">JBY45-JBY53-JBY54</f>
        <v>0</v>
      </c>
      <c r="JCA56" s="995">
        <f t="shared" ref="JCA56" si="3417">JCA45-JCA53-JCA54</f>
        <v>0</v>
      </c>
      <c r="JCC56" s="995">
        <f t="shared" ref="JCC56" si="3418">JCC45-JCC53-JCC54</f>
        <v>0</v>
      </c>
      <c r="JCE56" s="995">
        <f t="shared" ref="JCE56" si="3419">JCE45-JCE53-JCE54</f>
        <v>0</v>
      </c>
      <c r="JCG56" s="995">
        <f t="shared" ref="JCG56" si="3420">JCG45-JCG53-JCG54</f>
        <v>0</v>
      </c>
      <c r="JCI56" s="995">
        <f t="shared" ref="JCI56" si="3421">JCI45-JCI53-JCI54</f>
        <v>0</v>
      </c>
      <c r="JCK56" s="995">
        <f t="shared" ref="JCK56" si="3422">JCK45-JCK53-JCK54</f>
        <v>0</v>
      </c>
      <c r="JCM56" s="995">
        <f t="shared" ref="JCM56" si="3423">JCM45-JCM53-JCM54</f>
        <v>0</v>
      </c>
      <c r="JCO56" s="995">
        <f t="shared" ref="JCO56" si="3424">JCO45-JCO53-JCO54</f>
        <v>0</v>
      </c>
      <c r="JCQ56" s="995">
        <f t="shared" ref="JCQ56" si="3425">JCQ45-JCQ53-JCQ54</f>
        <v>0</v>
      </c>
      <c r="JCS56" s="995">
        <f t="shared" ref="JCS56" si="3426">JCS45-JCS53-JCS54</f>
        <v>0</v>
      </c>
      <c r="JCU56" s="995">
        <f t="shared" ref="JCU56" si="3427">JCU45-JCU53-JCU54</f>
        <v>0</v>
      </c>
      <c r="JCW56" s="995">
        <f t="shared" ref="JCW56" si="3428">JCW45-JCW53-JCW54</f>
        <v>0</v>
      </c>
      <c r="JCY56" s="995">
        <f t="shared" ref="JCY56" si="3429">JCY45-JCY53-JCY54</f>
        <v>0</v>
      </c>
      <c r="JDA56" s="995">
        <f t="shared" ref="JDA56" si="3430">JDA45-JDA53-JDA54</f>
        <v>0</v>
      </c>
      <c r="JDC56" s="995">
        <f t="shared" ref="JDC56" si="3431">JDC45-JDC53-JDC54</f>
        <v>0</v>
      </c>
      <c r="JDE56" s="995">
        <f t="shared" ref="JDE56" si="3432">JDE45-JDE53-JDE54</f>
        <v>0</v>
      </c>
      <c r="JDG56" s="995">
        <f t="shared" ref="JDG56" si="3433">JDG45-JDG53-JDG54</f>
        <v>0</v>
      </c>
      <c r="JDI56" s="995">
        <f t="shared" ref="JDI56" si="3434">JDI45-JDI53-JDI54</f>
        <v>0</v>
      </c>
      <c r="JDK56" s="995">
        <f t="shared" ref="JDK56" si="3435">JDK45-JDK53-JDK54</f>
        <v>0</v>
      </c>
      <c r="JDM56" s="995">
        <f t="shared" ref="JDM56" si="3436">JDM45-JDM53-JDM54</f>
        <v>0</v>
      </c>
      <c r="JDO56" s="995">
        <f t="shared" ref="JDO56" si="3437">JDO45-JDO53-JDO54</f>
        <v>0</v>
      </c>
      <c r="JDQ56" s="995">
        <f t="shared" ref="JDQ56" si="3438">JDQ45-JDQ53-JDQ54</f>
        <v>0</v>
      </c>
      <c r="JDS56" s="995">
        <f t="shared" ref="JDS56" si="3439">JDS45-JDS53-JDS54</f>
        <v>0</v>
      </c>
      <c r="JDU56" s="995">
        <f t="shared" ref="JDU56" si="3440">JDU45-JDU53-JDU54</f>
        <v>0</v>
      </c>
      <c r="JDW56" s="995">
        <f t="shared" ref="JDW56" si="3441">JDW45-JDW53-JDW54</f>
        <v>0</v>
      </c>
      <c r="JDY56" s="995">
        <f t="shared" ref="JDY56" si="3442">JDY45-JDY53-JDY54</f>
        <v>0</v>
      </c>
      <c r="JEA56" s="995">
        <f t="shared" ref="JEA56" si="3443">JEA45-JEA53-JEA54</f>
        <v>0</v>
      </c>
      <c r="JEC56" s="995">
        <f t="shared" ref="JEC56" si="3444">JEC45-JEC53-JEC54</f>
        <v>0</v>
      </c>
      <c r="JEE56" s="995">
        <f t="shared" ref="JEE56" si="3445">JEE45-JEE53-JEE54</f>
        <v>0</v>
      </c>
      <c r="JEG56" s="995">
        <f t="shared" ref="JEG56" si="3446">JEG45-JEG53-JEG54</f>
        <v>0</v>
      </c>
      <c r="JEI56" s="995">
        <f t="shared" ref="JEI56" si="3447">JEI45-JEI53-JEI54</f>
        <v>0</v>
      </c>
      <c r="JEK56" s="995">
        <f t="shared" ref="JEK56" si="3448">JEK45-JEK53-JEK54</f>
        <v>0</v>
      </c>
      <c r="JEM56" s="995">
        <f t="shared" ref="JEM56" si="3449">JEM45-JEM53-JEM54</f>
        <v>0</v>
      </c>
      <c r="JEO56" s="995">
        <f t="shared" ref="JEO56" si="3450">JEO45-JEO53-JEO54</f>
        <v>0</v>
      </c>
      <c r="JEQ56" s="995">
        <f t="shared" ref="JEQ56" si="3451">JEQ45-JEQ53-JEQ54</f>
        <v>0</v>
      </c>
      <c r="JES56" s="995">
        <f t="shared" ref="JES56" si="3452">JES45-JES53-JES54</f>
        <v>0</v>
      </c>
      <c r="JEU56" s="995">
        <f t="shared" ref="JEU56" si="3453">JEU45-JEU53-JEU54</f>
        <v>0</v>
      </c>
      <c r="JEW56" s="995">
        <f t="shared" ref="JEW56" si="3454">JEW45-JEW53-JEW54</f>
        <v>0</v>
      </c>
      <c r="JEY56" s="995">
        <f t="shared" ref="JEY56" si="3455">JEY45-JEY53-JEY54</f>
        <v>0</v>
      </c>
      <c r="JFA56" s="995">
        <f t="shared" ref="JFA56" si="3456">JFA45-JFA53-JFA54</f>
        <v>0</v>
      </c>
      <c r="JFC56" s="995">
        <f t="shared" ref="JFC56" si="3457">JFC45-JFC53-JFC54</f>
        <v>0</v>
      </c>
      <c r="JFE56" s="995">
        <f t="shared" ref="JFE56" si="3458">JFE45-JFE53-JFE54</f>
        <v>0</v>
      </c>
      <c r="JFG56" s="995">
        <f t="shared" ref="JFG56" si="3459">JFG45-JFG53-JFG54</f>
        <v>0</v>
      </c>
      <c r="JFI56" s="995">
        <f t="shared" ref="JFI56" si="3460">JFI45-JFI53-JFI54</f>
        <v>0</v>
      </c>
      <c r="JFK56" s="995">
        <f t="shared" ref="JFK56" si="3461">JFK45-JFK53-JFK54</f>
        <v>0</v>
      </c>
      <c r="JFM56" s="995">
        <f t="shared" ref="JFM56" si="3462">JFM45-JFM53-JFM54</f>
        <v>0</v>
      </c>
      <c r="JFO56" s="995">
        <f t="shared" ref="JFO56" si="3463">JFO45-JFO53-JFO54</f>
        <v>0</v>
      </c>
      <c r="JFQ56" s="995">
        <f t="shared" ref="JFQ56" si="3464">JFQ45-JFQ53-JFQ54</f>
        <v>0</v>
      </c>
      <c r="JFS56" s="995">
        <f t="shared" ref="JFS56" si="3465">JFS45-JFS53-JFS54</f>
        <v>0</v>
      </c>
      <c r="JFU56" s="995">
        <f t="shared" ref="JFU56" si="3466">JFU45-JFU53-JFU54</f>
        <v>0</v>
      </c>
      <c r="JFW56" s="995">
        <f t="shared" ref="JFW56" si="3467">JFW45-JFW53-JFW54</f>
        <v>0</v>
      </c>
      <c r="JFY56" s="995">
        <f t="shared" ref="JFY56" si="3468">JFY45-JFY53-JFY54</f>
        <v>0</v>
      </c>
      <c r="JGA56" s="995">
        <f t="shared" ref="JGA56" si="3469">JGA45-JGA53-JGA54</f>
        <v>0</v>
      </c>
      <c r="JGC56" s="995">
        <f t="shared" ref="JGC56" si="3470">JGC45-JGC53-JGC54</f>
        <v>0</v>
      </c>
      <c r="JGE56" s="995">
        <f t="shared" ref="JGE56" si="3471">JGE45-JGE53-JGE54</f>
        <v>0</v>
      </c>
      <c r="JGG56" s="995">
        <f t="shared" ref="JGG56" si="3472">JGG45-JGG53-JGG54</f>
        <v>0</v>
      </c>
      <c r="JGI56" s="995">
        <f t="shared" ref="JGI56" si="3473">JGI45-JGI53-JGI54</f>
        <v>0</v>
      </c>
      <c r="JGK56" s="995">
        <f t="shared" ref="JGK56" si="3474">JGK45-JGK53-JGK54</f>
        <v>0</v>
      </c>
      <c r="JGM56" s="995">
        <f t="shared" ref="JGM56" si="3475">JGM45-JGM53-JGM54</f>
        <v>0</v>
      </c>
      <c r="JGO56" s="995">
        <f t="shared" ref="JGO56" si="3476">JGO45-JGO53-JGO54</f>
        <v>0</v>
      </c>
      <c r="JGQ56" s="995">
        <f t="shared" ref="JGQ56" si="3477">JGQ45-JGQ53-JGQ54</f>
        <v>0</v>
      </c>
      <c r="JGS56" s="995">
        <f t="shared" ref="JGS56" si="3478">JGS45-JGS53-JGS54</f>
        <v>0</v>
      </c>
      <c r="JGU56" s="995">
        <f t="shared" ref="JGU56" si="3479">JGU45-JGU53-JGU54</f>
        <v>0</v>
      </c>
      <c r="JGW56" s="995">
        <f t="shared" ref="JGW56" si="3480">JGW45-JGW53-JGW54</f>
        <v>0</v>
      </c>
      <c r="JGY56" s="995">
        <f t="shared" ref="JGY56" si="3481">JGY45-JGY53-JGY54</f>
        <v>0</v>
      </c>
      <c r="JHA56" s="995">
        <f t="shared" ref="JHA56" si="3482">JHA45-JHA53-JHA54</f>
        <v>0</v>
      </c>
      <c r="JHC56" s="995">
        <f t="shared" ref="JHC56" si="3483">JHC45-JHC53-JHC54</f>
        <v>0</v>
      </c>
      <c r="JHE56" s="995">
        <f t="shared" ref="JHE56" si="3484">JHE45-JHE53-JHE54</f>
        <v>0</v>
      </c>
      <c r="JHG56" s="995">
        <f t="shared" ref="JHG56" si="3485">JHG45-JHG53-JHG54</f>
        <v>0</v>
      </c>
      <c r="JHI56" s="995">
        <f t="shared" ref="JHI56" si="3486">JHI45-JHI53-JHI54</f>
        <v>0</v>
      </c>
      <c r="JHK56" s="995">
        <f t="shared" ref="JHK56" si="3487">JHK45-JHK53-JHK54</f>
        <v>0</v>
      </c>
      <c r="JHM56" s="995">
        <f t="shared" ref="JHM56" si="3488">JHM45-JHM53-JHM54</f>
        <v>0</v>
      </c>
      <c r="JHO56" s="995">
        <f t="shared" ref="JHO56" si="3489">JHO45-JHO53-JHO54</f>
        <v>0</v>
      </c>
      <c r="JHQ56" s="995">
        <f t="shared" ref="JHQ56" si="3490">JHQ45-JHQ53-JHQ54</f>
        <v>0</v>
      </c>
      <c r="JHS56" s="995">
        <f t="shared" ref="JHS56" si="3491">JHS45-JHS53-JHS54</f>
        <v>0</v>
      </c>
      <c r="JHU56" s="995">
        <f t="shared" ref="JHU56" si="3492">JHU45-JHU53-JHU54</f>
        <v>0</v>
      </c>
      <c r="JHW56" s="995">
        <f t="shared" ref="JHW56" si="3493">JHW45-JHW53-JHW54</f>
        <v>0</v>
      </c>
      <c r="JHY56" s="995">
        <f t="shared" ref="JHY56" si="3494">JHY45-JHY53-JHY54</f>
        <v>0</v>
      </c>
      <c r="JIA56" s="995">
        <f t="shared" ref="JIA56" si="3495">JIA45-JIA53-JIA54</f>
        <v>0</v>
      </c>
      <c r="JIC56" s="995">
        <f t="shared" ref="JIC56" si="3496">JIC45-JIC53-JIC54</f>
        <v>0</v>
      </c>
      <c r="JIE56" s="995">
        <f t="shared" ref="JIE56" si="3497">JIE45-JIE53-JIE54</f>
        <v>0</v>
      </c>
      <c r="JIG56" s="995">
        <f t="shared" ref="JIG56" si="3498">JIG45-JIG53-JIG54</f>
        <v>0</v>
      </c>
      <c r="JII56" s="995">
        <f t="shared" ref="JII56" si="3499">JII45-JII53-JII54</f>
        <v>0</v>
      </c>
      <c r="JIK56" s="995">
        <f t="shared" ref="JIK56" si="3500">JIK45-JIK53-JIK54</f>
        <v>0</v>
      </c>
      <c r="JIM56" s="995">
        <f t="shared" ref="JIM56" si="3501">JIM45-JIM53-JIM54</f>
        <v>0</v>
      </c>
      <c r="JIO56" s="995">
        <f t="shared" ref="JIO56" si="3502">JIO45-JIO53-JIO54</f>
        <v>0</v>
      </c>
      <c r="JIQ56" s="995">
        <f t="shared" ref="JIQ56" si="3503">JIQ45-JIQ53-JIQ54</f>
        <v>0</v>
      </c>
      <c r="JIS56" s="995">
        <f t="shared" ref="JIS56" si="3504">JIS45-JIS53-JIS54</f>
        <v>0</v>
      </c>
      <c r="JIU56" s="995">
        <f t="shared" ref="JIU56" si="3505">JIU45-JIU53-JIU54</f>
        <v>0</v>
      </c>
      <c r="JIW56" s="995">
        <f t="shared" ref="JIW56" si="3506">JIW45-JIW53-JIW54</f>
        <v>0</v>
      </c>
      <c r="JIY56" s="995">
        <f t="shared" ref="JIY56" si="3507">JIY45-JIY53-JIY54</f>
        <v>0</v>
      </c>
      <c r="JJA56" s="995">
        <f t="shared" ref="JJA56" si="3508">JJA45-JJA53-JJA54</f>
        <v>0</v>
      </c>
      <c r="JJC56" s="995">
        <f t="shared" ref="JJC56" si="3509">JJC45-JJC53-JJC54</f>
        <v>0</v>
      </c>
      <c r="JJE56" s="995">
        <f t="shared" ref="JJE56" si="3510">JJE45-JJE53-JJE54</f>
        <v>0</v>
      </c>
      <c r="JJG56" s="995">
        <f t="shared" ref="JJG56" si="3511">JJG45-JJG53-JJG54</f>
        <v>0</v>
      </c>
      <c r="JJI56" s="995">
        <f t="shared" ref="JJI56" si="3512">JJI45-JJI53-JJI54</f>
        <v>0</v>
      </c>
      <c r="JJK56" s="995">
        <f t="shared" ref="JJK56" si="3513">JJK45-JJK53-JJK54</f>
        <v>0</v>
      </c>
      <c r="JJM56" s="995">
        <f t="shared" ref="JJM56" si="3514">JJM45-JJM53-JJM54</f>
        <v>0</v>
      </c>
      <c r="JJO56" s="995">
        <f t="shared" ref="JJO56" si="3515">JJO45-JJO53-JJO54</f>
        <v>0</v>
      </c>
      <c r="JJQ56" s="995">
        <f t="shared" ref="JJQ56" si="3516">JJQ45-JJQ53-JJQ54</f>
        <v>0</v>
      </c>
      <c r="JJS56" s="995">
        <f t="shared" ref="JJS56" si="3517">JJS45-JJS53-JJS54</f>
        <v>0</v>
      </c>
      <c r="JJU56" s="995">
        <f t="shared" ref="JJU56" si="3518">JJU45-JJU53-JJU54</f>
        <v>0</v>
      </c>
      <c r="JJW56" s="995">
        <f t="shared" ref="JJW56" si="3519">JJW45-JJW53-JJW54</f>
        <v>0</v>
      </c>
      <c r="JJY56" s="995">
        <f t="shared" ref="JJY56" si="3520">JJY45-JJY53-JJY54</f>
        <v>0</v>
      </c>
      <c r="JKA56" s="995">
        <f t="shared" ref="JKA56" si="3521">JKA45-JKA53-JKA54</f>
        <v>0</v>
      </c>
      <c r="JKC56" s="995">
        <f t="shared" ref="JKC56" si="3522">JKC45-JKC53-JKC54</f>
        <v>0</v>
      </c>
      <c r="JKE56" s="995">
        <f t="shared" ref="JKE56" si="3523">JKE45-JKE53-JKE54</f>
        <v>0</v>
      </c>
      <c r="JKG56" s="995">
        <f t="shared" ref="JKG56" si="3524">JKG45-JKG53-JKG54</f>
        <v>0</v>
      </c>
      <c r="JKI56" s="995">
        <f t="shared" ref="JKI56" si="3525">JKI45-JKI53-JKI54</f>
        <v>0</v>
      </c>
      <c r="JKK56" s="995">
        <f t="shared" ref="JKK56" si="3526">JKK45-JKK53-JKK54</f>
        <v>0</v>
      </c>
      <c r="JKM56" s="995">
        <f t="shared" ref="JKM56" si="3527">JKM45-JKM53-JKM54</f>
        <v>0</v>
      </c>
      <c r="JKO56" s="995">
        <f t="shared" ref="JKO56" si="3528">JKO45-JKO53-JKO54</f>
        <v>0</v>
      </c>
      <c r="JKQ56" s="995">
        <f t="shared" ref="JKQ56" si="3529">JKQ45-JKQ53-JKQ54</f>
        <v>0</v>
      </c>
      <c r="JKS56" s="995">
        <f t="shared" ref="JKS56" si="3530">JKS45-JKS53-JKS54</f>
        <v>0</v>
      </c>
      <c r="JKU56" s="995">
        <f t="shared" ref="JKU56" si="3531">JKU45-JKU53-JKU54</f>
        <v>0</v>
      </c>
      <c r="JKW56" s="995">
        <f t="shared" ref="JKW56" si="3532">JKW45-JKW53-JKW54</f>
        <v>0</v>
      </c>
      <c r="JKY56" s="995">
        <f t="shared" ref="JKY56" si="3533">JKY45-JKY53-JKY54</f>
        <v>0</v>
      </c>
      <c r="JLA56" s="995">
        <f t="shared" ref="JLA56" si="3534">JLA45-JLA53-JLA54</f>
        <v>0</v>
      </c>
      <c r="JLC56" s="995">
        <f t="shared" ref="JLC56" si="3535">JLC45-JLC53-JLC54</f>
        <v>0</v>
      </c>
      <c r="JLE56" s="995">
        <f t="shared" ref="JLE56" si="3536">JLE45-JLE53-JLE54</f>
        <v>0</v>
      </c>
      <c r="JLG56" s="995">
        <f t="shared" ref="JLG56" si="3537">JLG45-JLG53-JLG54</f>
        <v>0</v>
      </c>
      <c r="JLI56" s="995">
        <f t="shared" ref="JLI56" si="3538">JLI45-JLI53-JLI54</f>
        <v>0</v>
      </c>
      <c r="JLK56" s="995">
        <f t="shared" ref="JLK56" si="3539">JLK45-JLK53-JLK54</f>
        <v>0</v>
      </c>
      <c r="JLM56" s="995">
        <f t="shared" ref="JLM56" si="3540">JLM45-JLM53-JLM54</f>
        <v>0</v>
      </c>
      <c r="JLO56" s="995">
        <f t="shared" ref="JLO56" si="3541">JLO45-JLO53-JLO54</f>
        <v>0</v>
      </c>
      <c r="JLQ56" s="995">
        <f t="shared" ref="JLQ56" si="3542">JLQ45-JLQ53-JLQ54</f>
        <v>0</v>
      </c>
      <c r="JLS56" s="995">
        <f t="shared" ref="JLS56" si="3543">JLS45-JLS53-JLS54</f>
        <v>0</v>
      </c>
      <c r="JLU56" s="995">
        <f t="shared" ref="JLU56" si="3544">JLU45-JLU53-JLU54</f>
        <v>0</v>
      </c>
      <c r="JLW56" s="995">
        <f t="shared" ref="JLW56" si="3545">JLW45-JLW53-JLW54</f>
        <v>0</v>
      </c>
      <c r="JLY56" s="995">
        <f t="shared" ref="JLY56" si="3546">JLY45-JLY53-JLY54</f>
        <v>0</v>
      </c>
      <c r="JMA56" s="995">
        <f t="shared" ref="JMA56" si="3547">JMA45-JMA53-JMA54</f>
        <v>0</v>
      </c>
      <c r="JMC56" s="995">
        <f t="shared" ref="JMC56" si="3548">JMC45-JMC53-JMC54</f>
        <v>0</v>
      </c>
      <c r="JME56" s="995">
        <f t="shared" ref="JME56" si="3549">JME45-JME53-JME54</f>
        <v>0</v>
      </c>
      <c r="JMG56" s="995">
        <f t="shared" ref="JMG56" si="3550">JMG45-JMG53-JMG54</f>
        <v>0</v>
      </c>
      <c r="JMI56" s="995">
        <f t="shared" ref="JMI56" si="3551">JMI45-JMI53-JMI54</f>
        <v>0</v>
      </c>
      <c r="JMK56" s="995">
        <f t="shared" ref="JMK56" si="3552">JMK45-JMK53-JMK54</f>
        <v>0</v>
      </c>
      <c r="JMM56" s="995">
        <f t="shared" ref="JMM56" si="3553">JMM45-JMM53-JMM54</f>
        <v>0</v>
      </c>
      <c r="JMO56" s="995">
        <f t="shared" ref="JMO56" si="3554">JMO45-JMO53-JMO54</f>
        <v>0</v>
      </c>
      <c r="JMQ56" s="995">
        <f t="shared" ref="JMQ56" si="3555">JMQ45-JMQ53-JMQ54</f>
        <v>0</v>
      </c>
      <c r="JMS56" s="995">
        <f t="shared" ref="JMS56" si="3556">JMS45-JMS53-JMS54</f>
        <v>0</v>
      </c>
      <c r="JMU56" s="995">
        <f t="shared" ref="JMU56" si="3557">JMU45-JMU53-JMU54</f>
        <v>0</v>
      </c>
      <c r="JMW56" s="995">
        <f t="shared" ref="JMW56" si="3558">JMW45-JMW53-JMW54</f>
        <v>0</v>
      </c>
      <c r="JMY56" s="995">
        <f t="shared" ref="JMY56" si="3559">JMY45-JMY53-JMY54</f>
        <v>0</v>
      </c>
      <c r="JNA56" s="995">
        <f t="shared" ref="JNA56" si="3560">JNA45-JNA53-JNA54</f>
        <v>0</v>
      </c>
      <c r="JNC56" s="995">
        <f t="shared" ref="JNC56" si="3561">JNC45-JNC53-JNC54</f>
        <v>0</v>
      </c>
      <c r="JNE56" s="995">
        <f t="shared" ref="JNE56" si="3562">JNE45-JNE53-JNE54</f>
        <v>0</v>
      </c>
      <c r="JNG56" s="995">
        <f t="shared" ref="JNG56" si="3563">JNG45-JNG53-JNG54</f>
        <v>0</v>
      </c>
      <c r="JNI56" s="995">
        <f t="shared" ref="JNI56" si="3564">JNI45-JNI53-JNI54</f>
        <v>0</v>
      </c>
      <c r="JNK56" s="995">
        <f t="shared" ref="JNK56" si="3565">JNK45-JNK53-JNK54</f>
        <v>0</v>
      </c>
      <c r="JNM56" s="995">
        <f t="shared" ref="JNM56" si="3566">JNM45-JNM53-JNM54</f>
        <v>0</v>
      </c>
      <c r="JNO56" s="995">
        <f t="shared" ref="JNO56" si="3567">JNO45-JNO53-JNO54</f>
        <v>0</v>
      </c>
      <c r="JNQ56" s="995">
        <f t="shared" ref="JNQ56" si="3568">JNQ45-JNQ53-JNQ54</f>
        <v>0</v>
      </c>
      <c r="JNS56" s="995">
        <f t="shared" ref="JNS56" si="3569">JNS45-JNS53-JNS54</f>
        <v>0</v>
      </c>
      <c r="JNU56" s="995">
        <f t="shared" ref="JNU56" si="3570">JNU45-JNU53-JNU54</f>
        <v>0</v>
      </c>
      <c r="JNW56" s="995">
        <f t="shared" ref="JNW56" si="3571">JNW45-JNW53-JNW54</f>
        <v>0</v>
      </c>
      <c r="JNY56" s="995">
        <f t="shared" ref="JNY56" si="3572">JNY45-JNY53-JNY54</f>
        <v>0</v>
      </c>
      <c r="JOA56" s="995">
        <f t="shared" ref="JOA56" si="3573">JOA45-JOA53-JOA54</f>
        <v>0</v>
      </c>
      <c r="JOC56" s="995">
        <f t="shared" ref="JOC56" si="3574">JOC45-JOC53-JOC54</f>
        <v>0</v>
      </c>
      <c r="JOE56" s="995">
        <f t="shared" ref="JOE56" si="3575">JOE45-JOE53-JOE54</f>
        <v>0</v>
      </c>
      <c r="JOG56" s="995">
        <f t="shared" ref="JOG56" si="3576">JOG45-JOG53-JOG54</f>
        <v>0</v>
      </c>
      <c r="JOI56" s="995">
        <f t="shared" ref="JOI56" si="3577">JOI45-JOI53-JOI54</f>
        <v>0</v>
      </c>
      <c r="JOK56" s="995">
        <f t="shared" ref="JOK56" si="3578">JOK45-JOK53-JOK54</f>
        <v>0</v>
      </c>
      <c r="JOM56" s="995">
        <f t="shared" ref="JOM56" si="3579">JOM45-JOM53-JOM54</f>
        <v>0</v>
      </c>
      <c r="JOO56" s="995">
        <f t="shared" ref="JOO56" si="3580">JOO45-JOO53-JOO54</f>
        <v>0</v>
      </c>
      <c r="JOQ56" s="995">
        <f t="shared" ref="JOQ56" si="3581">JOQ45-JOQ53-JOQ54</f>
        <v>0</v>
      </c>
      <c r="JOS56" s="995">
        <f t="shared" ref="JOS56" si="3582">JOS45-JOS53-JOS54</f>
        <v>0</v>
      </c>
      <c r="JOU56" s="995">
        <f t="shared" ref="JOU56" si="3583">JOU45-JOU53-JOU54</f>
        <v>0</v>
      </c>
      <c r="JOW56" s="995">
        <f t="shared" ref="JOW56" si="3584">JOW45-JOW53-JOW54</f>
        <v>0</v>
      </c>
      <c r="JOY56" s="995">
        <f t="shared" ref="JOY56" si="3585">JOY45-JOY53-JOY54</f>
        <v>0</v>
      </c>
      <c r="JPA56" s="995">
        <f t="shared" ref="JPA56" si="3586">JPA45-JPA53-JPA54</f>
        <v>0</v>
      </c>
      <c r="JPC56" s="995">
        <f t="shared" ref="JPC56" si="3587">JPC45-JPC53-JPC54</f>
        <v>0</v>
      </c>
      <c r="JPE56" s="995">
        <f t="shared" ref="JPE56" si="3588">JPE45-JPE53-JPE54</f>
        <v>0</v>
      </c>
      <c r="JPG56" s="995">
        <f t="shared" ref="JPG56" si="3589">JPG45-JPG53-JPG54</f>
        <v>0</v>
      </c>
      <c r="JPI56" s="995">
        <f t="shared" ref="JPI56" si="3590">JPI45-JPI53-JPI54</f>
        <v>0</v>
      </c>
      <c r="JPK56" s="995">
        <f t="shared" ref="JPK56" si="3591">JPK45-JPK53-JPK54</f>
        <v>0</v>
      </c>
      <c r="JPM56" s="995">
        <f t="shared" ref="JPM56" si="3592">JPM45-JPM53-JPM54</f>
        <v>0</v>
      </c>
      <c r="JPO56" s="995">
        <f t="shared" ref="JPO56" si="3593">JPO45-JPO53-JPO54</f>
        <v>0</v>
      </c>
      <c r="JPQ56" s="995">
        <f t="shared" ref="JPQ56" si="3594">JPQ45-JPQ53-JPQ54</f>
        <v>0</v>
      </c>
      <c r="JPS56" s="995">
        <f t="shared" ref="JPS56" si="3595">JPS45-JPS53-JPS54</f>
        <v>0</v>
      </c>
      <c r="JPU56" s="995">
        <f t="shared" ref="JPU56" si="3596">JPU45-JPU53-JPU54</f>
        <v>0</v>
      </c>
      <c r="JPW56" s="995">
        <f t="shared" ref="JPW56" si="3597">JPW45-JPW53-JPW54</f>
        <v>0</v>
      </c>
      <c r="JPY56" s="995">
        <f t="shared" ref="JPY56" si="3598">JPY45-JPY53-JPY54</f>
        <v>0</v>
      </c>
      <c r="JQA56" s="995">
        <f t="shared" ref="JQA56" si="3599">JQA45-JQA53-JQA54</f>
        <v>0</v>
      </c>
      <c r="JQC56" s="995">
        <f t="shared" ref="JQC56" si="3600">JQC45-JQC53-JQC54</f>
        <v>0</v>
      </c>
      <c r="JQE56" s="995">
        <f t="shared" ref="JQE56" si="3601">JQE45-JQE53-JQE54</f>
        <v>0</v>
      </c>
      <c r="JQG56" s="995">
        <f t="shared" ref="JQG56" si="3602">JQG45-JQG53-JQG54</f>
        <v>0</v>
      </c>
      <c r="JQI56" s="995">
        <f t="shared" ref="JQI56" si="3603">JQI45-JQI53-JQI54</f>
        <v>0</v>
      </c>
      <c r="JQK56" s="995">
        <f t="shared" ref="JQK56" si="3604">JQK45-JQK53-JQK54</f>
        <v>0</v>
      </c>
      <c r="JQM56" s="995">
        <f t="shared" ref="JQM56" si="3605">JQM45-JQM53-JQM54</f>
        <v>0</v>
      </c>
      <c r="JQO56" s="995">
        <f t="shared" ref="JQO56" si="3606">JQO45-JQO53-JQO54</f>
        <v>0</v>
      </c>
      <c r="JQQ56" s="995">
        <f t="shared" ref="JQQ56" si="3607">JQQ45-JQQ53-JQQ54</f>
        <v>0</v>
      </c>
      <c r="JQS56" s="995">
        <f t="shared" ref="JQS56" si="3608">JQS45-JQS53-JQS54</f>
        <v>0</v>
      </c>
      <c r="JQU56" s="995">
        <f t="shared" ref="JQU56" si="3609">JQU45-JQU53-JQU54</f>
        <v>0</v>
      </c>
      <c r="JQW56" s="995">
        <f t="shared" ref="JQW56" si="3610">JQW45-JQW53-JQW54</f>
        <v>0</v>
      </c>
      <c r="JQY56" s="995">
        <f t="shared" ref="JQY56" si="3611">JQY45-JQY53-JQY54</f>
        <v>0</v>
      </c>
      <c r="JRA56" s="995">
        <f t="shared" ref="JRA56" si="3612">JRA45-JRA53-JRA54</f>
        <v>0</v>
      </c>
      <c r="JRC56" s="995">
        <f t="shared" ref="JRC56" si="3613">JRC45-JRC53-JRC54</f>
        <v>0</v>
      </c>
      <c r="JRE56" s="995">
        <f t="shared" ref="JRE56" si="3614">JRE45-JRE53-JRE54</f>
        <v>0</v>
      </c>
      <c r="JRG56" s="995">
        <f t="shared" ref="JRG56" si="3615">JRG45-JRG53-JRG54</f>
        <v>0</v>
      </c>
      <c r="JRI56" s="995">
        <f t="shared" ref="JRI56" si="3616">JRI45-JRI53-JRI54</f>
        <v>0</v>
      </c>
      <c r="JRK56" s="995">
        <f t="shared" ref="JRK56" si="3617">JRK45-JRK53-JRK54</f>
        <v>0</v>
      </c>
      <c r="JRM56" s="995">
        <f t="shared" ref="JRM56" si="3618">JRM45-JRM53-JRM54</f>
        <v>0</v>
      </c>
      <c r="JRO56" s="995">
        <f t="shared" ref="JRO56" si="3619">JRO45-JRO53-JRO54</f>
        <v>0</v>
      </c>
      <c r="JRQ56" s="995">
        <f t="shared" ref="JRQ56" si="3620">JRQ45-JRQ53-JRQ54</f>
        <v>0</v>
      </c>
      <c r="JRS56" s="995">
        <f t="shared" ref="JRS56" si="3621">JRS45-JRS53-JRS54</f>
        <v>0</v>
      </c>
      <c r="JRU56" s="995">
        <f t="shared" ref="JRU56" si="3622">JRU45-JRU53-JRU54</f>
        <v>0</v>
      </c>
      <c r="JRW56" s="995">
        <f t="shared" ref="JRW56" si="3623">JRW45-JRW53-JRW54</f>
        <v>0</v>
      </c>
      <c r="JRY56" s="995">
        <f t="shared" ref="JRY56" si="3624">JRY45-JRY53-JRY54</f>
        <v>0</v>
      </c>
      <c r="JSA56" s="995">
        <f t="shared" ref="JSA56" si="3625">JSA45-JSA53-JSA54</f>
        <v>0</v>
      </c>
      <c r="JSC56" s="995">
        <f t="shared" ref="JSC56" si="3626">JSC45-JSC53-JSC54</f>
        <v>0</v>
      </c>
      <c r="JSE56" s="995">
        <f t="shared" ref="JSE56" si="3627">JSE45-JSE53-JSE54</f>
        <v>0</v>
      </c>
      <c r="JSG56" s="995">
        <f t="shared" ref="JSG56" si="3628">JSG45-JSG53-JSG54</f>
        <v>0</v>
      </c>
      <c r="JSI56" s="995">
        <f t="shared" ref="JSI56" si="3629">JSI45-JSI53-JSI54</f>
        <v>0</v>
      </c>
      <c r="JSK56" s="995">
        <f t="shared" ref="JSK56" si="3630">JSK45-JSK53-JSK54</f>
        <v>0</v>
      </c>
      <c r="JSM56" s="995">
        <f t="shared" ref="JSM56" si="3631">JSM45-JSM53-JSM54</f>
        <v>0</v>
      </c>
      <c r="JSO56" s="995">
        <f t="shared" ref="JSO56" si="3632">JSO45-JSO53-JSO54</f>
        <v>0</v>
      </c>
      <c r="JSQ56" s="995">
        <f t="shared" ref="JSQ56" si="3633">JSQ45-JSQ53-JSQ54</f>
        <v>0</v>
      </c>
      <c r="JSS56" s="995">
        <f t="shared" ref="JSS56" si="3634">JSS45-JSS53-JSS54</f>
        <v>0</v>
      </c>
      <c r="JSU56" s="995">
        <f t="shared" ref="JSU56" si="3635">JSU45-JSU53-JSU54</f>
        <v>0</v>
      </c>
      <c r="JSW56" s="995">
        <f t="shared" ref="JSW56" si="3636">JSW45-JSW53-JSW54</f>
        <v>0</v>
      </c>
      <c r="JSY56" s="995">
        <f t="shared" ref="JSY56" si="3637">JSY45-JSY53-JSY54</f>
        <v>0</v>
      </c>
      <c r="JTA56" s="995">
        <f t="shared" ref="JTA56" si="3638">JTA45-JTA53-JTA54</f>
        <v>0</v>
      </c>
      <c r="JTC56" s="995">
        <f t="shared" ref="JTC56" si="3639">JTC45-JTC53-JTC54</f>
        <v>0</v>
      </c>
      <c r="JTE56" s="995">
        <f t="shared" ref="JTE56" si="3640">JTE45-JTE53-JTE54</f>
        <v>0</v>
      </c>
      <c r="JTG56" s="995">
        <f t="shared" ref="JTG56" si="3641">JTG45-JTG53-JTG54</f>
        <v>0</v>
      </c>
      <c r="JTI56" s="995">
        <f t="shared" ref="JTI56" si="3642">JTI45-JTI53-JTI54</f>
        <v>0</v>
      </c>
      <c r="JTK56" s="995">
        <f t="shared" ref="JTK56" si="3643">JTK45-JTK53-JTK54</f>
        <v>0</v>
      </c>
      <c r="JTM56" s="995">
        <f t="shared" ref="JTM56" si="3644">JTM45-JTM53-JTM54</f>
        <v>0</v>
      </c>
      <c r="JTO56" s="995">
        <f t="shared" ref="JTO56" si="3645">JTO45-JTO53-JTO54</f>
        <v>0</v>
      </c>
      <c r="JTQ56" s="995">
        <f t="shared" ref="JTQ56" si="3646">JTQ45-JTQ53-JTQ54</f>
        <v>0</v>
      </c>
      <c r="JTS56" s="995">
        <f t="shared" ref="JTS56" si="3647">JTS45-JTS53-JTS54</f>
        <v>0</v>
      </c>
      <c r="JTU56" s="995">
        <f t="shared" ref="JTU56" si="3648">JTU45-JTU53-JTU54</f>
        <v>0</v>
      </c>
      <c r="JTW56" s="995">
        <f t="shared" ref="JTW56" si="3649">JTW45-JTW53-JTW54</f>
        <v>0</v>
      </c>
      <c r="JTY56" s="995">
        <f t="shared" ref="JTY56" si="3650">JTY45-JTY53-JTY54</f>
        <v>0</v>
      </c>
      <c r="JUA56" s="995">
        <f t="shared" ref="JUA56" si="3651">JUA45-JUA53-JUA54</f>
        <v>0</v>
      </c>
      <c r="JUC56" s="995">
        <f t="shared" ref="JUC56" si="3652">JUC45-JUC53-JUC54</f>
        <v>0</v>
      </c>
      <c r="JUE56" s="995">
        <f t="shared" ref="JUE56" si="3653">JUE45-JUE53-JUE54</f>
        <v>0</v>
      </c>
      <c r="JUG56" s="995">
        <f t="shared" ref="JUG56" si="3654">JUG45-JUG53-JUG54</f>
        <v>0</v>
      </c>
      <c r="JUI56" s="995">
        <f t="shared" ref="JUI56" si="3655">JUI45-JUI53-JUI54</f>
        <v>0</v>
      </c>
      <c r="JUK56" s="995">
        <f t="shared" ref="JUK56" si="3656">JUK45-JUK53-JUK54</f>
        <v>0</v>
      </c>
      <c r="JUM56" s="995">
        <f t="shared" ref="JUM56" si="3657">JUM45-JUM53-JUM54</f>
        <v>0</v>
      </c>
      <c r="JUO56" s="995">
        <f t="shared" ref="JUO56" si="3658">JUO45-JUO53-JUO54</f>
        <v>0</v>
      </c>
      <c r="JUQ56" s="995">
        <f t="shared" ref="JUQ56" si="3659">JUQ45-JUQ53-JUQ54</f>
        <v>0</v>
      </c>
      <c r="JUS56" s="995">
        <f t="shared" ref="JUS56" si="3660">JUS45-JUS53-JUS54</f>
        <v>0</v>
      </c>
      <c r="JUU56" s="995">
        <f t="shared" ref="JUU56" si="3661">JUU45-JUU53-JUU54</f>
        <v>0</v>
      </c>
      <c r="JUW56" s="995">
        <f t="shared" ref="JUW56" si="3662">JUW45-JUW53-JUW54</f>
        <v>0</v>
      </c>
      <c r="JUY56" s="995">
        <f t="shared" ref="JUY56" si="3663">JUY45-JUY53-JUY54</f>
        <v>0</v>
      </c>
      <c r="JVA56" s="995">
        <f t="shared" ref="JVA56" si="3664">JVA45-JVA53-JVA54</f>
        <v>0</v>
      </c>
      <c r="JVC56" s="995">
        <f t="shared" ref="JVC56" si="3665">JVC45-JVC53-JVC54</f>
        <v>0</v>
      </c>
      <c r="JVE56" s="995">
        <f t="shared" ref="JVE56" si="3666">JVE45-JVE53-JVE54</f>
        <v>0</v>
      </c>
      <c r="JVG56" s="995">
        <f t="shared" ref="JVG56" si="3667">JVG45-JVG53-JVG54</f>
        <v>0</v>
      </c>
      <c r="JVI56" s="995">
        <f t="shared" ref="JVI56" si="3668">JVI45-JVI53-JVI54</f>
        <v>0</v>
      </c>
      <c r="JVK56" s="995">
        <f t="shared" ref="JVK56" si="3669">JVK45-JVK53-JVK54</f>
        <v>0</v>
      </c>
      <c r="JVM56" s="995">
        <f t="shared" ref="JVM56" si="3670">JVM45-JVM53-JVM54</f>
        <v>0</v>
      </c>
      <c r="JVO56" s="995">
        <f t="shared" ref="JVO56" si="3671">JVO45-JVO53-JVO54</f>
        <v>0</v>
      </c>
      <c r="JVQ56" s="995">
        <f t="shared" ref="JVQ56" si="3672">JVQ45-JVQ53-JVQ54</f>
        <v>0</v>
      </c>
      <c r="JVS56" s="995">
        <f t="shared" ref="JVS56" si="3673">JVS45-JVS53-JVS54</f>
        <v>0</v>
      </c>
      <c r="JVU56" s="995">
        <f t="shared" ref="JVU56" si="3674">JVU45-JVU53-JVU54</f>
        <v>0</v>
      </c>
      <c r="JVW56" s="995">
        <f t="shared" ref="JVW56" si="3675">JVW45-JVW53-JVW54</f>
        <v>0</v>
      </c>
      <c r="JVY56" s="995">
        <f t="shared" ref="JVY56" si="3676">JVY45-JVY53-JVY54</f>
        <v>0</v>
      </c>
      <c r="JWA56" s="995">
        <f t="shared" ref="JWA56" si="3677">JWA45-JWA53-JWA54</f>
        <v>0</v>
      </c>
      <c r="JWC56" s="995">
        <f t="shared" ref="JWC56" si="3678">JWC45-JWC53-JWC54</f>
        <v>0</v>
      </c>
      <c r="JWE56" s="995">
        <f t="shared" ref="JWE56" si="3679">JWE45-JWE53-JWE54</f>
        <v>0</v>
      </c>
      <c r="JWG56" s="995">
        <f t="shared" ref="JWG56" si="3680">JWG45-JWG53-JWG54</f>
        <v>0</v>
      </c>
      <c r="JWI56" s="995">
        <f t="shared" ref="JWI56" si="3681">JWI45-JWI53-JWI54</f>
        <v>0</v>
      </c>
      <c r="JWK56" s="995">
        <f t="shared" ref="JWK56" si="3682">JWK45-JWK53-JWK54</f>
        <v>0</v>
      </c>
      <c r="JWM56" s="995">
        <f t="shared" ref="JWM56" si="3683">JWM45-JWM53-JWM54</f>
        <v>0</v>
      </c>
      <c r="JWO56" s="995">
        <f t="shared" ref="JWO56" si="3684">JWO45-JWO53-JWO54</f>
        <v>0</v>
      </c>
      <c r="JWQ56" s="995">
        <f t="shared" ref="JWQ56" si="3685">JWQ45-JWQ53-JWQ54</f>
        <v>0</v>
      </c>
      <c r="JWS56" s="995">
        <f t="shared" ref="JWS56" si="3686">JWS45-JWS53-JWS54</f>
        <v>0</v>
      </c>
      <c r="JWU56" s="995">
        <f t="shared" ref="JWU56" si="3687">JWU45-JWU53-JWU54</f>
        <v>0</v>
      </c>
      <c r="JWW56" s="995">
        <f t="shared" ref="JWW56" si="3688">JWW45-JWW53-JWW54</f>
        <v>0</v>
      </c>
      <c r="JWY56" s="995">
        <f t="shared" ref="JWY56" si="3689">JWY45-JWY53-JWY54</f>
        <v>0</v>
      </c>
      <c r="JXA56" s="995">
        <f t="shared" ref="JXA56" si="3690">JXA45-JXA53-JXA54</f>
        <v>0</v>
      </c>
      <c r="JXC56" s="995">
        <f t="shared" ref="JXC56" si="3691">JXC45-JXC53-JXC54</f>
        <v>0</v>
      </c>
      <c r="JXE56" s="995">
        <f t="shared" ref="JXE56" si="3692">JXE45-JXE53-JXE54</f>
        <v>0</v>
      </c>
      <c r="JXG56" s="995">
        <f t="shared" ref="JXG56" si="3693">JXG45-JXG53-JXG54</f>
        <v>0</v>
      </c>
      <c r="JXI56" s="995">
        <f t="shared" ref="JXI56" si="3694">JXI45-JXI53-JXI54</f>
        <v>0</v>
      </c>
      <c r="JXK56" s="995">
        <f t="shared" ref="JXK56" si="3695">JXK45-JXK53-JXK54</f>
        <v>0</v>
      </c>
      <c r="JXM56" s="995">
        <f t="shared" ref="JXM56" si="3696">JXM45-JXM53-JXM54</f>
        <v>0</v>
      </c>
      <c r="JXO56" s="995">
        <f t="shared" ref="JXO56" si="3697">JXO45-JXO53-JXO54</f>
        <v>0</v>
      </c>
      <c r="JXQ56" s="995">
        <f t="shared" ref="JXQ56" si="3698">JXQ45-JXQ53-JXQ54</f>
        <v>0</v>
      </c>
      <c r="JXS56" s="995">
        <f t="shared" ref="JXS56" si="3699">JXS45-JXS53-JXS54</f>
        <v>0</v>
      </c>
      <c r="JXU56" s="995">
        <f t="shared" ref="JXU56" si="3700">JXU45-JXU53-JXU54</f>
        <v>0</v>
      </c>
      <c r="JXW56" s="995">
        <f t="shared" ref="JXW56" si="3701">JXW45-JXW53-JXW54</f>
        <v>0</v>
      </c>
      <c r="JXY56" s="995">
        <f t="shared" ref="JXY56" si="3702">JXY45-JXY53-JXY54</f>
        <v>0</v>
      </c>
      <c r="JYA56" s="995">
        <f t="shared" ref="JYA56" si="3703">JYA45-JYA53-JYA54</f>
        <v>0</v>
      </c>
      <c r="JYC56" s="995">
        <f t="shared" ref="JYC56" si="3704">JYC45-JYC53-JYC54</f>
        <v>0</v>
      </c>
      <c r="JYE56" s="995">
        <f t="shared" ref="JYE56" si="3705">JYE45-JYE53-JYE54</f>
        <v>0</v>
      </c>
      <c r="JYG56" s="995">
        <f t="shared" ref="JYG56" si="3706">JYG45-JYG53-JYG54</f>
        <v>0</v>
      </c>
      <c r="JYI56" s="995">
        <f t="shared" ref="JYI56" si="3707">JYI45-JYI53-JYI54</f>
        <v>0</v>
      </c>
      <c r="JYK56" s="995">
        <f t="shared" ref="JYK56" si="3708">JYK45-JYK53-JYK54</f>
        <v>0</v>
      </c>
      <c r="JYM56" s="995">
        <f t="shared" ref="JYM56" si="3709">JYM45-JYM53-JYM54</f>
        <v>0</v>
      </c>
      <c r="JYO56" s="995">
        <f t="shared" ref="JYO56" si="3710">JYO45-JYO53-JYO54</f>
        <v>0</v>
      </c>
      <c r="JYQ56" s="995">
        <f t="shared" ref="JYQ56" si="3711">JYQ45-JYQ53-JYQ54</f>
        <v>0</v>
      </c>
      <c r="JYS56" s="995">
        <f t="shared" ref="JYS56" si="3712">JYS45-JYS53-JYS54</f>
        <v>0</v>
      </c>
      <c r="JYU56" s="995">
        <f t="shared" ref="JYU56" si="3713">JYU45-JYU53-JYU54</f>
        <v>0</v>
      </c>
      <c r="JYW56" s="995">
        <f t="shared" ref="JYW56" si="3714">JYW45-JYW53-JYW54</f>
        <v>0</v>
      </c>
      <c r="JYY56" s="995">
        <f t="shared" ref="JYY56" si="3715">JYY45-JYY53-JYY54</f>
        <v>0</v>
      </c>
      <c r="JZA56" s="995">
        <f t="shared" ref="JZA56" si="3716">JZA45-JZA53-JZA54</f>
        <v>0</v>
      </c>
      <c r="JZC56" s="995">
        <f t="shared" ref="JZC56" si="3717">JZC45-JZC53-JZC54</f>
        <v>0</v>
      </c>
      <c r="JZE56" s="995">
        <f t="shared" ref="JZE56" si="3718">JZE45-JZE53-JZE54</f>
        <v>0</v>
      </c>
      <c r="JZG56" s="995">
        <f t="shared" ref="JZG56" si="3719">JZG45-JZG53-JZG54</f>
        <v>0</v>
      </c>
      <c r="JZI56" s="995">
        <f t="shared" ref="JZI56" si="3720">JZI45-JZI53-JZI54</f>
        <v>0</v>
      </c>
      <c r="JZK56" s="995">
        <f t="shared" ref="JZK56" si="3721">JZK45-JZK53-JZK54</f>
        <v>0</v>
      </c>
      <c r="JZM56" s="995">
        <f t="shared" ref="JZM56" si="3722">JZM45-JZM53-JZM54</f>
        <v>0</v>
      </c>
      <c r="JZO56" s="995">
        <f t="shared" ref="JZO56" si="3723">JZO45-JZO53-JZO54</f>
        <v>0</v>
      </c>
      <c r="JZQ56" s="995">
        <f t="shared" ref="JZQ56" si="3724">JZQ45-JZQ53-JZQ54</f>
        <v>0</v>
      </c>
      <c r="JZS56" s="995">
        <f t="shared" ref="JZS56" si="3725">JZS45-JZS53-JZS54</f>
        <v>0</v>
      </c>
      <c r="JZU56" s="995">
        <f t="shared" ref="JZU56" si="3726">JZU45-JZU53-JZU54</f>
        <v>0</v>
      </c>
      <c r="JZW56" s="995">
        <f t="shared" ref="JZW56" si="3727">JZW45-JZW53-JZW54</f>
        <v>0</v>
      </c>
      <c r="JZY56" s="995">
        <f t="shared" ref="JZY56" si="3728">JZY45-JZY53-JZY54</f>
        <v>0</v>
      </c>
      <c r="KAA56" s="995">
        <f t="shared" ref="KAA56" si="3729">KAA45-KAA53-KAA54</f>
        <v>0</v>
      </c>
      <c r="KAC56" s="995">
        <f t="shared" ref="KAC56" si="3730">KAC45-KAC53-KAC54</f>
        <v>0</v>
      </c>
      <c r="KAE56" s="995">
        <f t="shared" ref="KAE56" si="3731">KAE45-KAE53-KAE54</f>
        <v>0</v>
      </c>
      <c r="KAG56" s="995">
        <f t="shared" ref="KAG56" si="3732">KAG45-KAG53-KAG54</f>
        <v>0</v>
      </c>
      <c r="KAI56" s="995">
        <f t="shared" ref="KAI56" si="3733">KAI45-KAI53-KAI54</f>
        <v>0</v>
      </c>
      <c r="KAK56" s="995">
        <f t="shared" ref="KAK56" si="3734">KAK45-KAK53-KAK54</f>
        <v>0</v>
      </c>
      <c r="KAM56" s="995">
        <f t="shared" ref="KAM56" si="3735">KAM45-KAM53-KAM54</f>
        <v>0</v>
      </c>
      <c r="KAO56" s="995">
        <f t="shared" ref="KAO56" si="3736">KAO45-KAO53-KAO54</f>
        <v>0</v>
      </c>
      <c r="KAQ56" s="995">
        <f t="shared" ref="KAQ56" si="3737">KAQ45-KAQ53-KAQ54</f>
        <v>0</v>
      </c>
      <c r="KAS56" s="995">
        <f t="shared" ref="KAS56" si="3738">KAS45-KAS53-KAS54</f>
        <v>0</v>
      </c>
      <c r="KAU56" s="995">
        <f t="shared" ref="KAU56" si="3739">KAU45-KAU53-KAU54</f>
        <v>0</v>
      </c>
      <c r="KAW56" s="995">
        <f t="shared" ref="KAW56" si="3740">KAW45-KAW53-KAW54</f>
        <v>0</v>
      </c>
      <c r="KAY56" s="995">
        <f t="shared" ref="KAY56" si="3741">KAY45-KAY53-KAY54</f>
        <v>0</v>
      </c>
      <c r="KBA56" s="995">
        <f t="shared" ref="KBA56" si="3742">KBA45-KBA53-KBA54</f>
        <v>0</v>
      </c>
      <c r="KBC56" s="995">
        <f t="shared" ref="KBC56" si="3743">KBC45-KBC53-KBC54</f>
        <v>0</v>
      </c>
      <c r="KBE56" s="995">
        <f t="shared" ref="KBE56" si="3744">KBE45-KBE53-KBE54</f>
        <v>0</v>
      </c>
      <c r="KBG56" s="995">
        <f t="shared" ref="KBG56" si="3745">KBG45-KBG53-KBG54</f>
        <v>0</v>
      </c>
      <c r="KBI56" s="995">
        <f t="shared" ref="KBI56" si="3746">KBI45-KBI53-KBI54</f>
        <v>0</v>
      </c>
      <c r="KBK56" s="995">
        <f t="shared" ref="KBK56" si="3747">KBK45-KBK53-KBK54</f>
        <v>0</v>
      </c>
      <c r="KBM56" s="995">
        <f t="shared" ref="KBM56" si="3748">KBM45-KBM53-KBM54</f>
        <v>0</v>
      </c>
      <c r="KBO56" s="995">
        <f t="shared" ref="KBO56" si="3749">KBO45-KBO53-KBO54</f>
        <v>0</v>
      </c>
      <c r="KBQ56" s="995">
        <f t="shared" ref="KBQ56" si="3750">KBQ45-KBQ53-KBQ54</f>
        <v>0</v>
      </c>
      <c r="KBS56" s="995">
        <f t="shared" ref="KBS56" si="3751">KBS45-KBS53-KBS54</f>
        <v>0</v>
      </c>
      <c r="KBU56" s="995">
        <f t="shared" ref="KBU56" si="3752">KBU45-KBU53-KBU54</f>
        <v>0</v>
      </c>
      <c r="KBW56" s="995">
        <f t="shared" ref="KBW56" si="3753">KBW45-KBW53-KBW54</f>
        <v>0</v>
      </c>
      <c r="KBY56" s="995">
        <f t="shared" ref="KBY56" si="3754">KBY45-KBY53-KBY54</f>
        <v>0</v>
      </c>
      <c r="KCA56" s="995">
        <f t="shared" ref="KCA56" si="3755">KCA45-KCA53-KCA54</f>
        <v>0</v>
      </c>
      <c r="KCC56" s="995">
        <f t="shared" ref="KCC56" si="3756">KCC45-KCC53-KCC54</f>
        <v>0</v>
      </c>
      <c r="KCE56" s="995">
        <f t="shared" ref="KCE56" si="3757">KCE45-KCE53-KCE54</f>
        <v>0</v>
      </c>
      <c r="KCG56" s="995">
        <f t="shared" ref="KCG56" si="3758">KCG45-KCG53-KCG54</f>
        <v>0</v>
      </c>
      <c r="KCI56" s="995">
        <f t="shared" ref="KCI56" si="3759">KCI45-KCI53-KCI54</f>
        <v>0</v>
      </c>
      <c r="KCK56" s="995">
        <f t="shared" ref="KCK56" si="3760">KCK45-KCK53-KCK54</f>
        <v>0</v>
      </c>
      <c r="KCM56" s="995">
        <f t="shared" ref="KCM56" si="3761">KCM45-KCM53-KCM54</f>
        <v>0</v>
      </c>
      <c r="KCO56" s="995">
        <f t="shared" ref="KCO56" si="3762">KCO45-KCO53-KCO54</f>
        <v>0</v>
      </c>
      <c r="KCQ56" s="995">
        <f t="shared" ref="KCQ56" si="3763">KCQ45-KCQ53-KCQ54</f>
        <v>0</v>
      </c>
      <c r="KCS56" s="995">
        <f t="shared" ref="KCS56" si="3764">KCS45-KCS53-KCS54</f>
        <v>0</v>
      </c>
      <c r="KCU56" s="995">
        <f t="shared" ref="KCU56" si="3765">KCU45-KCU53-KCU54</f>
        <v>0</v>
      </c>
      <c r="KCW56" s="995">
        <f t="shared" ref="KCW56" si="3766">KCW45-KCW53-KCW54</f>
        <v>0</v>
      </c>
      <c r="KCY56" s="995">
        <f t="shared" ref="KCY56" si="3767">KCY45-KCY53-KCY54</f>
        <v>0</v>
      </c>
      <c r="KDA56" s="995">
        <f t="shared" ref="KDA56" si="3768">KDA45-KDA53-KDA54</f>
        <v>0</v>
      </c>
      <c r="KDC56" s="995">
        <f t="shared" ref="KDC56" si="3769">KDC45-KDC53-KDC54</f>
        <v>0</v>
      </c>
      <c r="KDE56" s="995">
        <f t="shared" ref="KDE56" si="3770">KDE45-KDE53-KDE54</f>
        <v>0</v>
      </c>
      <c r="KDG56" s="995">
        <f t="shared" ref="KDG56" si="3771">KDG45-KDG53-KDG54</f>
        <v>0</v>
      </c>
      <c r="KDI56" s="995">
        <f t="shared" ref="KDI56" si="3772">KDI45-KDI53-KDI54</f>
        <v>0</v>
      </c>
      <c r="KDK56" s="995">
        <f t="shared" ref="KDK56" si="3773">KDK45-KDK53-KDK54</f>
        <v>0</v>
      </c>
      <c r="KDM56" s="995">
        <f t="shared" ref="KDM56" si="3774">KDM45-KDM53-KDM54</f>
        <v>0</v>
      </c>
      <c r="KDO56" s="995">
        <f t="shared" ref="KDO56" si="3775">KDO45-KDO53-KDO54</f>
        <v>0</v>
      </c>
      <c r="KDQ56" s="995">
        <f t="shared" ref="KDQ56" si="3776">KDQ45-KDQ53-KDQ54</f>
        <v>0</v>
      </c>
      <c r="KDS56" s="995">
        <f t="shared" ref="KDS56" si="3777">KDS45-KDS53-KDS54</f>
        <v>0</v>
      </c>
      <c r="KDU56" s="995">
        <f t="shared" ref="KDU56" si="3778">KDU45-KDU53-KDU54</f>
        <v>0</v>
      </c>
      <c r="KDW56" s="995">
        <f t="shared" ref="KDW56" si="3779">KDW45-KDW53-KDW54</f>
        <v>0</v>
      </c>
      <c r="KDY56" s="995">
        <f t="shared" ref="KDY56" si="3780">KDY45-KDY53-KDY54</f>
        <v>0</v>
      </c>
      <c r="KEA56" s="995">
        <f t="shared" ref="KEA56" si="3781">KEA45-KEA53-KEA54</f>
        <v>0</v>
      </c>
      <c r="KEC56" s="995">
        <f t="shared" ref="KEC56" si="3782">KEC45-KEC53-KEC54</f>
        <v>0</v>
      </c>
      <c r="KEE56" s="995">
        <f t="shared" ref="KEE56" si="3783">KEE45-KEE53-KEE54</f>
        <v>0</v>
      </c>
      <c r="KEG56" s="995">
        <f t="shared" ref="KEG56" si="3784">KEG45-KEG53-KEG54</f>
        <v>0</v>
      </c>
      <c r="KEI56" s="995">
        <f t="shared" ref="KEI56" si="3785">KEI45-KEI53-KEI54</f>
        <v>0</v>
      </c>
      <c r="KEK56" s="995">
        <f t="shared" ref="KEK56" si="3786">KEK45-KEK53-KEK54</f>
        <v>0</v>
      </c>
      <c r="KEM56" s="995">
        <f t="shared" ref="KEM56" si="3787">KEM45-KEM53-KEM54</f>
        <v>0</v>
      </c>
      <c r="KEO56" s="995">
        <f t="shared" ref="KEO56" si="3788">KEO45-KEO53-KEO54</f>
        <v>0</v>
      </c>
      <c r="KEQ56" s="995">
        <f t="shared" ref="KEQ56" si="3789">KEQ45-KEQ53-KEQ54</f>
        <v>0</v>
      </c>
      <c r="KES56" s="995">
        <f t="shared" ref="KES56" si="3790">KES45-KES53-KES54</f>
        <v>0</v>
      </c>
      <c r="KEU56" s="995">
        <f t="shared" ref="KEU56" si="3791">KEU45-KEU53-KEU54</f>
        <v>0</v>
      </c>
      <c r="KEW56" s="995">
        <f t="shared" ref="KEW56" si="3792">KEW45-KEW53-KEW54</f>
        <v>0</v>
      </c>
      <c r="KEY56" s="995">
        <f t="shared" ref="KEY56" si="3793">KEY45-KEY53-KEY54</f>
        <v>0</v>
      </c>
      <c r="KFA56" s="995">
        <f t="shared" ref="KFA56" si="3794">KFA45-KFA53-KFA54</f>
        <v>0</v>
      </c>
      <c r="KFC56" s="995">
        <f t="shared" ref="KFC56" si="3795">KFC45-KFC53-KFC54</f>
        <v>0</v>
      </c>
      <c r="KFE56" s="995">
        <f t="shared" ref="KFE56" si="3796">KFE45-KFE53-KFE54</f>
        <v>0</v>
      </c>
      <c r="KFG56" s="995">
        <f t="shared" ref="KFG56" si="3797">KFG45-KFG53-KFG54</f>
        <v>0</v>
      </c>
      <c r="KFI56" s="995">
        <f t="shared" ref="KFI56" si="3798">KFI45-KFI53-KFI54</f>
        <v>0</v>
      </c>
      <c r="KFK56" s="995">
        <f t="shared" ref="KFK56" si="3799">KFK45-KFK53-KFK54</f>
        <v>0</v>
      </c>
      <c r="KFM56" s="995">
        <f t="shared" ref="KFM56" si="3800">KFM45-KFM53-KFM54</f>
        <v>0</v>
      </c>
      <c r="KFO56" s="995">
        <f t="shared" ref="KFO56" si="3801">KFO45-KFO53-KFO54</f>
        <v>0</v>
      </c>
      <c r="KFQ56" s="995">
        <f t="shared" ref="KFQ56" si="3802">KFQ45-KFQ53-KFQ54</f>
        <v>0</v>
      </c>
      <c r="KFS56" s="995">
        <f t="shared" ref="KFS56" si="3803">KFS45-KFS53-KFS54</f>
        <v>0</v>
      </c>
      <c r="KFU56" s="995">
        <f t="shared" ref="KFU56" si="3804">KFU45-KFU53-KFU54</f>
        <v>0</v>
      </c>
      <c r="KFW56" s="995">
        <f t="shared" ref="KFW56" si="3805">KFW45-KFW53-KFW54</f>
        <v>0</v>
      </c>
      <c r="KFY56" s="995">
        <f t="shared" ref="KFY56" si="3806">KFY45-KFY53-KFY54</f>
        <v>0</v>
      </c>
      <c r="KGA56" s="995">
        <f t="shared" ref="KGA56" si="3807">KGA45-KGA53-KGA54</f>
        <v>0</v>
      </c>
      <c r="KGC56" s="995">
        <f t="shared" ref="KGC56" si="3808">KGC45-KGC53-KGC54</f>
        <v>0</v>
      </c>
      <c r="KGE56" s="995">
        <f t="shared" ref="KGE56" si="3809">KGE45-KGE53-KGE54</f>
        <v>0</v>
      </c>
      <c r="KGG56" s="995">
        <f t="shared" ref="KGG56" si="3810">KGG45-KGG53-KGG54</f>
        <v>0</v>
      </c>
      <c r="KGI56" s="995">
        <f t="shared" ref="KGI56" si="3811">KGI45-KGI53-KGI54</f>
        <v>0</v>
      </c>
      <c r="KGK56" s="995">
        <f t="shared" ref="KGK56" si="3812">KGK45-KGK53-KGK54</f>
        <v>0</v>
      </c>
      <c r="KGM56" s="995">
        <f t="shared" ref="KGM56" si="3813">KGM45-KGM53-KGM54</f>
        <v>0</v>
      </c>
      <c r="KGO56" s="995">
        <f t="shared" ref="KGO56" si="3814">KGO45-KGO53-KGO54</f>
        <v>0</v>
      </c>
      <c r="KGQ56" s="995">
        <f t="shared" ref="KGQ56" si="3815">KGQ45-KGQ53-KGQ54</f>
        <v>0</v>
      </c>
      <c r="KGS56" s="995">
        <f t="shared" ref="KGS56" si="3816">KGS45-KGS53-KGS54</f>
        <v>0</v>
      </c>
      <c r="KGU56" s="995">
        <f t="shared" ref="KGU56" si="3817">KGU45-KGU53-KGU54</f>
        <v>0</v>
      </c>
      <c r="KGW56" s="995">
        <f t="shared" ref="KGW56" si="3818">KGW45-KGW53-KGW54</f>
        <v>0</v>
      </c>
      <c r="KGY56" s="995">
        <f t="shared" ref="KGY56" si="3819">KGY45-KGY53-KGY54</f>
        <v>0</v>
      </c>
      <c r="KHA56" s="995">
        <f t="shared" ref="KHA56" si="3820">KHA45-KHA53-KHA54</f>
        <v>0</v>
      </c>
      <c r="KHC56" s="995">
        <f t="shared" ref="KHC56" si="3821">KHC45-KHC53-KHC54</f>
        <v>0</v>
      </c>
      <c r="KHE56" s="995">
        <f t="shared" ref="KHE56" si="3822">KHE45-KHE53-KHE54</f>
        <v>0</v>
      </c>
      <c r="KHG56" s="995">
        <f t="shared" ref="KHG56" si="3823">KHG45-KHG53-KHG54</f>
        <v>0</v>
      </c>
      <c r="KHI56" s="995">
        <f t="shared" ref="KHI56" si="3824">KHI45-KHI53-KHI54</f>
        <v>0</v>
      </c>
      <c r="KHK56" s="995">
        <f t="shared" ref="KHK56" si="3825">KHK45-KHK53-KHK54</f>
        <v>0</v>
      </c>
      <c r="KHM56" s="995">
        <f t="shared" ref="KHM56" si="3826">KHM45-KHM53-KHM54</f>
        <v>0</v>
      </c>
      <c r="KHO56" s="995">
        <f t="shared" ref="KHO56" si="3827">KHO45-KHO53-KHO54</f>
        <v>0</v>
      </c>
      <c r="KHQ56" s="995">
        <f t="shared" ref="KHQ56" si="3828">KHQ45-KHQ53-KHQ54</f>
        <v>0</v>
      </c>
      <c r="KHS56" s="995">
        <f t="shared" ref="KHS56" si="3829">KHS45-KHS53-KHS54</f>
        <v>0</v>
      </c>
      <c r="KHU56" s="995">
        <f t="shared" ref="KHU56" si="3830">KHU45-KHU53-KHU54</f>
        <v>0</v>
      </c>
      <c r="KHW56" s="995">
        <f t="shared" ref="KHW56" si="3831">KHW45-KHW53-KHW54</f>
        <v>0</v>
      </c>
      <c r="KHY56" s="995">
        <f t="shared" ref="KHY56" si="3832">KHY45-KHY53-KHY54</f>
        <v>0</v>
      </c>
      <c r="KIA56" s="995">
        <f t="shared" ref="KIA56" si="3833">KIA45-KIA53-KIA54</f>
        <v>0</v>
      </c>
      <c r="KIC56" s="995">
        <f t="shared" ref="KIC56" si="3834">KIC45-KIC53-KIC54</f>
        <v>0</v>
      </c>
      <c r="KIE56" s="995">
        <f t="shared" ref="KIE56" si="3835">KIE45-KIE53-KIE54</f>
        <v>0</v>
      </c>
      <c r="KIG56" s="995">
        <f t="shared" ref="KIG56" si="3836">KIG45-KIG53-KIG54</f>
        <v>0</v>
      </c>
      <c r="KII56" s="995">
        <f t="shared" ref="KII56" si="3837">KII45-KII53-KII54</f>
        <v>0</v>
      </c>
      <c r="KIK56" s="995">
        <f t="shared" ref="KIK56" si="3838">KIK45-KIK53-KIK54</f>
        <v>0</v>
      </c>
      <c r="KIM56" s="995">
        <f t="shared" ref="KIM56" si="3839">KIM45-KIM53-KIM54</f>
        <v>0</v>
      </c>
      <c r="KIO56" s="995">
        <f t="shared" ref="KIO56" si="3840">KIO45-KIO53-KIO54</f>
        <v>0</v>
      </c>
      <c r="KIQ56" s="995">
        <f t="shared" ref="KIQ56" si="3841">KIQ45-KIQ53-KIQ54</f>
        <v>0</v>
      </c>
      <c r="KIS56" s="995">
        <f t="shared" ref="KIS56" si="3842">KIS45-KIS53-KIS54</f>
        <v>0</v>
      </c>
      <c r="KIU56" s="995">
        <f t="shared" ref="KIU56" si="3843">KIU45-KIU53-KIU54</f>
        <v>0</v>
      </c>
      <c r="KIW56" s="995">
        <f t="shared" ref="KIW56" si="3844">KIW45-KIW53-KIW54</f>
        <v>0</v>
      </c>
      <c r="KIY56" s="995">
        <f t="shared" ref="KIY56" si="3845">KIY45-KIY53-KIY54</f>
        <v>0</v>
      </c>
      <c r="KJA56" s="995">
        <f t="shared" ref="KJA56" si="3846">KJA45-KJA53-KJA54</f>
        <v>0</v>
      </c>
      <c r="KJC56" s="995">
        <f t="shared" ref="KJC56" si="3847">KJC45-KJC53-KJC54</f>
        <v>0</v>
      </c>
      <c r="KJE56" s="995">
        <f t="shared" ref="KJE56" si="3848">KJE45-KJE53-KJE54</f>
        <v>0</v>
      </c>
      <c r="KJG56" s="995">
        <f t="shared" ref="KJG56" si="3849">KJG45-KJG53-KJG54</f>
        <v>0</v>
      </c>
      <c r="KJI56" s="995">
        <f t="shared" ref="KJI56" si="3850">KJI45-KJI53-KJI54</f>
        <v>0</v>
      </c>
      <c r="KJK56" s="995">
        <f t="shared" ref="KJK56" si="3851">KJK45-KJK53-KJK54</f>
        <v>0</v>
      </c>
      <c r="KJM56" s="995">
        <f t="shared" ref="KJM56" si="3852">KJM45-KJM53-KJM54</f>
        <v>0</v>
      </c>
      <c r="KJO56" s="995">
        <f t="shared" ref="KJO56" si="3853">KJO45-KJO53-KJO54</f>
        <v>0</v>
      </c>
      <c r="KJQ56" s="995">
        <f t="shared" ref="KJQ56" si="3854">KJQ45-KJQ53-KJQ54</f>
        <v>0</v>
      </c>
      <c r="KJS56" s="995">
        <f t="shared" ref="KJS56" si="3855">KJS45-KJS53-KJS54</f>
        <v>0</v>
      </c>
      <c r="KJU56" s="995">
        <f t="shared" ref="KJU56" si="3856">KJU45-KJU53-KJU54</f>
        <v>0</v>
      </c>
      <c r="KJW56" s="995">
        <f t="shared" ref="KJW56" si="3857">KJW45-KJW53-KJW54</f>
        <v>0</v>
      </c>
      <c r="KJY56" s="995">
        <f t="shared" ref="KJY56" si="3858">KJY45-KJY53-KJY54</f>
        <v>0</v>
      </c>
      <c r="KKA56" s="995">
        <f t="shared" ref="KKA56" si="3859">KKA45-KKA53-KKA54</f>
        <v>0</v>
      </c>
      <c r="KKC56" s="995">
        <f t="shared" ref="KKC56" si="3860">KKC45-KKC53-KKC54</f>
        <v>0</v>
      </c>
      <c r="KKE56" s="995">
        <f t="shared" ref="KKE56" si="3861">KKE45-KKE53-KKE54</f>
        <v>0</v>
      </c>
      <c r="KKG56" s="995">
        <f t="shared" ref="KKG56" si="3862">KKG45-KKG53-KKG54</f>
        <v>0</v>
      </c>
      <c r="KKI56" s="995">
        <f t="shared" ref="KKI56" si="3863">KKI45-KKI53-KKI54</f>
        <v>0</v>
      </c>
      <c r="KKK56" s="995">
        <f t="shared" ref="KKK56" si="3864">KKK45-KKK53-KKK54</f>
        <v>0</v>
      </c>
      <c r="KKM56" s="995">
        <f t="shared" ref="KKM56" si="3865">KKM45-KKM53-KKM54</f>
        <v>0</v>
      </c>
      <c r="KKO56" s="995">
        <f t="shared" ref="KKO56" si="3866">KKO45-KKO53-KKO54</f>
        <v>0</v>
      </c>
      <c r="KKQ56" s="995">
        <f t="shared" ref="KKQ56" si="3867">KKQ45-KKQ53-KKQ54</f>
        <v>0</v>
      </c>
      <c r="KKS56" s="995">
        <f t="shared" ref="KKS56" si="3868">KKS45-KKS53-KKS54</f>
        <v>0</v>
      </c>
      <c r="KKU56" s="995">
        <f t="shared" ref="KKU56" si="3869">KKU45-KKU53-KKU54</f>
        <v>0</v>
      </c>
      <c r="KKW56" s="995">
        <f t="shared" ref="KKW56" si="3870">KKW45-KKW53-KKW54</f>
        <v>0</v>
      </c>
      <c r="KKY56" s="995">
        <f t="shared" ref="KKY56" si="3871">KKY45-KKY53-KKY54</f>
        <v>0</v>
      </c>
      <c r="KLA56" s="995">
        <f t="shared" ref="KLA56" si="3872">KLA45-KLA53-KLA54</f>
        <v>0</v>
      </c>
      <c r="KLC56" s="995">
        <f t="shared" ref="KLC56" si="3873">KLC45-KLC53-KLC54</f>
        <v>0</v>
      </c>
      <c r="KLE56" s="995">
        <f t="shared" ref="KLE56" si="3874">KLE45-KLE53-KLE54</f>
        <v>0</v>
      </c>
      <c r="KLG56" s="995">
        <f t="shared" ref="KLG56" si="3875">KLG45-KLG53-KLG54</f>
        <v>0</v>
      </c>
      <c r="KLI56" s="995">
        <f t="shared" ref="KLI56" si="3876">KLI45-KLI53-KLI54</f>
        <v>0</v>
      </c>
      <c r="KLK56" s="995">
        <f t="shared" ref="KLK56" si="3877">KLK45-KLK53-KLK54</f>
        <v>0</v>
      </c>
      <c r="KLM56" s="995">
        <f t="shared" ref="KLM56" si="3878">KLM45-KLM53-KLM54</f>
        <v>0</v>
      </c>
      <c r="KLO56" s="995">
        <f t="shared" ref="KLO56" si="3879">KLO45-KLO53-KLO54</f>
        <v>0</v>
      </c>
      <c r="KLQ56" s="995">
        <f t="shared" ref="KLQ56" si="3880">KLQ45-KLQ53-KLQ54</f>
        <v>0</v>
      </c>
      <c r="KLS56" s="995">
        <f t="shared" ref="KLS56" si="3881">KLS45-KLS53-KLS54</f>
        <v>0</v>
      </c>
      <c r="KLU56" s="995">
        <f t="shared" ref="KLU56" si="3882">KLU45-KLU53-KLU54</f>
        <v>0</v>
      </c>
      <c r="KLW56" s="995">
        <f t="shared" ref="KLW56" si="3883">KLW45-KLW53-KLW54</f>
        <v>0</v>
      </c>
      <c r="KLY56" s="995">
        <f t="shared" ref="KLY56" si="3884">KLY45-KLY53-KLY54</f>
        <v>0</v>
      </c>
      <c r="KMA56" s="995">
        <f t="shared" ref="KMA56" si="3885">KMA45-KMA53-KMA54</f>
        <v>0</v>
      </c>
      <c r="KMC56" s="995">
        <f t="shared" ref="KMC56" si="3886">KMC45-KMC53-KMC54</f>
        <v>0</v>
      </c>
      <c r="KME56" s="995">
        <f t="shared" ref="KME56" si="3887">KME45-KME53-KME54</f>
        <v>0</v>
      </c>
      <c r="KMG56" s="995">
        <f t="shared" ref="KMG56" si="3888">KMG45-KMG53-KMG54</f>
        <v>0</v>
      </c>
      <c r="KMI56" s="995">
        <f t="shared" ref="KMI56" si="3889">KMI45-KMI53-KMI54</f>
        <v>0</v>
      </c>
      <c r="KMK56" s="995">
        <f t="shared" ref="KMK56" si="3890">KMK45-KMK53-KMK54</f>
        <v>0</v>
      </c>
      <c r="KMM56" s="995">
        <f t="shared" ref="KMM56" si="3891">KMM45-KMM53-KMM54</f>
        <v>0</v>
      </c>
      <c r="KMO56" s="995">
        <f t="shared" ref="KMO56" si="3892">KMO45-KMO53-KMO54</f>
        <v>0</v>
      </c>
      <c r="KMQ56" s="995">
        <f t="shared" ref="KMQ56" si="3893">KMQ45-KMQ53-KMQ54</f>
        <v>0</v>
      </c>
      <c r="KMS56" s="995">
        <f t="shared" ref="KMS56" si="3894">KMS45-KMS53-KMS54</f>
        <v>0</v>
      </c>
      <c r="KMU56" s="995">
        <f t="shared" ref="KMU56" si="3895">KMU45-KMU53-KMU54</f>
        <v>0</v>
      </c>
      <c r="KMW56" s="995">
        <f t="shared" ref="KMW56" si="3896">KMW45-KMW53-KMW54</f>
        <v>0</v>
      </c>
      <c r="KMY56" s="995">
        <f t="shared" ref="KMY56" si="3897">KMY45-KMY53-KMY54</f>
        <v>0</v>
      </c>
      <c r="KNA56" s="995">
        <f t="shared" ref="KNA56" si="3898">KNA45-KNA53-KNA54</f>
        <v>0</v>
      </c>
      <c r="KNC56" s="995">
        <f t="shared" ref="KNC56" si="3899">KNC45-KNC53-KNC54</f>
        <v>0</v>
      </c>
      <c r="KNE56" s="995">
        <f t="shared" ref="KNE56" si="3900">KNE45-KNE53-KNE54</f>
        <v>0</v>
      </c>
      <c r="KNG56" s="995">
        <f t="shared" ref="KNG56" si="3901">KNG45-KNG53-KNG54</f>
        <v>0</v>
      </c>
      <c r="KNI56" s="995">
        <f t="shared" ref="KNI56" si="3902">KNI45-KNI53-KNI54</f>
        <v>0</v>
      </c>
      <c r="KNK56" s="995">
        <f t="shared" ref="KNK56" si="3903">KNK45-KNK53-KNK54</f>
        <v>0</v>
      </c>
      <c r="KNM56" s="995">
        <f t="shared" ref="KNM56" si="3904">KNM45-KNM53-KNM54</f>
        <v>0</v>
      </c>
      <c r="KNO56" s="995">
        <f t="shared" ref="KNO56" si="3905">KNO45-KNO53-KNO54</f>
        <v>0</v>
      </c>
      <c r="KNQ56" s="995">
        <f t="shared" ref="KNQ56" si="3906">KNQ45-KNQ53-KNQ54</f>
        <v>0</v>
      </c>
      <c r="KNS56" s="995">
        <f t="shared" ref="KNS56" si="3907">KNS45-KNS53-KNS54</f>
        <v>0</v>
      </c>
      <c r="KNU56" s="995">
        <f t="shared" ref="KNU56" si="3908">KNU45-KNU53-KNU54</f>
        <v>0</v>
      </c>
      <c r="KNW56" s="995">
        <f t="shared" ref="KNW56" si="3909">KNW45-KNW53-KNW54</f>
        <v>0</v>
      </c>
      <c r="KNY56" s="995">
        <f t="shared" ref="KNY56" si="3910">KNY45-KNY53-KNY54</f>
        <v>0</v>
      </c>
      <c r="KOA56" s="995">
        <f t="shared" ref="KOA56" si="3911">KOA45-KOA53-KOA54</f>
        <v>0</v>
      </c>
      <c r="KOC56" s="995">
        <f t="shared" ref="KOC56" si="3912">KOC45-KOC53-KOC54</f>
        <v>0</v>
      </c>
      <c r="KOE56" s="995">
        <f t="shared" ref="KOE56" si="3913">KOE45-KOE53-KOE54</f>
        <v>0</v>
      </c>
      <c r="KOG56" s="995">
        <f t="shared" ref="KOG56" si="3914">KOG45-KOG53-KOG54</f>
        <v>0</v>
      </c>
      <c r="KOI56" s="995">
        <f t="shared" ref="KOI56" si="3915">KOI45-KOI53-KOI54</f>
        <v>0</v>
      </c>
      <c r="KOK56" s="995">
        <f t="shared" ref="KOK56" si="3916">KOK45-KOK53-KOK54</f>
        <v>0</v>
      </c>
      <c r="KOM56" s="995">
        <f t="shared" ref="KOM56" si="3917">KOM45-KOM53-KOM54</f>
        <v>0</v>
      </c>
      <c r="KOO56" s="995">
        <f t="shared" ref="KOO56" si="3918">KOO45-KOO53-KOO54</f>
        <v>0</v>
      </c>
      <c r="KOQ56" s="995">
        <f t="shared" ref="KOQ56" si="3919">KOQ45-KOQ53-KOQ54</f>
        <v>0</v>
      </c>
      <c r="KOS56" s="995">
        <f t="shared" ref="KOS56" si="3920">KOS45-KOS53-KOS54</f>
        <v>0</v>
      </c>
      <c r="KOU56" s="995">
        <f t="shared" ref="KOU56" si="3921">KOU45-KOU53-KOU54</f>
        <v>0</v>
      </c>
      <c r="KOW56" s="995">
        <f t="shared" ref="KOW56" si="3922">KOW45-KOW53-KOW54</f>
        <v>0</v>
      </c>
      <c r="KOY56" s="995">
        <f t="shared" ref="KOY56" si="3923">KOY45-KOY53-KOY54</f>
        <v>0</v>
      </c>
      <c r="KPA56" s="995">
        <f t="shared" ref="KPA56" si="3924">KPA45-KPA53-KPA54</f>
        <v>0</v>
      </c>
      <c r="KPC56" s="995">
        <f t="shared" ref="KPC56" si="3925">KPC45-KPC53-KPC54</f>
        <v>0</v>
      </c>
      <c r="KPE56" s="995">
        <f t="shared" ref="KPE56" si="3926">KPE45-KPE53-KPE54</f>
        <v>0</v>
      </c>
      <c r="KPG56" s="995">
        <f t="shared" ref="KPG56" si="3927">KPG45-KPG53-KPG54</f>
        <v>0</v>
      </c>
      <c r="KPI56" s="995">
        <f t="shared" ref="KPI56" si="3928">KPI45-KPI53-KPI54</f>
        <v>0</v>
      </c>
      <c r="KPK56" s="995">
        <f t="shared" ref="KPK56" si="3929">KPK45-KPK53-KPK54</f>
        <v>0</v>
      </c>
      <c r="KPM56" s="995">
        <f t="shared" ref="KPM56" si="3930">KPM45-KPM53-KPM54</f>
        <v>0</v>
      </c>
      <c r="KPO56" s="995">
        <f t="shared" ref="KPO56" si="3931">KPO45-KPO53-KPO54</f>
        <v>0</v>
      </c>
      <c r="KPQ56" s="995">
        <f t="shared" ref="KPQ56" si="3932">KPQ45-KPQ53-KPQ54</f>
        <v>0</v>
      </c>
      <c r="KPS56" s="995">
        <f t="shared" ref="KPS56" si="3933">KPS45-KPS53-KPS54</f>
        <v>0</v>
      </c>
      <c r="KPU56" s="995">
        <f t="shared" ref="KPU56" si="3934">KPU45-KPU53-KPU54</f>
        <v>0</v>
      </c>
      <c r="KPW56" s="995">
        <f t="shared" ref="KPW56" si="3935">KPW45-KPW53-KPW54</f>
        <v>0</v>
      </c>
      <c r="KPY56" s="995">
        <f t="shared" ref="KPY56" si="3936">KPY45-KPY53-KPY54</f>
        <v>0</v>
      </c>
      <c r="KQA56" s="995">
        <f t="shared" ref="KQA56" si="3937">KQA45-KQA53-KQA54</f>
        <v>0</v>
      </c>
      <c r="KQC56" s="995">
        <f t="shared" ref="KQC56" si="3938">KQC45-KQC53-KQC54</f>
        <v>0</v>
      </c>
      <c r="KQE56" s="995">
        <f t="shared" ref="KQE56" si="3939">KQE45-KQE53-KQE54</f>
        <v>0</v>
      </c>
      <c r="KQG56" s="995">
        <f t="shared" ref="KQG56" si="3940">KQG45-KQG53-KQG54</f>
        <v>0</v>
      </c>
      <c r="KQI56" s="995">
        <f t="shared" ref="KQI56" si="3941">KQI45-KQI53-KQI54</f>
        <v>0</v>
      </c>
      <c r="KQK56" s="995">
        <f t="shared" ref="KQK56" si="3942">KQK45-KQK53-KQK54</f>
        <v>0</v>
      </c>
      <c r="KQM56" s="995">
        <f t="shared" ref="KQM56" si="3943">KQM45-KQM53-KQM54</f>
        <v>0</v>
      </c>
      <c r="KQO56" s="995">
        <f t="shared" ref="KQO56" si="3944">KQO45-KQO53-KQO54</f>
        <v>0</v>
      </c>
      <c r="KQQ56" s="995">
        <f t="shared" ref="KQQ56" si="3945">KQQ45-KQQ53-KQQ54</f>
        <v>0</v>
      </c>
      <c r="KQS56" s="995">
        <f t="shared" ref="KQS56" si="3946">KQS45-KQS53-KQS54</f>
        <v>0</v>
      </c>
      <c r="KQU56" s="995">
        <f t="shared" ref="KQU56" si="3947">KQU45-KQU53-KQU54</f>
        <v>0</v>
      </c>
      <c r="KQW56" s="995">
        <f t="shared" ref="KQW56" si="3948">KQW45-KQW53-KQW54</f>
        <v>0</v>
      </c>
      <c r="KQY56" s="995">
        <f t="shared" ref="KQY56" si="3949">KQY45-KQY53-KQY54</f>
        <v>0</v>
      </c>
      <c r="KRA56" s="995">
        <f t="shared" ref="KRA56" si="3950">KRA45-KRA53-KRA54</f>
        <v>0</v>
      </c>
      <c r="KRC56" s="995">
        <f t="shared" ref="KRC56" si="3951">KRC45-KRC53-KRC54</f>
        <v>0</v>
      </c>
      <c r="KRE56" s="995">
        <f t="shared" ref="KRE56" si="3952">KRE45-KRE53-KRE54</f>
        <v>0</v>
      </c>
      <c r="KRG56" s="995">
        <f t="shared" ref="KRG56" si="3953">KRG45-KRG53-KRG54</f>
        <v>0</v>
      </c>
      <c r="KRI56" s="995">
        <f t="shared" ref="KRI56" si="3954">KRI45-KRI53-KRI54</f>
        <v>0</v>
      </c>
      <c r="KRK56" s="995">
        <f t="shared" ref="KRK56" si="3955">KRK45-KRK53-KRK54</f>
        <v>0</v>
      </c>
      <c r="KRM56" s="995">
        <f t="shared" ref="KRM56" si="3956">KRM45-KRM53-KRM54</f>
        <v>0</v>
      </c>
      <c r="KRO56" s="995">
        <f t="shared" ref="KRO56" si="3957">KRO45-KRO53-KRO54</f>
        <v>0</v>
      </c>
      <c r="KRQ56" s="995">
        <f t="shared" ref="KRQ56" si="3958">KRQ45-KRQ53-KRQ54</f>
        <v>0</v>
      </c>
      <c r="KRS56" s="995">
        <f t="shared" ref="KRS56" si="3959">KRS45-KRS53-KRS54</f>
        <v>0</v>
      </c>
      <c r="KRU56" s="995">
        <f t="shared" ref="KRU56" si="3960">KRU45-KRU53-KRU54</f>
        <v>0</v>
      </c>
      <c r="KRW56" s="995">
        <f t="shared" ref="KRW56" si="3961">KRW45-KRW53-KRW54</f>
        <v>0</v>
      </c>
      <c r="KRY56" s="995">
        <f t="shared" ref="KRY56" si="3962">KRY45-KRY53-KRY54</f>
        <v>0</v>
      </c>
      <c r="KSA56" s="995">
        <f t="shared" ref="KSA56" si="3963">KSA45-KSA53-KSA54</f>
        <v>0</v>
      </c>
      <c r="KSC56" s="995">
        <f t="shared" ref="KSC56" si="3964">KSC45-KSC53-KSC54</f>
        <v>0</v>
      </c>
      <c r="KSE56" s="995">
        <f t="shared" ref="KSE56" si="3965">KSE45-KSE53-KSE54</f>
        <v>0</v>
      </c>
      <c r="KSG56" s="995">
        <f t="shared" ref="KSG56" si="3966">KSG45-KSG53-KSG54</f>
        <v>0</v>
      </c>
      <c r="KSI56" s="995">
        <f t="shared" ref="KSI56" si="3967">KSI45-KSI53-KSI54</f>
        <v>0</v>
      </c>
      <c r="KSK56" s="995">
        <f t="shared" ref="KSK56" si="3968">KSK45-KSK53-KSK54</f>
        <v>0</v>
      </c>
      <c r="KSM56" s="995">
        <f t="shared" ref="KSM56" si="3969">KSM45-KSM53-KSM54</f>
        <v>0</v>
      </c>
      <c r="KSO56" s="995">
        <f t="shared" ref="KSO56" si="3970">KSO45-KSO53-KSO54</f>
        <v>0</v>
      </c>
      <c r="KSQ56" s="995">
        <f t="shared" ref="KSQ56" si="3971">KSQ45-KSQ53-KSQ54</f>
        <v>0</v>
      </c>
      <c r="KSS56" s="995">
        <f t="shared" ref="KSS56" si="3972">KSS45-KSS53-KSS54</f>
        <v>0</v>
      </c>
      <c r="KSU56" s="995">
        <f t="shared" ref="KSU56" si="3973">KSU45-KSU53-KSU54</f>
        <v>0</v>
      </c>
      <c r="KSW56" s="995">
        <f t="shared" ref="KSW56" si="3974">KSW45-KSW53-KSW54</f>
        <v>0</v>
      </c>
      <c r="KSY56" s="995">
        <f t="shared" ref="KSY56" si="3975">KSY45-KSY53-KSY54</f>
        <v>0</v>
      </c>
      <c r="KTA56" s="995">
        <f t="shared" ref="KTA56" si="3976">KTA45-KTA53-KTA54</f>
        <v>0</v>
      </c>
      <c r="KTC56" s="995">
        <f t="shared" ref="KTC56" si="3977">KTC45-KTC53-KTC54</f>
        <v>0</v>
      </c>
      <c r="KTE56" s="995">
        <f t="shared" ref="KTE56" si="3978">KTE45-KTE53-KTE54</f>
        <v>0</v>
      </c>
      <c r="KTG56" s="995">
        <f t="shared" ref="KTG56" si="3979">KTG45-KTG53-KTG54</f>
        <v>0</v>
      </c>
      <c r="KTI56" s="995">
        <f t="shared" ref="KTI56" si="3980">KTI45-KTI53-KTI54</f>
        <v>0</v>
      </c>
      <c r="KTK56" s="995">
        <f t="shared" ref="KTK56" si="3981">KTK45-KTK53-KTK54</f>
        <v>0</v>
      </c>
      <c r="KTM56" s="995">
        <f t="shared" ref="KTM56" si="3982">KTM45-KTM53-KTM54</f>
        <v>0</v>
      </c>
      <c r="KTO56" s="995">
        <f t="shared" ref="KTO56" si="3983">KTO45-KTO53-KTO54</f>
        <v>0</v>
      </c>
      <c r="KTQ56" s="995">
        <f t="shared" ref="KTQ56" si="3984">KTQ45-KTQ53-KTQ54</f>
        <v>0</v>
      </c>
      <c r="KTS56" s="995">
        <f t="shared" ref="KTS56" si="3985">KTS45-KTS53-KTS54</f>
        <v>0</v>
      </c>
      <c r="KTU56" s="995">
        <f t="shared" ref="KTU56" si="3986">KTU45-KTU53-KTU54</f>
        <v>0</v>
      </c>
      <c r="KTW56" s="995">
        <f t="shared" ref="KTW56" si="3987">KTW45-KTW53-KTW54</f>
        <v>0</v>
      </c>
      <c r="KTY56" s="995">
        <f t="shared" ref="KTY56" si="3988">KTY45-KTY53-KTY54</f>
        <v>0</v>
      </c>
      <c r="KUA56" s="995">
        <f t="shared" ref="KUA56" si="3989">KUA45-KUA53-KUA54</f>
        <v>0</v>
      </c>
      <c r="KUC56" s="995">
        <f t="shared" ref="KUC56" si="3990">KUC45-KUC53-KUC54</f>
        <v>0</v>
      </c>
      <c r="KUE56" s="995">
        <f t="shared" ref="KUE56" si="3991">KUE45-KUE53-KUE54</f>
        <v>0</v>
      </c>
      <c r="KUG56" s="995">
        <f t="shared" ref="KUG56" si="3992">KUG45-KUG53-KUG54</f>
        <v>0</v>
      </c>
      <c r="KUI56" s="995">
        <f t="shared" ref="KUI56" si="3993">KUI45-KUI53-KUI54</f>
        <v>0</v>
      </c>
      <c r="KUK56" s="995">
        <f t="shared" ref="KUK56" si="3994">KUK45-KUK53-KUK54</f>
        <v>0</v>
      </c>
      <c r="KUM56" s="995">
        <f t="shared" ref="KUM56" si="3995">KUM45-KUM53-KUM54</f>
        <v>0</v>
      </c>
      <c r="KUO56" s="995">
        <f t="shared" ref="KUO56" si="3996">KUO45-KUO53-KUO54</f>
        <v>0</v>
      </c>
      <c r="KUQ56" s="995">
        <f t="shared" ref="KUQ56" si="3997">KUQ45-KUQ53-KUQ54</f>
        <v>0</v>
      </c>
      <c r="KUS56" s="995">
        <f t="shared" ref="KUS56" si="3998">KUS45-KUS53-KUS54</f>
        <v>0</v>
      </c>
      <c r="KUU56" s="995">
        <f t="shared" ref="KUU56" si="3999">KUU45-KUU53-KUU54</f>
        <v>0</v>
      </c>
      <c r="KUW56" s="995">
        <f t="shared" ref="KUW56" si="4000">KUW45-KUW53-KUW54</f>
        <v>0</v>
      </c>
      <c r="KUY56" s="995">
        <f t="shared" ref="KUY56" si="4001">KUY45-KUY53-KUY54</f>
        <v>0</v>
      </c>
      <c r="KVA56" s="995">
        <f t="shared" ref="KVA56" si="4002">KVA45-KVA53-KVA54</f>
        <v>0</v>
      </c>
      <c r="KVC56" s="995">
        <f t="shared" ref="KVC56" si="4003">KVC45-KVC53-KVC54</f>
        <v>0</v>
      </c>
      <c r="KVE56" s="995">
        <f t="shared" ref="KVE56" si="4004">KVE45-KVE53-KVE54</f>
        <v>0</v>
      </c>
      <c r="KVG56" s="995">
        <f t="shared" ref="KVG56" si="4005">KVG45-KVG53-KVG54</f>
        <v>0</v>
      </c>
      <c r="KVI56" s="995">
        <f t="shared" ref="KVI56" si="4006">KVI45-KVI53-KVI54</f>
        <v>0</v>
      </c>
      <c r="KVK56" s="995">
        <f t="shared" ref="KVK56" si="4007">KVK45-KVK53-KVK54</f>
        <v>0</v>
      </c>
      <c r="KVM56" s="995">
        <f t="shared" ref="KVM56" si="4008">KVM45-KVM53-KVM54</f>
        <v>0</v>
      </c>
      <c r="KVO56" s="995">
        <f t="shared" ref="KVO56" si="4009">KVO45-KVO53-KVO54</f>
        <v>0</v>
      </c>
      <c r="KVQ56" s="995">
        <f t="shared" ref="KVQ56" si="4010">KVQ45-KVQ53-KVQ54</f>
        <v>0</v>
      </c>
      <c r="KVS56" s="995">
        <f t="shared" ref="KVS56" si="4011">KVS45-KVS53-KVS54</f>
        <v>0</v>
      </c>
      <c r="KVU56" s="995">
        <f t="shared" ref="KVU56" si="4012">KVU45-KVU53-KVU54</f>
        <v>0</v>
      </c>
      <c r="KVW56" s="995">
        <f t="shared" ref="KVW56" si="4013">KVW45-KVW53-KVW54</f>
        <v>0</v>
      </c>
      <c r="KVY56" s="995">
        <f t="shared" ref="KVY56" si="4014">KVY45-KVY53-KVY54</f>
        <v>0</v>
      </c>
      <c r="KWA56" s="995">
        <f t="shared" ref="KWA56" si="4015">KWA45-KWA53-KWA54</f>
        <v>0</v>
      </c>
      <c r="KWC56" s="995">
        <f t="shared" ref="KWC56" si="4016">KWC45-KWC53-KWC54</f>
        <v>0</v>
      </c>
      <c r="KWE56" s="995">
        <f t="shared" ref="KWE56" si="4017">KWE45-KWE53-KWE54</f>
        <v>0</v>
      </c>
      <c r="KWG56" s="995">
        <f t="shared" ref="KWG56" si="4018">KWG45-KWG53-KWG54</f>
        <v>0</v>
      </c>
      <c r="KWI56" s="995">
        <f t="shared" ref="KWI56" si="4019">KWI45-KWI53-KWI54</f>
        <v>0</v>
      </c>
      <c r="KWK56" s="995">
        <f t="shared" ref="KWK56" si="4020">KWK45-KWK53-KWK54</f>
        <v>0</v>
      </c>
      <c r="KWM56" s="995">
        <f t="shared" ref="KWM56" si="4021">KWM45-KWM53-KWM54</f>
        <v>0</v>
      </c>
      <c r="KWO56" s="995">
        <f t="shared" ref="KWO56" si="4022">KWO45-KWO53-KWO54</f>
        <v>0</v>
      </c>
      <c r="KWQ56" s="995">
        <f t="shared" ref="KWQ56" si="4023">KWQ45-KWQ53-KWQ54</f>
        <v>0</v>
      </c>
      <c r="KWS56" s="995">
        <f t="shared" ref="KWS56" si="4024">KWS45-KWS53-KWS54</f>
        <v>0</v>
      </c>
      <c r="KWU56" s="995">
        <f t="shared" ref="KWU56" si="4025">KWU45-KWU53-KWU54</f>
        <v>0</v>
      </c>
      <c r="KWW56" s="995">
        <f t="shared" ref="KWW56" si="4026">KWW45-KWW53-KWW54</f>
        <v>0</v>
      </c>
      <c r="KWY56" s="995">
        <f t="shared" ref="KWY56" si="4027">KWY45-KWY53-KWY54</f>
        <v>0</v>
      </c>
      <c r="KXA56" s="995">
        <f t="shared" ref="KXA56" si="4028">KXA45-KXA53-KXA54</f>
        <v>0</v>
      </c>
      <c r="KXC56" s="995">
        <f t="shared" ref="KXC56" si="4029">KXC45-KXC53-KXC54</f>
        <v>0</v>
      </c>
      <c r="KXE56" s="995">
        <f t="shared" ref="KXE56" si="4030">KXE45-KXE53-KXE54</f>
        <v>0</v>
      </c>
      <c r="KXG56" s="995">
        <f t="shared" ref="KXG56" si="4031">KXG45-KXG53-KXG54</f>
        <v>0</v>
      </c>
      <c r="KXI56" s="995">
        <f t="shared" ref="KXI56" si="4032">KXI45-KXI53-KXI54</f>
        <v>0</v>
      </c>
      <c r="KXK56" s="995">
        <f t="shared" ref="KXK56" si="4033">KXK45-KXK53-KXK54</f>
        <v>0</v>
      </c>
      <c r="KXM56" s="995">
        <f t="shared" ref="KXM56" si="4034">KXM45-KXM53-KXM54</f>
        <v>0</v>
      </c>
      <c r="KXO56" s="995">
        <f t="shared" ref="KXO56" si="4035">KXO45-KXO53-KXO54</f>
        <v>0</v>
      </c>
      <c r="KXQ56" s="995">
        <f t="shared" ref="KXQ56" si="4036">KXQ45-KXQ53-KXQ54</f>
        <v>0</v>
      </c>
      <c r="KXS56" s="995">
        <f t="shared" ref="KXS56" si="4037">KXS45-KXS53-KXS54</f>
        <v>0</v>
      </c>
      <c r="KXU56" s="995">
        <f t="shared" ref="KXU56" si="4038">KXU45-KXU53-KXU54</f>
        <v>0</v>
      </c>
      <c r="KXW56" s="995">
        <f t="shared" ref="KXW56" si="4039">KXW45-KXW53-KXW54</f>
        <v>0</v>
      </c>
      <c r="KXY56" s="995">
        <f t="shared" ref="KXY56" si="4040">KXY45-KXY53-KXY54</f>
        <v>0</v>
      </c>
      <c r="KYA56" s="995">
        <f t="shared" ref="KYA56" si="4041">KYA45-KYA53-KYA54</f>
        <v>0</v>
      </c>
      <c r="KYC56" s="995">
        <f t="shared" ref="KYC56" si="4042">KYC45-KYC53-KYC54</f>
        <v>0</v>
      </c>
      <c r="KYE56" s="995">
        <f t="shared" ref="KYE56" si="4043">KYE45-KYE53-KYE54</f>
        <v>0</v>
      </c>
      <c r="KYG56" s="995">
        <f t="shared" ref="KYG56" si="4044">KYG45-KYG53-KYG54</f>
        <v>0</v>
      </c>
      <c r="KYI56" s="995">
        <f t="shared" ref="KYI56" si="4045">KYI45-KYI53-KYI54</f>
        <v>0</v>
      </c>
      <c r="KYK56" s="995">
        <f t="shared" ref="KYK56" si="4046">KYK45-KYK53-KYK54</f>
        <v>0</v>
      </c>
      <c r="KYM56" s="995">
        <f t="shared" ref="KYM56" si="4047">KYM45-KYM53-KYM54</f>
        <v>0</v>
      </c>
      <c r="KYO56" s="995">
        <f t="shared" ref="KYO56" si="4048">KYO45-KYO53-KYO54</f>
        <v>0</v>
      </c>
      <c r="KYQ56" s="995">
        <f t="shared" ref="KYQ56" si="4049">KYQ45-KYQ53-KYQ54</f>
        <v>0</v>
      </c>
      <c r="KYS56" s="995">
        <f t="shared" ref="KYS56" si="4050">KYS45-KYS53-KYS54</f>
        <v>0</v>
      </c>
      <c r="KYU56" s="995">
        <f t="shared" ref="KYU56" si="4051">KYU45-KYU53-KYU54</f>
        <v>0</v>
      </c>
      <c r="KYW56" s="995">
        <f t="shared" ref="KYW56" si="4052">KYW45-KYW53-KYW54</f>
        <v>0</v>
      </c>
      <c r="KYY56" s="995">
        <f t="shared" ref="KYY56" si="4053">KYY45-KYY53-KYY54</f>
        <v>0</v>
      </c>
      <c r="KZA56" s="995">
        <f t="shared" ref="KZA56" si="4054">KZA45-KZA53-KZA54</f>
        <v>0</v>
      </c>
      <c r="KZC56" s="995">
        <f t="shared" ref="KZC56" si="4055">KZC45-KZC53-KZC54</f>
        <v>0</v>
      </c>
      <c r="KZE56" s="995">
        <f t="shared" ref="KZE56" si="4056">KZE45-KZE53-KZE54</f>
        <v>0</v>
      </c>
      <c r="KZG56" s="995">
        <f t="shared" ref="KZG56" si="4057">KZG45-KZG53-KZG54</f>
        <v>0</v>
      </c>
      <c r="KZI56" s="995">
        <f t="shared" ref="KZI56" si="4058">KZI45-KZI53-KZI54</f>
        <v>0</v>
      </c>
      <c r="KZK56" s="995">
        <f t="shared" ref="KZK56" si="4059">KZK45-KZK53-KZK54</f>
        <v>0</v>
      </c>
      <c r="KZM56" s="995">
        <f t="shared" ref="KZM56" si="4060">KZM45-KZM53-KZM54</f>
        <v>0</v>
      </c>
      <c r="KZO56" s="995">
        <f t="shared" ref="KZO56" si="4061">KZO45-KZO53-KZO54</f>
        <v>0</v>
      </c>
      <c r="KZQ56" s="995">
        <f t="shared" ref="KZQ56" si="4062">KZQ45-KZQ53-KZQ54</f>
        <v>0</v>
      </c>
      <c r="KZS56" s="995">
        <f t="shared" ref="KZS56" si="4063">KZS45-KZS53-KZS54</f>
        <v>0</v>
      </c>
      <c r="KZU56" s="995">
        <f t="shared" ref="KZU56" si="4064">KZU45-KZU53-KZU54</f>
        <v>0</v>
      </c>
      <c r="KZW56" s="995">
        <f t="shared" ref="KZW56" si="4065">KZW45-KZW53-KZW54</f>
        <v>0</v>
      </c>
      <c r="KZY56" s="995">
        <f t="shared" ref="KZY56" si="4066">KZY45-KZY53-KZY54</f>
        <v>0</v>
      </c>
      <c r="LAA56" s="995">
        <f t="shared" ref="LAA56" si="4067">LAA45-LAA53-LAA54</f>
        <v>0</v>
      </c>
      <c r="LAC56" s="995">
        <f t="shared" ref="LAC56" si="4068">LAC45-LAC53-LAC54</f>
        <v>0</v>
      </c>
      <c r="LAE56" s="995">
        <f t="shared" ref="LAE56" si="4069">LAE45-LAE53-LAE54</f>
        <v>0</v>
      </c>
      <c r="LAG56" s="995">
        <f t="shared" ref="LAG56" si="4070">LAG45-LAG53-LAG54</f>
        <v>0</v>
      </c>
      <c r="LAI56" s="995">
        <f t="shared" ref="LAI56" si="4071">LAI45-LAI53-LAI54</f>
        <v>0</v>
      </c>
      <c r="LAK56" s="995">
        <f t="shared" ref="LAK56" si="4072">LAK45-LAK53-LAK54</f>
        <v>0</v>
      </c>
      <c r="LAM56" s="995">
        <f t="shared" ref="LAM56" si="4073">LAM45-LAM53-LAM54</f>
        <v>0</v>
      </c>
      <c r="LAO56" s="995">
        <f t="shared" ref="LAO56" si="4074">LAO45-LAO53-LAO54</f>
        <v>0</v>
      </c>
      <c r="LAQ56" s="995">
        <f t="shared" ref="LAQ56" si="4075">LAQ45-LAQ53-LAQ54</f>
        <v>0</v>
      </c>
      <c r="LAS56" s="995">
        <f t="shared" ref="LAS56" si="4076">LAS45-LAS53-LAS54</f>
        <v>0</v>
      </c>
      <c r="LAU56" s="995">
        <f t="shared" ref="LAU56" si="4077">LAU45-LAU53-LAU54</f>
        <v>0</v>
      </c>
      <c r="LAW56" s="995">
        <f t="shared" ref="LAW56" si="4078">LAW45-LAW53-LAW54</f>
        <v>0</v>
      </c>
      <c r="LAY56" s="995">
        <f t="shared" ref="LAY56" si="4079">LAY45-LAY53-LAY54</f>
        <v>0</v>
      </c>
      <c r="LBA56" s="995">
        <f t="shared" ref="LBA56" si="4080">LBA45-LBA53-LBA54</f>
        <v>0</v>
      </c>
      <c r="LBC56" s="995">
        <f t="shared" ref="LBC56" si="4081">LBC45-LBC53-LBC54</f>
        <v>0</v>
      </c>
      <c r="LBE56" s="995">
        <f t="shared" ref="LBE56" si="4082">LBE45-LBE53-LBE54</f>
        <v>0</v>
      </c>
      <c r="LBG56" s="995">
        <f t="shared" ref="LBG56" si="4083">LBG45-LBG53-LBG54</f>
        <v>0</v>
      </c>
      <c r="LBI56" s="995">
        <f t="shared" ref="LBI56" si="4084">LBI45-LBI53-LBI54</f>
        <v>0</v>
      </c>
      <c r="LBK56" s="995">
        <f t="shared" ref="LBK56" si="4085">LBK45-LBK53-LBK54</f>
        <v>0</v>
      </c>
      <c r="LBM56" s="995">
        <f t="shared" ref="LBM56" si="4086">LBM45-LBM53-LBM54</f>
        <v>0</v>
      </c>
      <c r="LBO56" s="995">
        <f t="shared" ref="LBO56" si="4087">LBO45-LBO53-LBO54</f>
        <v>0</v>
      </c>
      <c r="LBQ56" s="995">
        <f t="shared" ref="LBQ56" si="4088">LBQ45-LBQ53-LBQ54</f>
        <v>0</v>
      </c>
      <c r="LBS56" s="995">
        <f t="shared" ref="LBS56" si="4089">LBS45-LBS53-LBS54</f>
        <v>0</v>
      </c>
      <c r="LBU56" s="995">
        <f t="shared" ref="LBU56" si="4090">LBU45-LBU53-LBU54</f>
        <v>0</v>
      </c>
      <c r="LBW56" s="995">
        <f t="shared" ref="LBW56" si="4091">LBW45-LBW53-LBW54</f>
        <v>0</v>
      </c>
      <c r="LBY56" s="995">
        <f t="shared" ref="LBY56" si="4092">LBY45-LBY53-LBY54</f>
        <v>0</v>
      </c>
      <c r="LCA56" s="995">
        <f t="shared" ref="LCA56" si="4093">LCA45-LCA53-LCA54</f>
        <v>0</v>
      </c>
      <c r="LCC56" s="995">
        <f t="shared" ref="LCC56" si="4094">LCC45-LCC53-LCC54</f>
        <v>0</v>
      </c>
      <c r="LCE56" s="995">
        <f t="shared" ref="LCE56" si="4095">LCE45-LCE53-LCE54</f>
        <v>0</v>
      </c>
      <c r="LCG56" s="995">
        <f t="shared" ref="LCG56" si="4096">LCG45-LCG53-LCG54</f>
        <v>0</v>
      </c>
      <c r="LCI56" s="995">
        <f t="shared" ref="LCI56" si="4097">LCI45-LCI53-LCI54</f>
        <v>0</v>
      </c>
      <c r="LCK56" s="995">
        <f t="shared" ref="LCK56" si="4098">LCK45-LCK53-LCK54</f>
        <v>0</v>
      </c>
      <c r="LCM56" s="995">
        <f t="shared" ref="LCM56" si="4099">LCM45-LCM53-LCM54</f>
        <v>0</v>
      </c>
      <c r="LCO56" s="995">
        <f t="shared" ref="LCO56" si="4100">LCO45-LCO53-LCO54</f>
        <v>0</v>
      </c>
      <c r="LCQ56" s="995">
        <f t="shared" ref="LCQ56" si="4101">LCQ45-LCQ53-LCQ54</f>
        <v>0</v>
      </c>
      <c r="LCS56" s="995">
        <f t="shared" ref="LCS56" si="4102">LCS45-LCS53-LCS54</f>
        <v>0</v>
      </c>
      <c r="LCU56" s="995">
        <f t="shared" ref="LCU56" si="4103">LCU45-LCU53-LCU54</f>
        <v>0</v>
      </c>
      <c r="LCW56" s="995">
        <f t="shared" ref="LCW56" si="4104">LCW45-LCW53-LCW54</f>
        <v>0</v>
      </c>
      <c r="LCY56" s="995">
        <f t="shared" ref="LCY56" si="4105">LCY45-LCY53-LCY54</f>
        <v>0</v>
      </c>
      <c r="LDA56" s="995">
        <f t="shared" ref="LDA56" si="4106">LDA45-LDA53-LDA54</f>
        <v>0</v>
      </c>
      <c r="LDC56" s="995">
        <f t="shared" ref="LDC56" si="4107">LDC45-LDC53-LDC54</f>
        <v>0</v>
      </c>
      <c r="LDE56" s="995">
        <f t="shared" ref="LDE56" si="4108">LDE45-LDE53-LDE54</f>
        <v>0</v>
      </c>
      <c r="LDG56" s="995">
        <f t="shared" ref="LDG56" si="4109">LDG45-LDG53-LDG54</f>
        <v>0</v>
      </c>
      <c r="LDI56" s="995">
        <f t="shared" ref="LDI56" si="4110">LDI45-LDI53-LDI54</f>
        <v>0</v>
      </c>
      <c r="LDK56" s="995">
        <f t="shared" ref="LDK56" si="4111">LDK45-LDK53-LDK54</f>
        <v>0</v>
      </c>
      <c r="LDM56" s="995">
        <f t="shared" ref="LDM56" si="4112">LDM45-LDM53-LDM54</f>
        <v>0</v>
      </c>
      <c r="LDO56" s="995">
        <f t="shared" ref="LDO56" si="4113">LDO45-LDO53-LDO54</f>
        <v>0</v>
      </c>
      <c r="LDQ56" s="995">
        <f t="shared" ref="LDQ56" si="4114">LDQ45-LDQ53-LDQ54</f>
        <v>0</v>
      </c>
      <c r="LDS56" s="995">
        <f t="shared" ref="LDS56" si="4115">LDS45-LDS53-LDS54</f>
        <v>0</v>
      </c>
      <c r="LDU56" s="995">
        <f t="shared" ref="LDU56" si="4116">LDU45-LDU53-LDU54</f>
        <v>0</v>
      </c>
      <c r="LDW56" s="995">
        <f t="shared" ref="LDW56" si="4117">LDW45-LDW53-LDW54</f>
        <v>0</v>
      </c>
      <c r="LDY56" s="995">
        <f t="shared" ref="LDY56" si="4118">LDY45-LDY53-LDY54</f>
        <v>0</v>
      </c>
      <c r="LEA56" s="995">
        <f t="shared" ref="LEA56" si="4119">LEA45-LEA53-LEA54</f>
        <v>0</v>
      </c>
      <c r="LEC56" s="995">
        <f t="shared" ref="LEC56" si="4120">LEC45-LEC53-LEC54</f>
        <v>0</v>
      </c>
      <c r="LEE56" s="995">
        <f t="shared" ref="LEE56" si="4121">LEE45-LEE53-LEE54</f>
        <v>0</v>
      </c>
      <c r="LEG56" s="995">
        <f t="shared" ref="LEG56" si="4122">LEG45-LEG53-LEG54</f>
        <v>0</v>
      </c>
      <c r="LEI56" s="995">
        <f t="shared" ref="LEI56" si="4123">LEI45-LEI53-LEI54</f>
        <v>0</v>
      </c>
      <c r="LEK56" s="995">
        <f t="shared" ref="LEK56" si="4124">LEK45-LEK53-LEK54</f>
        <v>0</v>
      </c>
      <c r="LEM56" s="995">
        <f t="shared" ref="LEM56" si="4125">LEM45-LEM53-LEM54</f>
        <v>0</v>
      </c>
      <c r="LEO56" s="995">
        <f t="shared" ref="LEO56" si="4126">LEO45-LEO53-LEO54</f>
        <v>0</v>
      </c>
      <c r="LEQ56" s="995">
        <f t="shared" ref="LEQ56" si="4127">LEQ45-LEQ53-LEQ54</f>
        <v>0</v>
      </c>
      <c r="LES56" s="995">
        <f t="shared" ref="LES56" si="4128">LES45-LES53-LES54</f>
        <v>0</v>
      </c>
      <c r="LEU56" s="995">
        <f t="shared" ref="LEU56" si="4129">LEU45-LEU53-LEU54</f>
        <v>0</v>
      </c>
      <c r="LEW56" s="995">
        <f t="shared" ref="LEW56" si="4130">LEW45-LEW53-LEW54</f>
        <v>0</v>
      </c>
      <c r="LEY56" s="995">
        <f t="shared" ref="LEY56" si="4131">LEY45-LEY53-LEY54</f>
        <v>0</v>
      </c>
      <c r="LFA56" s="995">
        <f t="shared" ref="LFA56" si="4132">LFA45-LFA53-LFA54</f>
        <v>0</v>
      </c>
      <c r="LFC56" s="995">
        <f t="shared" ref="LFC56" si="4133">LFC45-LFC53-LFC54</f>
        <v>0</v>
      </c>
      <c r="LFE56" s="995">
        <f t="shared" ref="LFE56" si="4134">LFE45-LFE53-LFE54</f>
        <v>0</v>
      </c>
      <c r="LFG56" s="995">
        <f t="shared" ref="LFG56" si="4135">LFG45-LFG53-LFG54</f>
        <v>0</v>
      </c>
      <c r="LFI56" s="995">
        <f t="shared" ref="LFI56" si="4136">LFI45-LFI53-LFI54</f>
        <v>0</v>
      </c>
      <c r="LFK56" s="995">
        <f t="shared" ref="LFK56" si="4137">LFK45-LFK53-LFK54</f>
        <v>0</v>
      </c>
      <c r="LFM56" s="995">
        <f t="shared" ref="LFM56" si="4138">LFM45-LFM53-LFM54</f>
        <v>0</v>
      </c>
      <c r="LFO56" s="995">
        <f t="shared" ref="LFO56" si="4139">LFO45-LFO53-LFO54</f>
        <v>0</v>
      </c>
      <c r="LFQ56" s="995">
        <f t="shared" ref="LFQ56" si="4140">LFQ45-LFQ53-LFQ54</f>
        <v>0</v>
      </c>
      <c r="LFS56" s="995">
        <f t="shared" ref="LFS56" si="4141">LFS45-LFS53-LFS54</f>
        <v>0</v>
      </c>
      <c r="LFU56" s="995">
        <f t="shared" ref="LFU56" si="4142">LFU45-LFU53-LFU54</f>
        <v>0</v>
      </c>
      <c r="LFW56" s="995">
        <f t="shared" ref="LFW56" si="4143">LFW45-LFW53-LFW54</f>
        <v>0</v>
      </c>
      <c r="LFY56" s="995">
        <f t="shared" ref="LFY56" si="4144">LFY45-LFY53-LFY54</f>
        <v>0</v>
      </c>
      <c r="LGA56" s="995">
        <f t="shared" ref="LGA56" si="4145">LGA45-LGA53-LGA54</f>
        <v>0</v>
      </c>
      <c r="LGC56" s="995">
        <f t="shared" ref="LGC56" si="4146">LGC45-LGC53-LGC54</f>
        <v>0</v>
      </c>
      <c r="LGE56" s="995">
        <f t="shared" ref="LGE56" si="4147">LGE45-LGE53-LGE54</f>
        <v>0</v>
      </c>
      <c r="LGG56" s="995">
        <f t="shared" ref="LGG56" si="4148">LGG45-LGG53-LGG54</f>
        <v>0</v>
      </c>
      <c r="LGI56" s="995">
        <f t="shared" ref="LGI56" si="4149">LGI45-LGI53-LGI54</f>
        <v>0</v>
      </c>
      <c r="LGK56" s="995">
        <f t="shared" ref="LGK56" si="4150">LGK45-LGK53-LGK54</f>
        <v>0</v>
      </c>
      <c r="LGM56" s="995">
        <f t="shared" ref="LGM56" si="4151">LGM45-LGM53-LGM54</f>
        <v>0</v>
      </c>
      <c r="LGO56" s="995">
        <f t="shared" ref="LGO56" si="4152">LGO45-LGO53-LGO54</f>
        <v>0</v>
      </c>
      <c r="LGQ56" s="995">
        <f t="shared" ref="LGQ56" si="4153">LGQ45-LGQ53-LGQ54</f>
        <v>0</v>
      </c>
      <c r="LGS56" s="995">
        <f t="shared" ref="LGS56" si="4154">LGS45-LGS53-LGS54</f>
        <v>0</v>
      </c>
      <c r="LGU56" s="995">
        <f t="shared" ref="LGU56" si="4155">LGU45-LGU53-LGU54</f>
        <v>0</v>
      </c>
      <c r="LGW56" s="995">
        <f t="shared" ref="LGW56" si="4156">LGW45-LGW53-LGW54</f>
        <v>0</v>
      </c>
      <c r="LGY56" s="995">
        <f t="shared" ref="LGY56" si="4157">LGY45-LGY53-LGY54</f>
        <v>0</v>
      </c>
      <c r="LHA56" s="995">
        <f t="shared" ref="LHA56" si="4158">LHA45-LHA53-LHA54</f>
        <v>0</v>
      </c>
      <c r="LHC56" s="995">
        <f t="shared" ref="LHC56" si="4159">LHC45-LHC53-LHC54</f>
        <v>0</v>
      </c>
      <c r="LHE56" s="995">
        <f t="shared" ref="LHE56" si="4160">LHE45-LHE53-LHE54</f>
        <v>0</v>
      </c>
      <c r="LHG56" s="995">
        <f t="shared" ref="LHG56" si="4161">LHG45-LHG53-LHG54</f>
        <v>0</v>
      </c>
      <c r="LHI56" s="995">
        <f t="shared" ref="LHI56" si="4162">LHI45-LHI53-LHI54</f>
        <v>0</v>
      </c>
      <c r="LHK56" s="995">
        <f t="shared" ref="LHK56" si="4163">LHK45-LHK53-LHK54</f>
        <v>0</v>
      </c>
      <c r="LHM56" s="995">
        <f t="shared" ref="LHM56" si="4164">LHM45-LHM53-LHM54</f>
        <v>0</v>
      </c>
      <c r="LHO56" s="995">
        <f t="shared" ref="LHO56" si="4165">LHO45-LHO53-LHO54</f>
        <v>0</v>
      </c>
      <c r="LHQ56" s="995">
        <f t="shared" ref="LHQ56" si="4166">LHQ45-LHQ53-LHQ54</f>
        <v>0</v>
      </c>
      <c r="LHS56" s="995">
        <f t="shared" ref="LHS56" si="4167">LHS45-LHS53-LHS54</f>
        <v>0</v>
      </c>
      <c r="LHU56" s="995">
        <f t="shared" ref="LHU56" si="4168">LHU45-LHU53-LHU54</f>
        <v>0</v>
      </c>
      <c r="LHW56" s="995">
        <f t="shared" ref="LHW56" si="4169">LHW45-LHW53-LHW54</f>
        <v>0</v>
      </c>
      <c r="LHY56" s="995">
        <f t="shared" ref="LHY56" si="4170">LHY45-LHY53-LHY54</f>
        <v>0</v>
      </c>
      <c r="LIA56" s="995">
        <f t="shared" ref="LIA56" si="4171">LIA45-LIA53-LIA54</f>
        <v>0</v>
      </c>
      <c r="LIC56" s="995">
        <f t="shared" ref="LIC56" si="4172">LIC45-LIC53-LIC54</f>
        <v>0</v>
      </c>
      <c r="LIE56" s="995">
        <f t="shared" ref="LIE56" si="4173">LIE45-LIE53-LIE54</f>
        <v>0</v>
      </c>
      <c r="LIG56" s="995">
        <f t="shared" ref="LIG56" si="4174">LIG45-LIG53-LIG54</f>
        <v>0</v>
      </c>
      <c r="LII56" s="995">
        <f t="shared" ref="LII56" si="4175">LII45-LII53-LII54</f>
        <v>0</v>
      </c>
      <c r="LIK56" s="995">
        <f t="shared" ref="LIK56" si="4176">LIK45-LIK53-LIK54</f>
        <v>0</v>
      </c>
      <c r="LIM56" s="995">
        <f t="shared" ref="LIM56" si="4177">LIM45-LIM53-LIM54</f>
        <v>0</v>
      </c>
      <c r="LIO56" s="995">
        <f t="shared" ref="LIO56" si="4178">LIO45-LIO53-LIO54</f>
        <v>0</v>
      </c>
      <c r="LIQ56" s="995">
        <f t="shared" ref="LIQ56" si="4179">LIQ45-LIQ53-LIQ54</f>
        <v>0</v>
      </c>
      <c r="LIS56" s="995">
        <f t="shared" ref="LIS56" si="4180">LIS45-LIS53-LIS54</f>
        <v>0</v>
      </c>
      <c r="LIU56" s="995">
        <f t="shared" ref="LIU56" si="4181">LIU45-LIU53-LIU54</f>
        <v>0</v>
      </c>
      <c r="LIW56" s="995">
        <f t="shared" ref="LIW56" si="4182">LIW45-LIW53-LIW54</f>
        <v>0</v>
      </c>
      <c r="LIY56" s="995">
        <f t="shared" ref="LIY56" si="4183">LIY45-LIY53-LIY54</f>
        <v>0</v>
      </c>
      <c r="LJA56" s="995">
        <f t="shared" ref="LJA56" si="4184">LJA45-LJA53-LJA54</f>
        <v>0</v>
      </c>
      <c r="LJC56" s="995">
        <f t="shared" ref="LJC56" si="4185">LJC45-LJC53-LJC54</f>
        <v>0</v>
      </c>
      <c r="LJE56" s="995">
        <f t="shared" ref="LJE56" si="4186">LJE45-LJE53-LJE54</f>
        <v>0</v>
      </c>
      <c r="LJG56" s="995">
        <f t="shared" ref="LJG56" si="4187">LJG45-LJG53-LJG54</f>
        <v>0</v>
      </c>
      <c r="LJI56" s="995">
        <f t="shared" ref="LJI56" si="4188">LJI45-LJI53-LJI54</f>
        <v>0</v>
      </c>
      <c r="LJK56" s="995">
        <f t="shared" ref="LJK56" si="4189">LJK45-LJK53-LJK54</f>
        <v>0</v>
      </c>
      <c r="LJM56" s="995">
        <f t="shared" ref="LJM56" si="4190">LJM45-LJM53-LJM54</f>
        <v>0</v>
      </c>
      <c r="LJO56" s="995">
        <f t="shared" ref="LJO56" si="4191">LJO45-LJO53-LJO54</f>
        <v>0</v>
      </c>
      <c r="LJQ56" s="995">
        <f t="shared" ref="LJQ56" si="4192">LJQ45-LJQ53-LJQ54</f>
        <v>0</v>
      </c>
      <c r="LJS56" s="995">
        <f t="shared" ref="LJS56" si="4193">LJS45-LJS53-LJS54</f>
        <v>0</v>
      </c>
      <c r="LJU56" s="995">
        <f t="shared" ref="LJU56" si="4194">LJU45-LJU53-LJU54</f>
        <v>0</v>
      </c>
      <c r="LJW56" s="995">
        <f t="shared" ref="LJW56" si="4195">LJW45-LJW53-LJW54</f>
        <v>0</v>
      </c>
      <c r="LJY56" s="995">
        <f t="shared" ref="LJY56" si="4196">LJY45-LJY53-LJY54</f>
        <v>0</v>
      </c>
      <c r="LKA56" s="995">
        <f t="shared" ref="LKA56" si="4197">LKA45-LKA53-LKA54</f>
        <v>0</v>
      </c>
      <c r="LKC56" s="995">
        <f t="shared" ref="LKC56" si="4198">LKC45-LKC53-LKC54</f>
        <v>0</v>
      </c>
      <c r="LKE56" s="995">
        <f t="shared" ref="LKE56" si="4199">LKE45-LKE53-LKE54</f>
        <v>0</v>
      </c>
      <c r="LKG56" s="995">
        <f t="shared" ref="LKG56" si="4200">LKG45-LKG53-LKG54</f>
        <v>0</v>
      </c>
      <c r="LKI56" s="995">
        <f t="shared" ref="LKI56" si="4201">LKI45-LKI53-LKI54</f>
        <v>0</v>
      </c>
      <c r="LKK56" s="995">
        <f t="shared" ref="LKK56" si="4202">LKK45-LKK53-LKK54</f>
        <v>0</v>
      </c>
      <c r="LKM56" s="995">
        <f t="shared" ref="LKM56" si="4203">LKM45-LKM53-LKM54</f>
        <v>0</v>
      </c>
      <c r="LKO56" s="995">
        <f t="shared" ref="LKO56" si="4204">LKO45-LKO53-LKO54</f>
        <v>0</v>
      </c>
      <c r="LKQ56" s="995">
        <f t="shared" ref="LKQ56" si="4205">LKQ45-LKQ53-LKQ54</f>
        <v>0</v>
      </c>
      <c r="LKS56" s="995">
        <f t="shared" ref="LKS56" si="4206">LKS45-LKS53-LKS54</f>
        <v>0</v>
      </c>
      <c r="LKU56" s="995">
        <f t="shared" ref="LKU56" si="4207">LKU45-LKU53-LKU54</f>
        <v>0</v>
      </c>
      <c r="LKW56" s="995">
        <f t="shared" ref="LKW56" si="4208">LKW45-LKW53-LKW54</f>
        <v>0</v>
      </c>
      <c r="LKY56" s="995">
        <f t="shared" ref="LKY56" si="4209">LKY45-LKY53-LKY54</f>
        <v>0</v>
      </c>
      <c r="LLA56" s="995">
        <f t="shared" ref="LLA56" si="4210">LLA45-LLA53-LLA54</f>
        <v>0</v>
      </c>
      <c r="LLC56" s="995">
        <f t="shared" ref="LLC56" si="4211">LLC45-LLC53-LLC54</f>
        <v>0</v>
      </c>
      <c r="LLE56" s="995">
        <f t="shared" ref="LLE56" si="4212">LLE45-LLE53-LLE54</f>
        <v>0</v>
      </c>
      <c r="LLG56" s="995">
        <f t="shared" ref="LLG56" si="4213">LLG45-LLG53-LLG54</f>
        <v>0</v>
      </c>
      <c r="LLI56" s="995">
        <f t="shared" ref="LLI56" si="4214">LLI45-LLI53-LLI54</f>
        <v>0</v>
      </c>
      <c r="LLK56" s="995">
        <f t="shared" ref="LLK56" si="4215">LLK45-LLK53-LLK54</f>
        <v>0</v>
      </c>
      <c r="LLM56" s="995">
        <f t="shared" ref="LLM56" si="4216">LLM45-LLM53-LLM54</f>
        <v>0</v>
      </c>
      <c r="LLO56" s="995">
        <f t="shared" ref="LLO56" si="4217">LLO45-LLO53-LLO54</f>
        <v>0</v>
      </c>
      <c r="LLQ56" s="995">
        <f t="shared" ref="LLQ56" si="4218">LLQ45-LLQ53-LLQ54</f>
        <v>0</v>
      </c>
      <c r="LLS56" s="995">
        <f t="shared" ref="LLS56" si="4219">LLS45-LLS53-LLS54</f>
        <v>0</v>
      </c>
      <c r="LLU56" s="995">
        <f t="shared" ref="LLU56" si="4220">LLU45-LLU53-LLU54</f>
        <v>0</v>
      </c>
      <c r="LLW56" s="995">
        <f t="shared" ref="LLW56" si="4221">LLW45-LLW53-LLW54</f>
        <v>0</v>
      </c>
      <c r="LLY56" s="995">
        <f t="shared" ref="LLY56" si="4222">LLY45-LLY53-LLY54</f>
        <v>0</v>
      </c>
      <c r="LMA56" s="995">
        <f t="shared" ref="LMA56" si="4223">LMA45-LMA53-LMA54</f>
        <v>0</v>
      </c>
      <c r="LMC56" s="995">
        <f t="shared" ref="LMC56" si="4224">LMC45-LMC53-LMC54</f>
        <v>0</v>
      </c>
      <c r="LME56" s="995">
        <f t="shared" ref="LME56" si="4225">LME45-LME53-LME54</f>
        <v>0</v>
      </c>
      <c r="LMG56" s="995">
        <f t="shared" ref="LMG56" si="4226">LMG45-LMG53-LMG54</f>
        <v>0</v>
      </c>
      <c r="LMI56" s="995">
        <f t="shared" ref="LMI56" si="4227">LMI45-LMI53-LMI54</f>
        <v>0</v>
      </c>
      <c r="LMK56" s="995">
        <f t="shared" ref="LMK56" si="4228">LMK45-LMK53-LMK54</f>
        <v>0</v>
      </c>
      <c r="LMM56" s="995">
        <f t="shared" ref="LMM56" si="4229">LMM45-LMM53-LMM54</f>
        <v>0</v>
      </c>
      <c r="LMO56" s="995">
        <f t="shared" ref="LMO56" si="4230">LMO45-LMO53-LMO54</f>
        <v>0</v>
      </c>
      <c r="LMQ56" s="995">
        <f t="shared" ref="LMQ56" si="4231">LMQ45-LMQ53-LMQ54</f>
        <v>0</v>
      </c>
      <c r="LMS56" s="995">
        <f t="shared" ref="LMS56" si="4232">LMS45-LMS53-LMS54</f>
        <v>0</v>
      </c>
      <c r="LMU56" s="995">
        <f t="shared" ref="LMU56" si="4233">LMU45-LMU53-LMU54</f>
        <v>0</v>
      </c>
      <c r="LMW56" s="995">
        <f t="shared" ref="LMW56" si="4234">LMW45-LMW53-LMW54</f>
        <v>0</v>
      </c>
      <c r="LMY56" s="995">
        <f t="shared" ref="LMY56" si="4235">LMY45-LMY53-LMY54</f>
        <v>0</v>
      </c>
      <c r="LNA56" s="995">
        <f t="shared" ref="LNA56" si="4236">LNA45-LNA53-LNA54</f>
        <v>0</v>
      </c>
      <c r="LNC56" s="995">
        <f t="shared" ref="LNC56" si="4237">LNC45-LNC53-LNC54</f>
        <v>0</v>
      </c>
      <c r="LNE56" s="995">
        <f t="shared" ref="LNE56" si="4238">LNE45-LNE53-LNE54</f>
        <v>0</v>
      </c>
      <c r="LNG56" s="995">
        <f t="shared" ref="LNG56" si="4239">LNG45-LNG53-LNG54</f>
        <v>0</v>
      </c>
      <c r="LNI56" s="995">
        <f t="shared" ref="LNI56" si="4240">LNI45-LNI53-LNI54</f>
        <v>0</v>
      </c>
      <c r="LNK56" s="995">
        <f t="shared" ref="LNK56" si="4241">LNK45-LNK53-LNK54</f>
        <v>0</v>
      </c>
      <c r="LNM56" s="995">
        <f t="shared" ref="LNM56" si="4242">LNM45-LNM53-LNM54</f>
        <v>0</v>
      </c>
      <c r="LNO56" s="995">
        <f t="shared" ref="LNO56" si="4243">LNO45-LNO53-LNO54</f>
        <v>0</v>
      </c>
      <c r="LNQ56" s="995">
        <f t="shared" ref="LNQ56" si="4244">LNQ45-LNQ53-LNQ54</f>
        <v>0</v>
      </c>
      <c r="LNS56" s="995">
        <f t="shared" ref="LNS56" si="4245">LNS45-LNS53-LNS54</f>
        <v>0</v>
      </c>
      <c r="LNU56" s="995">
        <f t="shared" ref="LNU56" si="4246">LNU45-LNU53-LNU54</f>
        <v>0</v>
      </c>
      <c r="LNW56" s="995">
        <f t="shared" ref="LNW56" si="4247">LNW45-LNW53-LNW54</f>
        <v>0</v>
      </c>
      <c r="LNY56" s="995">
        <f t="shared" ref="LNY56" si="4248">LNY45-LNY53-LNY54</f>
        <v>0</v>
      </c>
      <c r="LOA56" s="995">
        <f t="shared" ref="LOA56" si="4249">LOA45-LOA53-LOA54</f>
        <v>0</v>
      </c>
      <c r="LOC56" s="995">
        <f t="shared" ref="LOC56" si="4250">LOC45-LOC53-LOC54</f>
        <v>0</v>
      </c>
      <c r="LOE56" s="995">
        <f t="shared" ref="LOE56" si="4251">LOE45-LOE53-LOE54</f>
        <v>0</v>
      </c>
      <c r="LOG56" s="995">
        <f t="shared" ref="LOG56" si="4252">LOG45-LOG53-LOG54</f>
        <v>0</v>
      </c>
      <c r="LOI56" s="995">
        <f t="shared" ref="LOI56" si="4253">LOI45-LOI53-LOI54</f>
        <v>0</v>
      </c>
      <c r="LOK56" s="995">
        <f t="shared" ref="LOK56" si="4254">LOK45-LOK53-LOK54</f>
        <v>0</v>
      </c>
      <c r="LOM56" s="995">
        <f t="shared" ref="LOM56" si="4255">LOM45-LOM53-LOM54</f>
        <v>0</v>
      </c>
      <c r="LOO56" s="995">
        <f t="shared" ref="LOO56" si="4256">LOO45-LOO53-LOO54</f>
        <v>0</v>
      </c>
      <c r="LOQ56" s="995">
        <f t="shared" ref="LOQ56" si="4257">LOQ45-LOQ53-LOQ54</f>
        <v>0</v>
      </c>
      <c r="LOS56" s="995">
        <f t="shared" ref="LOS56" si="4258">LOS45-LOS53-LOS54</f>
        <v>0</v>
      </c>
      <c r="LOU56" s="995">
        <f t="shared" ref="LOU56" si="4259">LOU45-LOU53-LOU54</f>
        <v>0</v>
      </c>
      <c r="LOW56" s="995">
        <f t="shared" ref="LOW56" si="4260">LOW45-LOW53-LOW54</f>
        <v>0</v>
      </c>
      <c r="LOY56" s="995">
        <f t="shared" ref="LOY56" si="4261">LOY45-LOY53-LOY54</f>
        <v>0</v>
      </c>
      <c r="LPA56" s="995">
        <f t="shared" ref="LPA56" si="4262">LPA45-LPA53-LPA54</f>
        <v>0</v>
      </c>
      <c r="LPC56" s="995">
        <f t="shared" ref="LPC56" si="4263">LPC45-LPC53-LPC54</f>
        <v>0</v>
      </c>
      <c r="LPE56" s="995">
        <f t="shared" ref="LPE56" si="4264">LPE45-LPE53-LPE54</f>
        <v>0</v>
      </c>
      <c r="LPG56" s="995">
        <f t="shared" ref="LPG56" si="4265">LPG45-LPG53-LPG54</f>
        <v>0</v>
      </c>
      <c r="LPI56" s="995">
        <f t="shared" ref="LPI56" si="4266">LPI45-LPI53-LPI54</f>
        <v>0</v>
      </c>
      <c r="LPK56" s="995">
        <f t="shared" ref="LPK56" si="4267">LPK45-LPK53-LPK54</f>
        <v>0</v>
      </c>
      <c r="LPM56" s="995">
        <f t="shared" ref="LPM56" si="4268">LPM45-LPM53-LPM54</f>
        <v>0</v>
      </c>
      <c r="LPO56" s="995">
        <f t="shared" ref="LPO56" si="4269">LPO45-LPO53-LPO54</f>
        <v>0</v>
      </c>
      <c r="LPQ56" s="995">
        <f t="shared" ref="LPQ56" si="4270">LPQ45-LPQ53-LPQ54</f>
        <v>0</v>
      </c>
      <c r="LPS56" s="995">
        <f t="shared" ref="LPS56" si="4271">LPS45-LPS53-LPS54</f>
        <v>0</v>
      </c>
      <c r="LPU56" s="995">
        <f t="shared" ref="LPU56" si="4272">LPU45-LPU53-LPU54</f>
        <v>0</v>
      </c>
      <c r="LPW56" s="995">
        <f t="shared" ref="LPW56" si="4273">LPW45-LPW53-LPW54</f>
        <v>0</v>
      </c>
      <c r="LPY56" s="995">
        <f t="shared" ref="LPY56" si="4274">LPY45-LPY53-LPY54</f>
        <v>0</v>
      </c>
      <c r="LQA56" s="995">
        <f t="shared" ref="LQA56" si="4275">LQA45-LQA53-LQA54</f>
        <v>0</v>
      </c>
      <c r="LQC56" s="995">
        <f t="shared" ref="LQC56" si="4276">LQC45-LQC53-LQC54</f>
        <v>0</v>
      </c>
      <c r="LQE56" s="995">
        <f t="shared" ref="LQE56" si="4277">LQE45-LQE53-LQE54</f>
        <v>0</v>
      </c>
      <c r="LQG56" s="995">
        <f t="shared" ref="LQG56" si="4278">LQG45-LQG53-LQG54</f>
        <v>0</v>
      </c>
      <c r="LQI56" s="995">
        <f t="shared" ref="LQI56" si="4279">LQI45-LQI53-LQI54</f>
        <v>0</v>
      </c>
      <c r="LQK56" s="995">
        <f t="shared" ref="LQK56" si="4280">LQK45-LQK53-LQK54</f>
        <v>0</v>
      </c>
      <c r="LQM56" s="995">
        <f t="shared" ref="LQM56" si="4281">LQM45-LQM53-LQM54</f>
        <v>0</v>
      </c>
      <c r="LQO56" s="995">
        <f t="shared" ref="LQO56" si="4282">LQO45-LQO53-LQO54</f>
        <v>0</v>
      </c>
      <c r="LQQ56" s="995">
        <f t="shared" ref="LQQ56" si="4283">LQQ45-LQQ53-LQQ54</f>
        <v>0</v>
      </c>
      <c r="LQS56" s="995">
        <f t="shared" ref="LQS56" si="4284">LQS45-LQS53-LQS54</f>
        <v>0</v>
      </c>
      <c r="LQU56" s="995">
        <f t="shared" ref="LQU56" si="4285">LQU45-LQU53-LQU54</f>
        <v>0</v>
      </c>
      <c r="LQW56" s="995">
        <f t="shared" ref="LQW56" si="4286">LQW45-LQW53-LQW54</f>
        <v>0</v>
      </c>
      <c r="LQY56" s="995">
        <f t="shared" ref="LQY56" si="4287">LQY45-LQY53-LQY54</f>
        <v>0</v>
      </c>
      <c r="LRA56" s="995">
        <f t="shared" ref="LRA56" si="4288">LRA45-LRA53-LRA54</f>
        <v>0</v>
      </c>
      <c r="LRC56" s="995">
        <f t="shared" ref="LRC56" si="4289">LRC45-LRC53-LRC54</f>
        <v>0</v>
      </c>
      <c r="LRE56" s="995">
        <f t="shared" ref="LRE56" si="4290">LRE45-LRE53-LRE54</f>
        <v>0</v>
      </c>
      <c r="LRG56" s="995">
        <f t="shared" ref="LRG56" si="4291">LRG45-LRG53-LRG54</f>
        <v>0</v>
      </c>
      <c r="LRI56" s="995">
        <f t="shared" ref="LRI56" si="4292">LRI45-LRI53-LRI54</f>
        <v>0</v>
      </c>
      <c r="LRK56" s="995">
        <f t="shared" ref="LRK56" si="4293">LRK45-LRK53-LRK54</f>
        <v>0</v>
      </c>
      <c r="LRM56" s="995">
        <f t="shared" ref="LRM56" si="4294">LRM45-LRM53-LRM54</f>
        <v>0</v>
      </c>
      <c r="LRO56" s="995">
        <f t="shared" ref="LRO56" si="4295">LRO45-LRO53-LRO54</f>
        <v>0</v>
      </c>
      <c r="LRQ56" s="995">
        <f t="shared" ref="LRQ56" si="4296">LRQ45-LRQ53-LRQ54</f>
        <v>0</v>
      </c>
      <c r="LRS56" s="995">
        <f t="shared" ref="LRS56" si="4297">LRS45-LRS53-LRS54</f>
        <v>0</v>
      </c>
      <c r="LRU56" s="995">
        <f t="shared" ref="LRU56" si="4298">LRU45-LRU53-LRU54</f>
        <v>0</v>
      </c>
      <c r="LRW56" s="995">
        <f t="shared" ref="LRW56" si="4299">LRW45-LRW53-LRW54</f>
        <v>0</v>
      </c>
      <c r="LRY56" s="995">
        <f t="shared" ref="LRY56" si="4300">LRY45-LRY53-LRY54</f>
        <v>0</v>
      </c>
      <c r="LSA56" s="995">
        <f t="shared" ref="LSA56" si="4301">LSA45-LSA53-LSA54</f>
        <v>0</v>
      </c>
      <c r="LSC56" s="995">
        <f t="shared" ref="LSC56" si="4302">LSC45-LSC53-LSC54</f>
        <v>0</v>
      </c>
      <c r="LSE56" s="995">
        <f t="shared" ref="LSE56" si="4303">LSE45-LSE53-LSE54</f>
        <v>0</v>
      </c>
      <c r="LSG56" s="995">
        <f t="shared" ref="LSG56" si="4304">LSG45-LSG53-LSG54</f>
        <v>0</v>
      </c>
      <c r="LSI56" s="995">
        <f t="shared" ref="LSI56" si="4305">LSI45-LSI53-LSI54</f>
        <v>0</v>
      </c>
      <c r="LSK56" s="995">
        <f t="shared" ref="LSK56" si="4306">LSK45-LSK53-LSK54</f>
        <v>0</v>
      </c>
      <c r="LSM56" s="995">
        <f t="shared" ref="LSM56" si="4307">LSM45-LSM53-LSM54</f>
        <v>0</v>
      </c>
      <c r="LSO56" s="995">
        <f t="shared" ref="LSO56" si="4308">LSO45-LSO53-LSO54</f>
        <v>0</v>
      </c>
      <c r="LSQ56" s="995">
        <f t="shared" ref="LSQ56" si="4309">LSQ45-LSQ53-LSQ54</f>
        <v>0</v>
      </c>
      <c r="LSS56" s="995">
        <f t="shared" ref="LSS56" si="4310">LSS45-LSS53-LSS54</f>
        <v>0</v>
      </c>
      <c r="LSU56" s="995">
        <f t="shared" ref="LSU56" si="4311">LSU45-LSU53-LSU54</f>
        <v>0</v>
      </c>
      <c r="LSW56" s="995">
        <f t="shared" ref="LSW56" si="4312">LSW45-LSW53-LSW54</f>
        <v>0</v>
      </c>
      <c r="LSY56" s="995">
        <f t="shared" ref="LSY56" si="4313">LSY45-LSY53-LSY54</f>
        <v>0</v>
      </c>
      <c r="LTA56" s="995">
        <f t="shared" ref="LTA56" si="4314">LTA45-LTA53-LTA54</f>
        <v>0</v>
      </c>
      <c r="LTC56" s="995">
        <f t="shared" ref="LTC56" si="4315">LTC45-LTC53-LTC54</f>
        <v>0</v>
      </c>
      <c r="LTE56" s="995">
        <f t="shared" ref="LTE56" si="4316">LTE45-LTE53-LTE54</f>
        <v>0</v>
      </c>
      <c r="LTG56" s="995">
        <f t="shared" ref="LTG56" si="4317">LTG45-LTG53-LTG54</f>
        <v>0</v>
      </c>
      <c r="LTI56" s="995">
        <f t="shared" ref="LTI56" si="4318">LTI45-LTI53-LTI54</f>
        <v>0</v>
      </c>
      <c r="LTK56" s="995">
        <f t="shared" ref="LTK56" si="4319">LTK45-LTK53-LTK54</f>
        <v>0</v>
      </c>
      <c r="LTM56" s="995">
        <f t="shared" ref="LTM56" si="4320">LTM45-LTM53-LTM54</f>
        <v>0</v>
      </c>
      <c r="LTO56" s="995">
        <f t="shared" ref="LTO56" si="4321">LTO45-LTO53-LTO54</f>
        <v>0</v>
      </c>
      <c r="LTQ56" s="995">
        <f t="shared" ref="LTQ56" si="4322">LTQ45-LTQ53-LTQ54</f>
        <v>0</v>
      </c>
      <c r="LTS56" s="995">
        <f t="shared" ref="LTS56" si="4323">LTS45-LTS53-LTS54</f>
        <v>0</v>
      </c>
      <c r="LTU56" s="995">
        <f t="shared" ref="LTU56" si="4324">LTU45-LTU53-LTU54</f>
        <v>0</v>
      </c>
      <c r="LTW56" s="995">
        <f t="shared" ref="LTW56" si="4325">LTW45-LTW53-LTW54</f>
        <v>0</v>
      </c>
      <c r="LTY56" s="995">
        <f t="shared" ref="LTY56" si="4326">LTY45-LTY53-LTY54</f>
        <v>0</v>
      </c>
      <c r="LUA56" s="995">
        <f t="shared" ref="LUA56" si="4327">LUA45-LUA53-LUA54</f>
        <v>0</v>
      </c>
      <c r="LUC56" s="995">
        <f t="shared" ref="LUC56" si="4328">LUC45-LUC53-LUC54</f>
        <v>0</v>
      </c>
      <c r="LUE56" s="995">
        <f t="shared" ref="LUE56" si="4329">LUE45-LUE53-LUE54</f>
        <v>0</v>
      </c>
      <c r="LUG56" s="995">
        <f t="shared" ref="LUG56" si="4330">LUG45-LUG53-LUG54</f>
        <v>0</v>
      </c>
      <c r="LUI56" s="995">
        <f t="shared" ref="LUI56" si="4331">LUI45-LUI53-LUI54</f>
        <v>0</v>
      </c>
      <c r="LUK56" s="995">
        <f t="shared" ref="LUK56" si="4332">LUK45-LUK53-LUK54</f>
        <v>0</v>
      </c>
      <c r="LUM56" s="995">
        <f t="shared" ref="LUM56" si="4333">LUM45-LUM53-LUM54</f>
        <v>0</v>
      </c>
      <c r="LUO56" s="995">
        <f t="shared" ref="LUO56" si="4334">LUO45-LUO53-LUO54</f>
        <v>0</v>
      </c>
      <c r="LUQ56" s="995">
        <f t="shared" ref="LUQ56" si="4335">LUQ45-LUQ53-LUQ54</f>
        <v>0</v>
      </c>
      <c r="LUS56" s="995">
        <f t="shared" ref="LUS56" si="4336">LUS45-LUS53-LUS54</f>
        <v>0</v>
      </c>
      <c r="LUU56" s="995">
        <f t="shared" ref="LUU56" si="4337">LUU45-LUU53-LUU54</f>
        <v>0</v>
      </c>
      <c r="LUW56" s="995">
        <f t="shared" ref="LUW56" si="4338">LUW45-LUW53-LUW54</f>
        <v>0</v>
      </c>
      <c r="LUY56" s="995">
        <f t="shared" ref="LUY56" si="4339">LUY45-LUY53-LUY54</f>
        <v>0</v>
      </c>
      <c r="LVA56" s="995">
        <f t="shared" ref="LVA56" si="4340">LVA45-LVA53-LVA54</f>
        <v>0</v>
      </c>
      <c r="LVC56" s="995">
        <f t="shared" ref="LVC56" si="4341">LVC45-LVC53-LVC54</f>
        <v>0</v>
      </c>
      <c r="LVE56" s="995">
        <f t="shared" ref="LVE56" si="4342">LVE45-LVE53-LVE54</f>
        <v>0</v>
      </c>
      <c r="LVG56" s="995">
        <f t="shared" ref="LVG56" si="4343">LVG45-LVG53-LVG54</f>
        <v>0</v>
      </c>
      <c r="LVI56" s="995">
        <f t="shared" ref="LVI56" si="4344">LVI45-LVI53-LVI54</f>
        <v>0</v>
      </c>
      <c r="LVK56" s="995">
        <f t="shared" ref="LVK56" si="4345">LVK45-LVK53-LVK54</f>
        <v>0</v>
      </c>
      <c r="LVM56" s="995">
        <f t="shared" ref="LVM56" si="4346">LVM45-LVM53-LVM54</f>
        <v>0</v>
      </c>
      <c r="LVO56" s="995">
        <f t="shared" ref="LVO56" si="4347">LVO45-LVO53-LVO54</f>
        <v>0</v>
      </c>
      <c r="LVQ56" s="995">
        <f t="shared" ref="LVQ56" si="4348">LVQ45-LVQ53-LVQ54</f>
        <v>0</v>
      </c>
      <c r="LVS56" s="995">
        <f t="shared" ref="LVS56" si="4349">LVS45-LVS53-LVS54</f>
        <v>0</v>
      </c>
      <c r="LVU56" s="995">
        <f t="shared" ref="LVU56" si="4350">LVU45-LVU53-LVU54</f>
        <v>0</v>
      </c>
      <c r="LVW56" s="995">
        <f t="shared" ref="LVW56" si="4351">LVW45-LVW53-LVW54</f>
        <v>0</v>
      </c>
      <c r="LVY56" s="995">
        <f t="shared" ref="LVY56" si="4352">LVY45-LVY53-LVY54</f>
        <v>0</v>
      </c>
      <c r="LWA56" s="995">
        <f t="shared" ref="LWA56" si="4353">LWA45-LWA53-LWA54</f>
        <v>0</v>
      </c>
      <c r="LWC56" s="995">
        <f t="shared" ref="LWC56" si="4354">LWC45-LWC53-LWC54</f>
        <v>0</v>
      </c>
      <c r="LWE56" s="995">
        <f t="shared" ref="LWE56" si="4355">LWE45-LWE53-LWE54</f>
        <v>0</v>
      </c>
      <c r="LWG56" s="995">
        <f t="shared" ref="LWG56" si="4356">LWG45-LWG53-LWG54</f>
        <v>0</v>
      </c>
      <c r="LWI56" s="995">
        <f t="shared" ref="LWI56" si="4357">LWI45-LWI53-LWI54</f>
        <v>0</v>
      </c>
      <c r="LWK56" s="995">
        <f t="shared" ref="LWK56" si="4358">LWK45-LWK53-LWK54</f>
        <v>0</v>
      </c>
      <c r="LWM56" s="995">
        <f t="shared" ref="LWM56" si="4359">LWM45-LWM53-LWM54</f>
        <v>0</v>
      </c>
      <c r="LWO56" s="995">
        <f t="shared" ref="LWO56" si="4360">LWO45-LWO53-LWO54</f>
        <v>0</v>
      </c>
      <c r="LWQ56" s="995">
        <f t="shared" ref="LWQ56" si="4361">LWQ45-LWQ53-LWQ54</f>
        <v>0</v>
      </c>
      <c r="LWS56" s="995">
        <f t="shared" ref="LWS56" si="4362">LWS45-LWS53-LWS54</f>
        <v>0</v>
      </c>
      <c r="LWU56" s="995">
        <f t="shared" ref="LWU56" si="4363">LWU45-LWU53-LWU54</f>
        <v>0</v>
      </c>
      <c r="LWW56" s="995">
        <f t="shared" ref="LWW56" si="4364">LWW45-LWW53-LWW54</f>
        <v>0</v>
      </c>
      <c r="LWY56" s="995">
        <f t="shared" ref="LWY56" si="4365">LWY45-LWY53-LWY54</f>
        <v>0</v>
      </c>
      <c r="LXA56" s="995">
        <f t="shared" ref="LXA56" si="4366">LXA45-LXA53-LXA54</f>
        <v>0</v>
      </c>
      <c r="LXC56" s="995">
        <f t="shared" ref="LXC56" si="4367">LXC45-LXC53-LXC54</f>
        <v>0</v>
      </c>
      <c r="LXE56" s="995">
        <f t="shared" ref="LXE56" si="4368">LXE45-LXE53-LXE54</f>
        <v>0</v>
      </c>
      <c r="LXG56" s="995">
        <f t="shared" ref="LXG56" si="4369">LXG45-LXG53-LXG54</f>
        <v>0</v>
      </c>
      <c r="LXI56" s="995">
        <f t="shared" ref="LXI56" si="4370">LXI45-LXI53-LXI54</f>
        <v>0</v>
      </c>
      <c r="LXK56" s="995">
        <f t="shared" ref="LXK56" si="4371">LXK45-LXK53-LXK54</f>
        <v>0</v>
      </c>
      <c r="LXM56" s="995">
        <f t="shared" ref="LXM56" si="4372">LXM45-LXM53-LXM54</f>
        <v>0</v>
      </c>
      <c r="LXO56" s="995">
        <f t="shared" ref="LXO56" si="4373">LXO45-LXO53-LXO54</f>
        <v>0</v>
      </c>
      <c r="LXQ56" s="995">
        <f t="shared" ref="LXQ56" si="4374">LXQ45-LXQ53-LXQ54</f>
        <v>0</v>
      </c>
      <c r="LXS56" s="995">
        <f t="shared" ref="LXS56" si="4375">LXS45-LXS53-LXS54</f>
        <v>0</v>
      </c>
      <c r="LXU56" s="995">
        <f t="shared" ref="LXU56" si="4376">LXU45-LXU53-LXU54</f>
        <v>0</v>
      </c>
      <c r="LXW56" s="995">
        <f t="shared" ref="LXW56" si="4377">LXW45-LXW53-LXW54</f>
        <v>0</v>
      </c>
      <c r="LXY56" s="995">
        <f t="shared" ref="LXY56" si="4378">LXY45-LXY53-LXY54</f>
        <v>0</v>
      </c>
      <c r="LYA56" s="995">
        <f t="shared" ref="LYA56" si="4379">LYA45-LYA53-LYA54</f>
        <v>0</v>
      </c>
      <c r="LYC56" s="995">
        <f t="shared" ref="LYC56" si="4380">LYC45-LYC53-LYC54</f>
        <v>0</v>
      </c>
      <c r="LYE56" s="995">
        <f t="shared" ref="LYE56" si="4381">LYE45-LYE53-LYE54</f>
        <v>0</v>
      </c>
      <c r="LYG56" s="995">
        <f t="shared" ref="LYG56" si="4382">LYG45-LYG53-LYG54</f>
        <v>0</v>
      </c>
      <c r="LYI56" s="995">
        <f t="shared" ref="LYI56" si="4383">LYI45-LYI53-LYI54</f>
        <v>0</v>
      </c>
      <c r="LYK56" s="995">
        <f t="shared" ref="LYK56" si="4384">LYK45-LYK53-LYK54</f>
        <v>0</v>
      </c>
      <c r="LYM56" s="995">
        <f t="shared" ref="LYM56" si="4385">LYM45-LYM53-LYM54</f>
        <v>0</v>
      </c>
      <c r="LYO56" s="995">
        <f t="shared" ref="LYO56" si="4386">LYO45-LYO53-LYO54</f>
        <v>0</v>
      </c>
      <c r="LYQ56" s="995">
        <f t="shared" ref="LYQ56" si="4387">LYQ45-LYQ53-LYQ54</f>
        <v>0</v>
      </c>
      <c r="LYS56" s="995">
        <f t="shared" ref="LYS56" si="4388">LYS45-LYS53-LYS54</f>
        <v>0</v>
      </c>
      <c r="LYU56" s="995">
        <f t="shared" ref="LYU56" si="4389">LYU45-LYU53-LYU54</f>
        <v>0</v>
      </c>
      <c r="LYW56" s="995">
        <f t="shared" ref="LYW56" si="4390">LYW45-LYW53-LYW54</f>
        <v>0</v>
      </c>
      <c r="LYY56" s="995">
        <f t="shared" ref="LYY56" si="4391">LYY45-LYY53-LYY54</f>
        <v>0</v>
      </c>
      <c r="LZA56" s="995">
        <f t="shared" ref="LZA56" si="4392">LZA45-LZA53-LZA54</f>
        <v>0</v>
      </c>
      <c r="LZC56" s="995">
        <f t="shared" ref="LZC56" si="4393">LZC45-LZC53-LZC54</f>
        <v>0</v>
      </c>
      <c r="LZE56" s="995">
        <f t="shared" ref="LZE56" si="4394">LZE45-LZE53-LZE54</f>
        <v>0</v>
      </c>
      <c r="LZG56" s="995">
        <f t="shared" ref="LZG56" si="4395">LZG45-LZG53-LZG54</f>
        <v>0</v>
      </c>
      <c r="LZI56" s="995">
        <f t="shared" ref="LZI56" si="4396">LZI45-LZI53-LZI54</f>
        <v>0</v>
      </c>
      <c r="LZK56" s="995">
        <f t="shared" ref="LZK56" si="4397">LZK45-LZK53-LZK54</f>
        <v>0</v>
      </c>
      <c r="LZM56" s="995">
        <f t="shared" ref="LZM56" si="4398">LZM45-LZM53-LZM54</f>
        <v>0</v>
      </c>
      <c r="LZO56" s="995">
        <f t="shared" ref="LZO56" si="4399">LZO45-LZO53-LZO54</f>
        <v>0</v>
      </c>
      <c r="LZQ56" s="995">
        <f t="shared" ref="LZQ56" si="4400">LZQ45-LZQ53-LZQ54</f>
        <v>0</v>
      </c>
      <c r="LZS56" s="995">
        <f t="shared" ref="LZS56" si="4401">LZS45-LZS53-LZS54</f>
        <v>0</v>
      </c>
      <c r="LZU56" s="995">
        <f t="shared" ref="LZU56" si="4402">LZU45-LZU53-LZU54</f>
        <v>0</v>
      </c>
      <c r="LZW56" s="995">
        <f t="shared" ref="LZW56" si="4403">LZW45-LZW53-LZW54</f>
        <v>0</v>
      </c>
      <c r="LZY56" s="995">
        <f t="shared" ref="LZY56" si="4404">LZY45-LZY53-LZY54</f>
        <v>0</v>
      </c>
      <c r="MAA56" s="995">
        <f t="shared" ref="MAA56" si="4405">MAA45-MAA53-MAA54</f>
        <v>0</v>
      </c>
      <c r="MAC56" s="995">
        <f t="shared" ref="MAC56" si="4406">MAC45-MAC53-MAC54</f>
        <v>0</v>
      </c>
      <c r="MAE56" s="995">
        <f t="shared" ref="MAE56" si="4407">MAE45-MAE53-MAE54</f>
        <v>0</v>
      </c>
      <c r="MAG56" s="995">
        <f t="shared" ref="MAG56" si="4408">MAG45-MAG53-MAG54</f>
        <v>0</v>
      </c>
      <c r="MAI56" s="995">
        <f t="shared" ref="MAI56" si="4409">MAI45-MAI53-MAI54</f>
        <v>0</v>
      </c>
      <c r="MAK56" s="995">
        <f t="shared" ref="MAK56" si="4410">MAK45-MAK53-MAK54</f>
        <v>0</v>
      </c>
      <c r="MAM56" s="995">
        <f t="shared" ref="MAM56" si="4411">MAM45-MAM53-MAM54</f>
        <v>0</v>
      </c>
      <c r="MAO56" s="995">
        <f t="shared" ref="MAO56" si="4412">MAO45-MAO53-MAO54</f>
        <v>0</v>
      </c>
      <c r="MAQ56" s="995">
        <f t="shared" ref="MAQ56" si="4413">MAQ45-MAQ53-MAQ54</f>
        <v>0</v>
      </c>
      <c r="MAS56" s="995">
        <f t="shared" ref="MAS56" si="4414">MAS45-MAS53-MAS54</f>
        <v>0</v>
      </c>
      <c r="MAU56" s="995">
        <f t="shared" ref="MAU56" si="4415">MAU45-MAU53-MAU54</f>
        <v>0</v>
      </c>
      <c r="MAW56" s="995">
        <f t="shared" ref="MAW56" si="4416">MAW45-MAW53-MAW54</f>
        <v>0</v>
      </c>
      <c r="MAY56" s="995">
        <f t="shared" ref="MAY56" si="4417">MAY45-MAY53-MAY54</f>
        <v>0</v>
      </c>
      <c r="MBA56" s="995">
        <f t="shared" ref="MBA56" si="4418">MBA45-MBA53-MBA54</f>
        <v>0</v>
      </c>
      <c r="MBC56" s="995">
        <f t="shared" ref="MBC56" si="4419">MBC45-MBC53-MBC54</f>
        <v>0</v>
      </c>
      <c r="MBE56" s="995">
        <f t="shared" ref="MBE56" si="4420">MBE45-MBE53-MBE54</f>
        <v>0</v>
      </c>
      <c r="MBG56" s="995">
        <f t="shared" ref="MBG56" si="4421">MBG45-MBG53-MBG54</f>
        <v>0</v>
      </c>
      <c r="MBI56" s="995">
        <f t="shared" ref="MBI56" si="4422">MBI45-MBI53-MBI54</f>
        <v>0</v>
      </c>
      <c r="MBK56" s="995">
        <f t="shared" ref="MBK56" si="4423">MBK45-MBK53-MBK54</f>
        <v>0</v>
      </c>
      <c r="MBM56" s="995">
        <f t="shared" ref="MBM56" si="4424">MBM45-MBM53-MBM54</f>
        <v>0</v>
      </c>
      <c r="MBO56" s="995">
        <f t="shared" ref="MBO56" si="4425">MBO45-MBO53-MBO54</f>
        <v>0</v>
      </c>
      <c r="MBQ56" s="995">
        <f t="shared" ref="MBQ56" si="4426">MBQ45-MBQ53-MBQ54</f>
        <v>0</v>
      </c>
      <c r="MBS56" s="995">
        <f t="shared" ref="MBS56" si="4427">MBS45-MBS53-MBS54</f>
        <v>0</v>
      </c>
      <c r="MBU56" s="995">
        <f t="shared" ref="MBU56" si="4428">MBU45-MBU53-MBU54</f>
        <v>0</v>
      </c>
      <c r="MBW56" s="995">
        <f t="shared" ref="MBW56" si="4429">MBW45-MBW53-MBW54</f>
        <v>0</v>
      </c>
      <c r="MBY56" s="995">
        <f t="shared" ref="MBY56" si="4430">MBY45-MBY53-MBY54</f>
        <v>0</v>
      </c>
      <c r="MCA56" s="995">
        <f t="shared" ref="MCA56" si="4431">MCA45-MCA53-MCA54</f>
        <v>0</v>
      </c>
      <c r="MCC56" s="995">
        <f t="shared" ref="MCC56" si="4432">MCC45-MCC53-MCC54</f>
        <v>0</v>
      </c>
      <c r="MCE56" s="995">
        <f t="shared" ref="MCE56" si="4433">MCE45-MCE53-MCE54</f>
        <v>0</v>
      </c>
      <c r="MCG56" s="995">
        <f t="shared" ref="MCG56" si="4434">MCG45-MCG53-MCG54</f>
        <v>0</v>
      </c>
      <c r="MCI56" s="995">
        <f t="shared" ref="MCI56" si="4435">MCI45-MCI53-MCI54</f>
        <v>0</v>
      </c>
      <c r="MCK56" s="995">
        <f t="shared" ref="MCK56" si="4436">MCK45-MCK53-MCK54</f>
        <v>0</v>
      </c>
      <c r="MCM56" s="995">
        <f t="shared" ref="MCM56" si="4437">MCM45-MCM53-MCM54</f>
        <v>0</v>
      </c>
      <c r="MCO56" s="995">
        <f t="shared" ref="MCO56" si="4438">MCO45-MCO53-MCO54</f>
        <v>0</v>
      </c>
      <c r="MCQ56" s="995">
        <f t="shared" ref="MCQ56" si="4439">MCQ45-MCQ53-MCQ54</f>
        <v>0</v>
      </c>
      <c r="MCS56" s="995">
        <f t="shared" ref="MCS56" si="4440">MCS45-MCS53-MCS54</f>
        <v>0</v>
      </c>
      <c r="MCU56" s="995">
        <f t="shared" ref="MCU56" si="4441">MCU45-MCU53-MCU54</f>
        <v>0</v>
      </c>
      <c r="MCW56" s="995">
        <f t="shared" ref="MCW56" si="4442">MCW45-MCW53-MCW54</f>
        <v>0</v>
      </c>
      <c r="MCY56" s="995">
        <f t="shared" ref="MCY56" si="4443">MCY45-MCY53-MCY54</f>
        <v>0</v>
      </c>
      <c r="MDA56" s="995">
        <f t="shared" ref="MDA56" si="4444">MDA45-MDA53-MDA54</f>
        <v>0</v>
      </c>
      <c r="MDC56" s="995">
        <f t="shared" ref="MDC56" si="4445">MDC45-MDC53-MDC54</f>
        <v>0</v>
      </c>
      <c r="MDE56" s="995">
        <f t="shared" ref="MDE56" si="4446">MDE45-MDE53-MDE54</f>
        <v>0</v>
      </c>
      <c r="MDG56" s="995">
        <f t="shared" ref="MDG56" si="4447">MDG45-MDG53-MDG54</f>
        <v>0</v>
      </c>
      <c r="MDI56" s="995">
        <f t="shared" ref="MDI56" si="4448">MDI45-MDI53-MDI54</f>
        <v>0</v>
      </c>
      <c r="MDK56" s="995">
        <f t="shared" ref="MDK56" si="4449">MDK45-MDK53-MDK54</f>
        <v>0</v>
      </c>
      <c r="MDM56" s="995">
        <f t="shared" ref="MDM56" si="4450">MDM45-MDM53-MDM54</f>
        <v>0</v>
      </c>
      <c r="MDO56" s="995">
        <f t="shared" ref="MDO56" si="4451">MDO45-MDO53-MDO54</f>
        <v>0</v>
      </c>
      <c r="MDQ56" s="995">
        <f t="shared" ref="MDQ56" si="4452">MDQ45-MDQ53-MDQ54</f>
        <v>0</v>
      </c>
      <c r="MDS56" s="995">
        <f t="shared" ref="MDS56" si="4453">MDS45-MDS53-MDS54</f>
        <v>0</v>
      </c>
      <c r="MDU56" s="995">
        <f t="shared" ref="MDU56" si="4454">MDU45-MDU53-MDU54</f>
        <v>0</v>
      </c>
      <c r="MDW56" s="995">
        <f t="shared" ref="MDW56" si="4455">MDW45-MDW53-MDW54</f>
        <v>0</v>
      </c>
      <c r="MDY56" s="995">
        <f t="shared" ref="MDY56" si="4456">MDY45-MDY53-MDY54</f>
        <v>0</v>
      </c>
      <c r="MEA56" s="995">
        <f t="shared" ref="MEA56" si="4457">MEA45-MEA53-MEA54</f>
        <v>0</v>
      </c>
      <c r="MEC56" s="995">
        <f t="shared" ref="MEC56" si="4458">MEC45-MEC53-MEC54</f>
        <v>0</v>
      </c>
      <c r="MEE56" s="995">
        <f t="shared" ref="MEE56" si="4459">MEE45-MEE53-MEE54</f>
        <v>0</v>
      </c>
      <c r="MEG56" s="995">
        <f t="shared" ref="MEG56" si="4460">MEG45-MEG53-MEG54</f>
        <v>0</v>
      </c>
      <c r="MEI56" s="995">
        <f t="shared" ref="MEI56" si="4461">MEI45-MEI53-MEI54</f>
        <v>0</v>
      </c>
      <c r="MEK56" s="995">
        <f t="shared" ref="MEK56" si="4462">MEK45-MEK53-MEK54</f>
        <v>0</v>
      </c>
      <c r="MEM56" s="995">
        <f t="shared" ref="MEM56" si="4463">MEM45-MEM53-MEM54</f>
        <v>0</v>
      </c>
      <c r="MEO56" s="995">
        <f t="shared" ref="MEO56" si="4464">MEO45-MEO53-MEO54</f>
        <v>0</v>
      </c>
      <c r="MEQ56" s="995">
        <f t="shared" ref="MEQ56" si="4465">MEQ45-MEQ53-MEQ54</f>
        <v>0</v>
      </c>
      <c r="MES56" s="995">
        <f t="shared" ref="MES56" si="4466">MES45-MES53-MES54</f>
        <v>0</v>
      </c>
      <c r="MEU56" s="995">
        <f t="shared" ref="MEU56" si="4467">MEU45-MEU53-MEU54</f>
        <v>0</v>
      </c>
      <c r="MEW56" s="995">
        <f t="shared" ref="MEW56" si="4468">MEW45-MEW53-MEW54</f>
        <v>0</v>
      </c>
      <c r="MEY56" s="995">
        <f t="shared" ref="MEY56" si="4469">MEY45-MEY53-MEY54</f>
        <v>0</v>
      </c>
      <c r="MFA56" s="995">
        <f t="shared" ref="MFA56" si="4470">MFA45-MFA53-MFA54</f>
        <v>0</v>
      </c>
      <c r="MFC56" s="995">
        <f t="shared" ref="MFC56" si="4471">MFC45-MFC53-MFC54</f>
        <v>0</v>
      </c>
      <c r="MFE56" s="995">
        <f t="shared" ref="MFE56" si="4472">MFE45-MFE53-MFE54</f>
        <v>0</v>
      </c>
      <c r="MFG56" s="995">
        <f t="shared" ref="MFG56" si="4473">MFG45-MFG53-MFG54</f>
        <v>0</v>
      </c>
      <c r="MFI56" s="995">
        <f t="shared" ref="MFI56" si="4474">MFI45-MFI53-MFI54</f>
        <v>0</v>
      </c>
      <c r="MFK56" s="995">
        <f t="shared" ref="MFK56" si="4475">MFK45-MFK53-MFK54</f>
        <v>0</v>
      </c>
      <c r="MFM56" s="995">
        <f t="shared" ref="MFM56" si="4476">MFM45-MFM53-MFM54</f>
        <v>0</v>
      </c>
      <c r="MFO56" s="995">
        <f t="shared" ref="MFO56" si="4477">MFO45-MFO53-MFO54</f>
        <v>0</v>
      </c>
      <c r="MFQ56" s="995">
        <f t="shared" ref="MFQ56" si="4478">MFQ45-MFQ53-MFQ54</f>
        <v>0</v>
      </c>
      <c r="MFS56" s="995">
        <f t="shared" ref="MFS56" si="4479">MFS45-MFS53-MFS54</f>
        <v>0</v>
      </c>
      <c r="MFU56" s="995">
        <f t="shared" ref="MFU56" si="4480">MFU45-MFU53-MFU54</f>
        <v>0</v>
      </c>
      <c r="MFW56" s="995">
        <f t="shared" ref="MFW56" si="4481">MFW45-MFW53-MFW54</f>
        <v>0</v>
      </c>
      <c r="MFY56" s="995">
        <f t="shared" ref="MFY56" si="4482">MFY45-MFY53-MFY54</f>
        <v>0</v>
      </c>
      <c r="MGA56" s="995">
        <f t="shared" ref="MGA56" si="4483">MGA45-MGA53-MGA54</f>
        <v>0</v>
      </c>
      <c r="MGC56" s="995">
        <f t="shared" ref="MGC56" si="4484">MGC45-MGC53-MGC54</f>
        <v>0</v>
      </c>
      <c r="MGE56" s="995">
        <f t="shared" ref="MGE56" si="4485">MGE45-MGE53-MGE54</f>
        <v>0</v>
      </c>
      <c r="MGG56" s="995">
        <f t="shared" ref="MGG56" si="4486">MGG45-MGG53-MGG54</f>
        <v>0</v>
      </c>
      <c r="MGI56" s="995">
        <f t="shared" ref="MGI56" si="4487">MGI45-MGI53-MGI54</f>
        <v>0</v>
      </c>
      <c r="MGK56" s="995">
        <f t="shared" ref="MGK56" si="4488">MGK45-MGK53-MGK54</f>
        <v>0</v>
      </c>
      <c r="MGM56" s="995">
        <f t="shared" ref="MGM56" si="4489">MGM45-MGM53-MGM54</f>
        <v>0</v>
      </c>
      <c r="MGO56" s="995">
        <f t="shared" ref="MGO56" si="4490">MGO45-MGO53-MGO54</f>
        <v>0</v>
      </c>
      <c r="MGQ56" s="995">
        <f t="shared" ref="MGQ56" si="4491">MGQ45-MGQ53-MGQ54</f>
        <v>0</v>
      </c>
      <c r="MGS56" s="995">
        <f t="shared" ref="MGS56" si="4492">MGS45-MGS53-MGS54</f>
        <v>0</v>
      </c>
      <c r="MGU56" s="995">
        <f t="shared" ref="MGU56" si="4493">MGU45-MGU53-MGU54</f>
        <v>0</v>
      </c>
      <c r="MGW56" s="995">
        <f t="shared" ref="MGW56" si="4494">MGW45-MGW53-MGW54</f>
        <v>0</v>
      </c>
      <c r="MGY56" s="995">
        <f t="shared" ref="MGY56" si="4495">MGY45-MGY53-MGY54</f>
        <v>0</v>
      </c>
      <c r="MHA56" s="995">
        <f t="shared" ref="MHA56" si="4496">MHA45-MHA53-MHA54</f>
        <v>0</v>
      </c>
      <c r="MHC56" s="995">
        <f t="shared" ref="MHC56" si="4497">MHC45-MHC53-MHC54</f>
        <v>0</v>
      </c>
      <c r="MHE56" s="995">
        <f t="shared" ref="MHE56" si="4498">MHE45-MHE53-MHE54</f>
        <v>0</v>
      </c>
      <c r="MHG56" s="995">
        <f t="shared" ref="MHG56" si="4499">MHG45-MHG53-MHG54</f>
        <v>0</v>
      </c>
      <c r="MHI56" s="995">
        <f t="shared" ref="MHI56" si="4500">MHI45-MHI53-MHI54</f>
        <v>0</v>
      </c>
      <c r="MHK56" s="995">
        <f t="shared" ref="MHK56" si="4501">MHK45-MHK53-MHK54</f>
        <v>0</v>
      </c>
      <c r="MHM56" s="995">
        <f t="shared" ref="MHM56" si="4502">MHM45-MHM53-MHM54</f>
        <v>0</v>
      </c>
      <c r="MHO56" s="995">
        <f t="shared" ref="MHO56" si="4503">MHO45-MHO53-MHO54</f>
        <v>0</v>
      </c>
      <c r="MHQ56" s="995">
        <f t="shared" ref="MHQ56" si="4504">MHQ45-MHQ53-MHQ54</f>
        <v>0</v>
      </c>
      <c r="MHS56" s="995">
        <f t="shared" ref="MHS56" si="4505">MHS45-MHS53-MHS54</f>
        <v>0</v>
      </c>
      <c r="MHU56" s="995">
        <f t="shared" ref="MHU56" si="4506">MHU45-MHU53-MHU54</f>
        <v>0</v>
      </c>
      <c r="MHW56" s="995">
        <f t="shared" ref="MHW56" si="4507">MHW45-MHW53-MHW54</f>
        <v>0</v>
      </c>
      <c r="MHY56" s="995">
        <f t="shared" ref="MHY56" si="4508">MHY45-MHY53-MHY54</f>
        <v>0</v>
      </c>
      <c r="MIA56" s="995">
        <f t="shared" ref="MIA56" si="4509">MIA45-MIA53-MIA54</f>
        <v>0</v>
      </c>
      <c r="MIC56" s="995">
        <f t="shared" ref="MIC56" si="4510">MIC45-MIC53-MIC54</f>
        <v>0</v>
      </c>
      <c r="MIE56" s="995">
        <f t="shared" ref="MIE56" si="4511">MIE45-MIE53-MIE54</f>
        <v>0</v>
      </c>
      <c r="MIG56" s="995">
        <f t="shared" ref="MIG56" si="4512">MIG45-MIG53-MIG54</f>
        <v>0</v>
      </c>
      <c r="MII56" s="995">
        <f t="shared" ref="MII56" si="4513">MII45-MII53-MII54</f>
        <v>0</v>
      </c>
      <c r="MIK56" s="995">
        <f t="shared" ref="MIK56" si="4514">MIK45-MIK53-MIK54</f>
        <v>0</v>
      </c>
      <c r="MIM56" s="995">
        <f t="shared" ref="MIM56" si="4515">MIM45-MIM53-MIM54</f>
        <v>0</v>
      </c>
      <c r="MIO56" s="995">
        <f t="shared" ref="MIO56" si="4516">MIO45-MIO53-MIO54</f>
        <v>0</v>
      </c>
      <c r="MIQ56" s="995">
        <f t="shared" ref="MIQ56" si="4517">MIQ45-MIQ53-MIQ54</f>
        <v>0</v>
      </c>
      <c r="MIS56" s="995">
        <f t="shared" ref="MIS56" si="4518">MIS45-MIS53-MIS54</f>
        <v>0</v>
      </c>
      <c r="MIU56" s="995">
        <f t="shared" ref="MIU56" si="4519">MIU45-MIU53-MIU54</f>
        <v>0</v>
      </c>
      <c r="MIW56" s="995">
        <f t="shared" ref="MIW56" si="4520">MIW45-MIW53-MIW54</f>
        <v>0</v>
      </c>
      <c r="MIY56" s="995">
        <f t="shared" ref="MIY56" si="4521">MIY45-MIY53-MIY54</f>
        <v>0</v>
      </c>
      <c r="MJA56" s="995">
        <f t="shared" ref="MJA56" si="4522">MJA45-MJA53-MJA54</f>
        <v>0</v>
      </c>
      <c r="MJC56" s="995">
        <f t="shared" ref="MJC56" si="4523">MJC45-MJC53-MJC54</f>
        <v>0</v>
      </c>
      <c r="MJE56" s="995">
        <f t="shared" ref="MJE56" si="4524">MJE45-MJE53-MJE54</f>
        <v>0</v>
      </c>
      <c r="MJG56" s="995">
        <f t="shared" ref="MJG56" si="4525">MJG45-MJG53-MJG54</f>
        <v>0</v>
      </c>
      <c r="MJI56" s="995">
        <f t="shared" ref="MJI56" si="4526">MJI45-MJI53-MJI54</f>
        <v>0</v>
      </c>
      <c r="MJK56" s="995">
        <f t="shared" ref="MJK56" si="4527">MJK45-MJK53-MJK54</f>
        <v>0</v>
      </c>
      <c r="MJM56" s="995">
        <f t="shared" ref="MJM56" si="4528">MJM45-MJM53-MJM54</f>
        <v>0</v>
      </c>
      <c r="MJO56" s="995">
        <f t="shared" ref="MJO56" si="4529">MJO45-MJO53-MJO54</f>
        <v>0</v>
      </c>
      <c r="MJQ56" s="995">
        <f t="shared" ref="MJQ56" si="4530">MJQ45-MJQ53-MJQ54</f>
        <v>0</v>
      </c>
      <c r="MJS56" s="995">
        <f t="shared" ref="MJS56" si="4531">MJS45-MJS53-MJS54</f>
        <v>0</v>
      </c>
      <c r="MJU56" s="995">
        <f t="shared" ref="MJU56" si="4532">MJU45-MJU53-MJU54</f>
        <v>0</v>
      </c>
      <c r="MJW56" s="995">
        <f t="shared" ref="MJW56" si="4533">MJW45-MJW53-MJW54</f>
        <v>0</v>
      </c>
      <c r="MJY56" s="995">
        <f t="shared" ref="MJY56" si="4534">MJY45-MJY53-MJY54</f>
        <v>0</v>
      </c>
      <c r="MKA56" s="995">
        <f t="shared" ref="MKA56" si="4535">MKA45-MKA53-MKA54</f>
        <v>0</v>
      </c>
      <c r="MKC56" s="995">
        <f t="shared" ref="MKC56" si="4536">MKC45-MKC53-MKC54</f>
        <v>0</v>
      </c>
      <c r="MKE56" s="995">
        <f t="shared" ref="MKE56" si="4537">MKE45-MKE53-MKE54</f>
        <v>0</v>
      </c>
      <c r="MKG56" s="995">
        <f t="shared" ref="MKG56" si="4538">MKG45-MKG53-MKG54</f>
        <v>0</v>
      </c>
      <c r="MKI56" s="995">
        <f t="shared" ref="MKI56" si="4539">MKI45-MKI53-MKI54</f>
        <v>0</v>
      </c>
      <c r="MKK56" s="995">
        <f t="shared" ref="MKK56" si="4540">MKK45-MKK53-MKK54</f>
        <v>0</v>
      </c>
      <c r="MKM56" s="995">
        <f t="shared" ref="MKM56" si="4541">MKM45-MKM53-MKM54</f>
        <v>0</v>
      </c>
      <c r="MKO56" s="995">
        <f t="shared" ref="MKO56" si="4542">MKO45-MKO53-MKO54</f>
        <v>0</v>
      </c>
      <c r="MKQ56" s="995">
        <f t="shared" ref="MKQ56" si="4543">MKQ45-MKQ53-MKQ54</f>
        <v>0</v>
      </c>
      <c r="MKS56" s="995">
        <f t="shared" ref="MKS56" si="4544">MKS45-MKS53-MKS54</f>
        <v>0</v>
      </c>
      <c r="MKU56" s="995">
        <f t="shared" ref="MKU56" si="4545">MKU45-MKU53-MKU54</f>
        <v>0</v>
      </c>
      <c r="MKW56" s="995">
        <f t="shared" ref="MKW56" si="4546">MKW45-MKW53-MKW54</f>
        <v>0</v>
      </c>
      <c r="MKY56" s="995">
        <f t="shared" ref="MKY56" si="4547">MKY45-MKY53-MKY54</f>
        <v>0</v>
      </c>
      <c r="MLA56" s="995">
        <f t="shared" ref="MLA56" si="4548">MLA45-MLA53-MLA54</f>
        <v>0</v>
      </c>
      <c r="MLC56" s="995">
        <f t="shared" ref="MLC56" si="4549">MLC45-MLC53-MLC54</f>
        <v>0</v>
      </c>
      <c r="MLE56" s="995">
        <f t="shared" ref="MLE56" si="4550">MLE45-MLE53-MLE54</f>
        <v>0</v>
      </c>
      <c r="MLG56" s="995">
        <f t="shared" ref="MLG56" si="4551">MLG45-MLG53-MLG54</f>
        <v>0</v>
      </c>
      <c r="MLI56" s="995">
        <f t="shared" ref="MLI56" si="4552">MLI45-MLI53-MLI54</f>
        <v>0</v>
      </c>
      <c r="MLK56" s="995">
        <f t="shared" ref="MLK56" si="4553">MLK45-MLK53-MLK54</f>
        <v>0</v>
      </c>
      <c r="MLM56" s="995">
        <f t="shared" ref="MLM56" si="4554">MLM45-MLM53-MLM54</f>
        <v>0</v>
      </c>
      <c r="MLO56" s="995">
        <f t="shared" ref="MLO56" si="4555">MLO45-MLO53-MLO54</f>
        <v>0</v>
      </c>
      <c r="MLQ56" s="995">
        <f t="shared" ref="MLQ56" si="4556">MLQ45-MLQ53-MLQ54</f>
        <v>0</v>
      </c>
      <c r="MLS56" s="995">
        <f t="shared" ref="MLS56" si="4557">MLS45-MLS53-MLS54</f>
        <v>0</v>
      </c>
      <c r="MLU56" s="995">
        <f t="shared" ref="MLU56" si="4558">MLU45-MLU53-MLU54</f>
        <v>0</v>
      </c>
      <c r="MLW56" s="995">
        <f t="shared" ref="MLW56" si="4559">MLW45-MLW53-MLW54</f>
        <v>0</v>
      </c>
      <c r="MLY56" s="995">
        <f t="shared" ref="MLY56" si="4560">MLY45-MLY53-MLY54</f>
        <v>0</v>
      </c>
      <c r="MMA56" s="995">
        <f t="shared" ref="MMA56" si="4561">MMA45-MMA53-MMA54</f>
        <v>0</v>
      </c>
      <c r="MMC56" s="995">
        <f t="shared" ref="MMC56" si="4562">MMC45-MMC53-MMC54</f>
        <v>0</v>
      </c>
      <c r="MME56" s="995">
        <f t="shared" ref="MME56" si="4563">MME45-MME53-MME54</f>
        <v>0</v>
      </c>
      <c r="MMG56" s="995">
        <f t="shared" ref="MMG56" si="4564">MMG45-MMG53-MMG54</f>
        <v>0</v>
      </c>
      <c r="MMI56" s="995">
        <f t="shared" ref="MMI56" si="4565">MMI45-MMI53-MMI54</f>
        <v>0</v>
      </c>
      <c r="MMK56" s="995">
        <f t="shared" ref="MMK56" si="4566">MMK45-MMK53-MMK54</f>
        <v>0</v>
      </c>
      <c r="MMM56" s="995">
        <f t="shared" ref="MMM56" si="4567">MMM45-MMM53-MMM54</f>
        <v>0</v>
      </c>
      <c r="MMO56" s="995">
        <f t="shared" ref="MMO56" si="4568">MMO45-MMO53-MMO54</f>
        <v>0</v>
      </c>
      <c r="MMQ56" s="995">
        <f t="shared" ref="MMQ56" si="4569">MMQ45-MMQ53-MMQ54</f>
        <v>0</v>
      </c>
      <c r="MMS56" s="995">
        <f t="shared" ref="MMS56" si="4570">MMS45-MMS53-MMS54</f>
        <v>0</v>
      </c>
      <c r="MMU56" s="995">
        <f t="shared" ref="MMU56" si="4571">MMU45-MMU53-MMU54</f>
        <v>0</v>
      </c>
      <c r="MMW56" s="995">
        <f t="shared" ref="MMW56" si="4572">MMW45-MMW53-MMW54</f>
        <v>0</v>
      </c>
      <c r="MMY56" s="995">
        <f t="shared" ref="MMY56" si="4573">MMY45-MMY53-MMY54</f>
        <v>0</v>
      </c>
      <c r="MNA56" s="995">
        <f t="shared" ref="MNA56" si="4574">MNA45-MNA53-MNA54</f>
        <v>0</v>
      </c>
      <c r="MNC56" s="995">
        <f t="shared" ref="MNC56" si="4575">MNC45-MNC53-MNC54</f>
        <v>0</v>
      </c>
      <c r="MNE56" s="995">
        <f t="shared" ref="MNE56" si="4576">MNE45-MNE53-MNE54</f>
        <v>0</v>
      </c>
      <c r="MNG56" s="995">
        <f t="shared" ref="MNG56" si="4577">MNG45-MNG53-MNG54</f>
        <v>0</v>
      </c>
      <c r="MNI56" s="995">
        <f t="shared" ref="MNI56" si="4578">MNI45-MNI53-MNI54</f>
        <v>0</v>
      </c>
      <c r="MNK56" s="995">
        <f t="shared" ref="MNK56" si="4579">MNK45-MNK53-MNK54</f>
        <v>0</v>
      </c>
      <c r="MNM56" s="995">
        <f t="shared" ref="MNM56" si="4580">MNM45-MNM53-MNM54</f>
        <v>0</v>
      </c>
      <c r="MNO56" s="995">
        <f t="shared" ref="MNO56" si="4581">MNO45-MNO53-MNO54</f>
        <v>0</v>
      </c>
      <c r="MNQ56" s="995">
        <f t="shared" ref="MNQ56" si="4582">MNQ45-MNQ53-MNQ54</f>
        <v>0</v>
      </c>
      <c r="MNS56" s="995">
        <f t="shared" ref="MNS56" si="4583">MNS45-MNS53-MNS54</f>
        <v>0</v>
      </c>
      <c r="MNU56" s="995">
        <f t="shared" ref="MNU56" si="4584">MNU45-MNU53-MNU54</f>
        <v>0</v>
      </c>
      <c r="MNW56" s="995">
        <f t="shared" ref="MNW56" si="4585">MNW45-MNW53-MNW54</f>
        <v>0</v>
      </c>
      <c r="MNY56" s="995">
        <f t="shared" ref="MNY56" si="4586">MNY45-MNY53-MNY54</f>
        <v>0</v>
      </c>
      <c r="MOA56" s="995">
        <f t="shared" ref="MOA56" si="4587">MOA45-MOA53-MOA54</f>
        <v>0</v>
      </c>
      <c r="MOC56" s="995">
        <f t="shared" ref="MOC56" si="4588">MOC45-MOC53-MOC54</f>
        <v>0</v>
      </c>
      <c r="MOE56" s="995">
        <f t="shared" ref="MOE56" si="4589">MOE45-MOE53-MOE54</f>
        <v>0</v>
      </c>
      <c r="MOG56" s="995">
        <f t="shared" ref="MOG56" si="4590">MOG45-MOG53-MOG54</f>
        <v>0</v>
      </c>
      <c r="MOI56" s="995">
        <f t="shared" ref="MOI56" si="4591">MOI45-MOI53-MOI54</f>
        <v>0</v>
      </c>
      <c r="MOK56" s="995">
        <f t="shared" ref="MOK56" si="4592">MOK45-MOK53-MOK54</f>
        <v>0</v>
      </c>
      <c r="MOM56" s="995">
        <f t="shared" ref="MOM56" si="4593">MOM45-MOM53-MOM54</f>
        <v>0</v>
      </c>
      <c r="MOO56" s="995">
        <f t="shared" ref="MOO56" si="4594">MOO45-MOO53-MOO54</f>
        <v>0</v>
      </c>
      <c r="MOQ56" s="995">
        <f t="shared" ref="MOQ56" si="4595">MOQ45-MOQ53-MOQ54</f>
        <v>0</v>
      </c>
      <c r="MOS56" s="995">
        <f t="shared" ref="MOS56" si="4596">MOS45-MOS53-MOS54</f>
        <v>0</v>
      </c>
      <c r="MOU56" s="995">
        <f t="shared" ref="MOU56" si="4597">MOU45-MOU53-MOU54</f>
        <v>0</v>
      </c>
      <c r="MOW56" s="995">
        <f t="shared" ref="MOW56" si="4598">MOW45-MOW53-MOW54</f>
        <v>0</v>
      </c>
      <c r="MOY56" s="995">
        <f t="shared" ref="MOY56" si="4599">MOY45-MOY53-MOY54</f>
        <v>0</v>
      </c>
      <c r="MPA56" s="995">
        <f t="shared" ref="MPA56" si="4600">MPA45-MPA53-MPA54</f>
        <v>0</v>
      </c>
      <c r="MPC56" s="995">
        <f t="shared" ref="MPC56" si="4601">MPC45-MPC53-MPC54</f>
        <v>0</v>
      </c>
      <c r="MPE56" s="995">
        <f t="shared" ref="MPE56" si="4602">MPE45-MPE53-MPE54</f>
        <v>0</v>
      </c>
      <c r="MPG56" s="995">
        <f t="shared" ref="MPG56" si="4603">MPG45-MPG53-MPG54</f>
        <v>0</v>
      </c>
      <c r="MPI56" s="995">
        <f t="shared" ref="MPI56" si="4604">MPI45-MPI53-MPI54</f>
        <v>0</v>
      </c>
      <c r="MPK56" s="995">
        <f t="shared" ref="MPK56" si="4605">MPK45-MPK53-MPK54</f>
        <v>0</v>
      </c>
      <c r="MPM56" s="995">
        <f t="shared" ref="MPM56" si="4606">MPM45-MPM53-MPM54</f>
        <v>0</v>
      </c>
      <c r="MPO56" s="995">
        <f t="shared" ref="MPO56" si="4607">MPO45-MPO53-MPO54</f>
        <v>0</v>
      </c>
      <c r="MPQ56" s="995">
        <f t="shared" ref="MPQ56" si="4608">MPQ45-MPQ53-MPQ54</f>
        <v>0</v>
      </c>
      <c r="MPS56" s="995">
        <f t="shared" ref="MPS56" si="4609">MPS45-MPS53-MPS54</f>
        <v>0</v>
      </c>
      <c r="MPU56" s="995">
        <f t="shared" ref="MPU56" si="4610">MPU45-MPU53-MPU54</f>
        <v>0</v>
      </c>
      <c r="MPW56" s="995">
        <f t="shared" ref="MPW56" si="4611">MPW45-MPW53-MPW54</f>
        <v>0</v>
      </c>
      <c r="MPY56" s="995">
        <f t="shared" ref="MPY56" si="4612">MPY45-MPY53-MPY54</f>
        <v>0</v>
      </c>
      <c r="MQA56" s="995">
        <f t="shared" ref="MQA56" si="4613">MQA45-MQA53-MQA54</f>
        <v>0</v>
      </c>
      <c r="MQC56" s="995">
        <f t="shared" ref="MQC56" si="4614">MQC45-MQC53-MQC54</f>
        <v>0</v>
      </c>
      <c r="MQE56" s="995">
        <f t="shared" ref="MQE56" si="4615">MQE45-MQE53-MQE54</f>
        <v>0</v>
      </c>
      <c r="MQG56" s="995">
        <f t="shared" ref="MQG56" si="4616">MQG45-MQG53-MQG54</f>
        <v>0</v>
      </c>
      <c r="MQI56" s="995">
        <f t="shared" ref="MQI56" si="4617">MQI45-MQI53-MQI54</f>
        <v>0</v>
      </c>
      <c r="MQK56" s="995">
        <f t="shared" ref="MQK56" si="4618">MQK45-MQK53-MQK54</f>
        <v>0</v>
      </c>
      <c r="MQM56" s="995">
        <f t="shared" ref="MQM56" si="4619">MQM45-MQM53-MQM54</f>
        <v>0</v>
      </c>
      <c r="MQO56" s="995">
        <f t="shared" ref="MQO56" si="4620">MQO45-MQO53-MQO54</f>
        <v>0</v>
      </c>
      <c r="MQQ56" s="995">
        <f t="shared" ref="MQQ56" si="4621">MQQ45-MQQ53-MQQ54</f>
        <v>0</v>
      </c>
      <c r="MQS56" s="995">
        <f t="shared" ref="MQS56" si="4622">MQS45-MQS53-MQS54</f>
        <v>0</v>
      </c>
      <c r="MQU56" s="995">
        <f t="shared" ref="MQU56" si="4623">MQU45-MQU53-MQU54</f>
        <v>0</v>
      </c>
      <c r="MQW56" s="995">
        <f t="shared" ref="MQW56" si="4624">MQW45-MQW53-MQW54</f>
        <v>0</v>
      </c>
      <c r="MQY56" s="995">
        <f t="shared" ref="MQY56" si="4625">MQY45-MQY53-MQY54</f>
        <v>0</v>
      </c>
      <c r="MRA56" s="995">
        <f t="shared" ref="MRA56" si="4626">MRA45-MRA53-MRA54</f>
        <v>0</v>
      </c>
      <c r="MRC56" s="995">
        <f t="shared" ref="MRC56" si="4627">MRC45-MRC53-MRC54</f>
        <v>0</v>
      </c>
      <c r="MRE56" s="995">
        <f t="shared" ref="MRE56" si="4628">MRE45-MRE53-MRE54</f>
        <v>0</v>
      </c>
      <c r="MRG56" s="995">
        <f t="shared" ref="MRG56" si="4629">MRG45-MRG53-MRG54</f>
        <v>0</v>
      </c>
      <c r="MRI56" s="995">
        <f t="shared" ref="MRI56" si="4630">MRI45-MRI53-MRI54</f>
        <v>0</v>
      </c>
      <c r="MRK56" s="995">
        <f t="shared" ref="MRK56" si="4631">MRK45-MRK53-MRK54</f>
        <v>0</v>
      </c>
      <c r="MRM56" s="995">
        <f t="shared" ref="MRM56" si="4632">MRM45-MRM53-MRM54</f>
        <v>0</v>
      </c>
      <c r="MRO56" s="995">
        <f t="shared" ref="MRO56" si="4633">MRO45-MRO53-MRO54</f>
        <v>0</v>
      </c>
      <c r="MRQ56" s="995">
        <f t="shared" ref="MRQ56" si="4634">MRQ45-MRQ53-MRQ54</f>
        <v>0</v>
      </c>
      <c r="MRS56" s="995">
        <f t="shared" ref="MRS56" si="4635">MRS45-MRS53-MRS54</f>
        <v>0</v>
      </c>
      <c r="MRU56" s="995">
        <f t="shared" ref="MRU56" si="4636">MRU45-MRU53-MRU54</f>
        <v>0</v>
      </c>
      <c r="MRW56" s="995">
        <f t="shared" ref="MRW56" si="4637">MRW45-MRW53-MRW54</f>
        <v>0</v>
      </c>
      <c r="MRY56" s="995">
        <f t="shared" ref="MRY56" si="4638">MRY45-MRY53-MRY54</f>
        <v>0</v>
      </c>
      <c r="MSA56" s="995">
        <f t="shared" ref="MSA56" si="4639">MSA45-MSA53-MSA54</f>
        <v>0</v>
      </c>
      <c r="MSC56" s="995">
        <f t="shared" ref="MSC56" si="4640">MSC45-MSC53-MSC54</f>
        <v>0</v>
      </c>
      <c r="MSE56" s="995">
        <f t="shared" ref="MSE56" si="4641">MSE45-MSE53-MSE54</f>
        <v>0</v>
      </c>
      <c r="MSG56" s="995">
        <f t="shared" ref="MSG56" si="4642">MSG45-MSG53-MSG54</f>
        <v>0</v>
      </c>
      <c r="MSI56" s="995">
        <f t="shared" ref="MSI56" si="4643">MSI45-MSI53-MSI54</f>
        <v>0</v>
      </c>
      <c r="MSK56" s="995">
        <f t="shared" ref="MSK56" si="4644">MSK45-MSK53-MSK54</f>
        <v>0</v>
      </c>
      <c r="MSM56" s="995">
        <f t="shared" ref="MSM56" si="4645">MSM45-MSM53-MSM54</f>
        <v>0</v>
      </c>
      <c r="MSO56" s="995">
        <f t="shared" ref="MSO56" si="4646">MSO45-MSO53-MSO54</f>
        <v>0</v>
      </c>
      <c r="MSQ56" s="995">
        <f t="shared" ref="MSQ56" si="4647">MSQ45-MSQ53-MSQ54</f>
        <v>0</v>
      </c>
      <c r="MSS56" s="995">
        <f t="shared" ref="MSS56" si="4648">MSS45-MSS53-MSS54</f>
        <v>0</v>
      </c>
      <c r="MSU56" s="995">
        <f t="shared" ref="MSU56" si="4649">MSU45-MSU53-MSU54</f>
        <v>0</v>
      </c>
      <c r="MSW56" s="995">
        <f t="shared" ref="MSW56" si="4650">MSW45-MSW53-MSW54</f>
        <v>0</v>
      </c>
      <c r="MSY56" s="995">
        <f t="shared" ref="MSY56" si="4651">MSY45-MSY53-MSY54</f>
        <v>0</v>
      </c>
      <c r="MTA56" s="995">
        <f t="shared" ref="MTA56" si="4652">MTA45-MTA53-MTA54</f>
        <v>0</v>
      </c>
      <c r="MTC56" s="995">
        <f t="shared" ref="MTC56" si="4653">MTC45-MTC53-MTC54</f>
        <v>0</v>
      </c>
      <c r="MTE56" s="995">
        <f t="shared" ref="MTE56" si="4654">MTE45-MTE53-MTE54</f>
        <v>0</v>
      </c>
      <c r="MTG56" s="995">
        <f t="shared" ref="MTG56" si="4655">MTG45-MTG53-MTG54</f>
        <v>0</v>
      </c>
      <c r="MTI56" s="995">
        <f t="shared" ref="MTI56" si="4656">MTI45-MTI53-MTI54</f>
        <v>0</v>
      </c>
      <c r="MTK56" s="995">
        <f t="shared" ref="MTK56" si="4657">MTK45-MTK53-MTK54</f>
        <v>0</v>
      </c>
      <c r="MTM56" s="995">
        <f t="shared" ref="MTM56" si="4658">MTM45-MTM53-MTM54</f>
        <v>0</v>
      </c>
      <c r="MTO56" s="995">
        <f t="shared" ref="MTO56" si="4659">MTO45-MTO53-MTO54</f>
        <v>0</v>
      </c>
      <c r="MTQ56" s="995">
        <f t="shared" ref="MTQ56" si="4660">MTQ45-MTQ53-MTQ54</f>
        <v>0</v>
      </c>
      <c r="MTS56" s="995">
        <f t="shared" ref="MTS56" si="4661">MTS45-MTS53-MTS54</f>
        <v>0</v>
      </c>
      <c r="MTU56" s="995">
        <f t="shared" ref="MTU56" si="4662">MTU45-MTU53-MTU54</f>
        <v>0</v>
      </c>
      <c r="MTW56" s="995">
        <f t="shared" ref="MTW56" si="4663">MTW45-MTW53-MTW54</f>
        <v>0</v>
      </c>
      <c r="MTY56" s="995">
        <f t="shared" ref="MTY56" si="4664">MTY45-MTY53-MTY54</f>
        <v>0</v>
      </c>
      <c r="MUA56" s="995">
        <f t="shared" ref="MUA56" si="4665">MUA45-MUA53-MUA54</f>
        <v>0</v>
      </c>
      <c r="MUC56" s="995">
        <f t="shared" ref="MUC56" si="4666">MUC45-MUC53-MUC54</f>
        <v>0</v>
      </c>
      <c r="MUE56" s="995">
        <f t="shared" ref="MUE56" si="4667">MUE45-MUE53-MUE54</f>
        <v>0</v>
      </c>
      <c r="MUG56" s="995">
        <f t="shared" ref="MUG56" si="4668">MUG45-MUG53-MUG54</f>
        <v>0</v>
      </c>
      <c r="MUI56" s="995">
        <f t="shared" ref="MUI56" si="4669">MUI45-MUI53-MUI54</f>
        <v>0</v>
      </c>
      <c r="MUK56" s="995">
        <f t="shared" ref="MUK56" si="4670">MUK45-MUK53-MUK54</f>
        <v>0</v>
      </c>
      <c r="MUM56" s="995">
        <f t="shared" ref="MUM56" si="4671">MUM45-MUM53-MUM54</f>
        <v>0</v>
      </c>
      <c r="MUO56" s="995">
        <f t="shared" ref="MUO56" si="4672">MUO45-MUO53-MUO54</f>
        <v>0</v>
      </c>
      <c r="MUQ56" s="995">
        <f t="shared" ref="MUQ56" si="4673">MUQ45-MUQ53-MUQ54</f>
        <v>0</v>
      </c>
      <c r="MUS56" s="995">
        <f t="shared" ref="MUS56" si="4674">MUS45-MUS53-MUS54</f>
        <v>0</v>
      </c>
      <c r="MUU56" s="995">
        <f t="shared" ref="MUU56" si="4675">MUU45-MUU53-MUU54</f>
        <v>0</v>
      </c>
      <c r="MUW56" s="995">
        <f t="shared" ref="MUW56" si="4676">MUW45-MUW53-MUW54</f>
        <v>0</v>
      </c>
      <c r="MUY56" s="995">
        <f t="shared" ref="MUY56" si="4677">MUY45-MUY53-MUY54</f>
        <v>0</v>
      </c>
      <c r="MVA56" s="995">
        <f t="shared" ref="MVA56" si="4678">MVA45-MVA53-MVA54</f>
        <v>0</v>
      </c>
      <c r="MVC56" s="995">
        <f t="shared" ref="MVC56" si="4679">MVC45-MVC53-MVC54</f>
        <v>0</v>
      </c>
      <c r="MVE56" s="995">
        <f t="shared" ref="MVE56" si="4680">MVE45-MVE53-MVE54</f>
        <v>0</v>
      </c>
      <c r="MVG56" s="995">
        <f t="shared" ref="MVG56" si="4681">MVG45-MVG53-MVG54</f>
        <v>0</v>
      </c>
      <c r="MVI56" s="995">
        <f t="shared" ref="MVI56" si="4682">MVI45-MVI53-MVI54</f>
        <v>0</v>
      </c>
      <c r="MVK56" s="995">
        <f t="shared" ref="MVK56" si="4683">MVK45-MVK53-MVK54</f>
        <v>0</v>
      </c>
      <c r="MVM56" s="995">
        <f t="shared" ref="MVM56" si="4684">MVM45-MVM53-MVM54</f>
        <v>0</v>
      </c>
      <c r="MVO56" s="995">
        <f t="shared" ref="MVO56" si="4685">MVO45-MVO53-MVO54</f>
        <v>0</v>
      </c>
      <c r="MVQ56" s="995">
        <f t="shared" ref="MVQ56" si="4686">MVQ45-MVQ53-MVQ54</f>
        <v>0</v>
      </c>
      <c r="MVS56" s="995">
        <f t="shared" ref="MVS56" si="4687">MVS45-MVS53-MVS54</f>
        <v>0</v>
      </c>
      <c r="MVU56" s="995">
        <f t="shared" ref="MVU56" si="4688">MVU45-MVU53-MVU54</f>
        <v>0</v>
      </c>
      <c r="MVW56" s="995">
        <f t="shared" ref="MVW56" si="4689">MVW45-MVW53-MVW54</f>
        <v>0</v>
      </c>
      <c r="MVY56" s="995">
        <f t="shared" ref="MVY56" si="4690">MVY45-MVY53-MVY54</f>
        <v>0</v>
      </c>
      <c r="MWA56" s="995">
        <f t="shared" ref="MWA56" si="4691">MWA45-MWA53-MWA54</f>
        <v>0</v>
      </c>
      <c r="MWC56" s="995">
        <f t="shared" ref="MWC56" si="4692">MWC45-MWC53-MWC54</f>
        <v>0</v>
      </c>
      <c r="MWE56" s="995">
        <f t="shared" ref="MWE56" si="4693">MWE45-MWE53-MWE54</f>
        <v>0</v>
      </c>
      <c r="MWG56" s="995">
        <f t="shared" ref="MWG56" si="4694">MWG45-MWG53-MWG54</f>
        <v>0</v>
      </c>
      <c r="MWI56" s="995">
        <f t="shared" ref="MWI56" si="4695">MWI45-MWI53-MWI54</f>
        <v>0</v>
      </c>
      <c r="MWK56" s="995">
        <f t="shared" ref="MWK56" si="4696">MWK45-MWK53-MWK54</f>
        <v>0</v>
      </c>
      <c r="MWM56" s="995">
        <f t="shared" ref="MWM56" si="4697">MWM45-MWM53-MWM54</f>
        <v>0</v>
      </c>
      <c r="MWO56" s="995">
        <f t="shared" ref="MWO56" si="4698">MWO45-MWO53-MWO54</f>
        <v>0</v>
      </c>
      <c r="MWQ56" s="995">
        <f t="shared" ref="MWQ56" si="4699">MWQ45-MWQ53-MWQ54</f>
        <v>0</v>
      </c>
      <c r="MWS56" s="995">
        <f t="shared" ref="MWS56" si="4700">MWS45-MWS53-MWS54</f>
        <v>0</v>
      </c>
      <c r="MWU56" s="995">
        <f t="shared" ref="MWU56" si="4701">MWU45-MWU53-MWU54</f>
        <v>0</v>
      </c>
      <c r="MWW56" s="995">
        <f t="shared" ref="MWW56" si="4702">MWW45-MWW53-MWW54</f>
        <v>0</v>
      </c>
      <c r="MWY56" s="995">
        <f t="shared" ref="MWY56" si="4703">MWY45-MWY53-MWY54</f>
        <v>0</v>
      </c>
      <c r="MXA56" s="995">
        <f t="shared" ref="MXA56" si="4704">MXA45-MXA53-MXA54</f>
        <v>0</v>
      </c>
      <c r="MXC56" s="995">
        <f t="shared" ref="MXC56" si="4705">MXC45-MXC53-MXC54</f>
        <v>0</v>
      </c>
      <c r="MXE56" s="995">
        <f t="shared" ref="MXE56" si="4706">MXE45-MXE53-MXE54</f>
        <v>0</v>
      </c>
      <c r="MXG56" s="995">
        <f t="shared" ref="MXG56" si="4707">MXG45-MXG53-MXG54</f>
        <v>0</v>
      </c>
      <c r="MXI56" s="995">
        <f t="shared" ref="MXI56" si="4708">MXI45-MXI53-MXI54</f>
        <v>0</v>
      </c>
      <c r="MXK56" s="995">
        <f t="shared" ref="MXK56" si="4709">MXK45-MXK53-MXK54</f>
        <v>0</v>
      </c>
      <c r="MXM56" s="995">
        <f t="shared" ref="MXM56" si="4710">MXM45-MXM53-MXM54</f>
        <v>0</v>
      </c>
      <c r="MXO56" s="995">
        <f t="shared" ref="MXO56" si="4711">MXO45-MXO53-MXO54</f>
        <v>0</v>
      </c>
      <c r="MXQ56" s="995">
        <f t="shared" ref="MXQ56" si="4712">MXQ45-MXQ53-MXQ54</f>
        <v>0</v>
      </c>
      <c r="MXS56" s="995">
        <f t="shared" ref="MXS56" si="4713">MXS45-MXS53-MXS54</f>
        <v>0</v>
      </c>
      <c r="MXU56" s="995">
        <f t="shared" ref="MXU56" si="4714">MXU45-MXU53-MXU54</f>
        <v>0</v>
      </c>
      <c r="MXW56" s="995">
        <f t="shared" ref="MXW56" si="4715">MXW45-MXW53-MXW54</f>
        <v>0</v>
      </c>
      <c r="MXY56" s="995">
        <f t="shared" ref="MXY56" si="4716">MXY45-MXY53-MXY54</f>
        <v>0</v>
      </c>
      <c r="MYA56" s="995">
        <f t="shared" ref="MYA56" si="4717">MYA45-MYA53-MYA54</f>
        <v>0</v>
      </c>
      <c r="MYC56" s="995">
        <f t="shared" ref="MYC56" si="4718">MYC45-MYC53-MYC54</f>
        <v>0</v>
      </c>
      <c r="MYE56" s="995">
        <f t="shared" ref="MYE56" si="4719">MYE45-MYE53-MYE54</f>
        <v>0</v>
      </c>
      <c r="MYG56" s="995">
        <f t="shared" ref="MYG56" si="4720">MYG45-MYG53-MYG54</f>
        <v>0</v>
      </c>
      <c r="MYI56" s="995">
        <f t="shared" ref="MYI56" si="4721">MYI45-MYI53-MYI54</f>
        <v>0</v>
      </c>
      <c r="MYK56" s="995">
        <f t="shared" ref="MYK56" si="4722">MYK45-MYK53-MYK54</f>
        <v>0</v>
      </c>
      <c r="MYM56" s="995">
        <f t="shared" ref="MYM56" si="4723">MYM45-MYM53-MYM54</f>
        <v>0</v>
      </c>
      <c r="MYO56" s="995">
        <f t="shared" ref="MYO56" si="4724">MYO45-MYO53-MYO54</f>
        <v>0</v>
      </c>
      <c r="MYQ56" s="995">
        <f t="shared" ref="MYQ56" si="4725">MYQ45-MYQ53-MYQ54</f>
        <v>0</v>
      </c>
      <c r="MYS56" s="995">
        <f t="shared" ref="MYS56" si="4726">MYS45-MYS53-MYS54</f>
        <v>0</v>
      </c>
      <c r="MYU56" s="995">
        <f t="shared" ref="MYU56" si="4727">MYU45-MYU53-MYU54</f>
        <v>0</v>
      </c>
      <c r="MYW56" s="995">
        <f t="shared" ref="MYW56" si="4728">MYW45-MYW53-MYW54</f>
        <v>0</v>
      </c>
      <c r="MYY56" s="995">
        <f t="shared" ref="MYY56" si="4729">MYY45-MYY53-MYY54</f>
        <v>0</v>
      </c>
      <c r="MZA56" s="995">
        <f t="shared" ref="MZA56" si="4730">MZA45-MZA53-MZA54</f>
        <v>0</v>
      </c>
      <c r="MZC56" s="995">
        <f t="shared" ref="MZC56" si="4731">MZC45-MZC53-MZC54</f>
        <v>0</v>
      </c>
      <c r="MZE56" s="995">
        <f t="shared" ref="MZE56" si="4732">MZE45-MZE53-MZE54</f>
        <v>0</v>
      </c>
      <c r="MZG56" s="995">
        <f t="shared" ref="MZG56" si="4733">MZG45-MZG53-MZG54</f>
        <v>0</v>
      </c>
      <c r="MZI56" s="995">
        <f t="shared" ref="MZI56" si="4734">MZI45-MZI53-MZI54</f>
        <v>0</v>
      </c>
      <c r="MZK56" s="995">
        <f t="shared" ref="MZK56" si="4735">MZK45-MZK53-MZK54</f>
        <v>0</v>
      </c>
      <c r="MZM56" s="995">
        <f t="shared" ref="MZM56" si="4736">MZM45-MZM53-MZM54</f>
        <v>0</v>
      </c>
      <c r="MZO56" s="995">
        <f t="shared" ref="MZO56" si="4737">MZO45-MZO53-MZO54</f>
        <v>0</v>
      </c>
      <c r="MZQ56" s="995">
        <f t="shared" ref="MZQ56" si="4738">MZQ45-MZQ53-MZQ54</f>
        <v>0</v>
      </c>
      <c r="MZS56" s="995">
        <f t="shared" ref="MZS56" si="4739">MZS45-MZS53-MZS54</f>
        <v>0</v>
      </c>
      <c r="MZU56" s="995">
        <f t="shared" ref="MZU56" si="4740">MZU45-MZU53-MZU54</f>
        <v>0</v>
      </c>
      <c r="MZW56" s="995">
        <f t="shared" ref="MZW56" si="4741">MZW45-MZW53-MZW54</f>
        <v>0</v>
      </c>
      <c r="MZY56" s="995">
        <f t="shared" ref="MZY56" si="4742">MZY45-MZY53-MZY54</f>
        <v>0</v>
      </c>
      <c r="NAA56" s="995">
        <f t="shared" ref="NAA56" si="4743">NAA45-NAA53-NAA54</f>
        <v>0</v>
      </c>
      <c r="NAC56" s="995">
        <f t="shared" ref="NAC56" si="4744">NAC45-NAC53-NAC54</f>
        <v>0</v>
      </c>
      <c r="NAE56" s="995">
        <f t="shared" ref="NAE56" si="4745">NAE45-NAE53-NAE54</f>
        <v>0</v>
      </c>
      <c r="NAG56" s="995">
        <f t="shared" ref="NAG56" si="4746">NAG45-NAG53-NAG54</f>
        <v>0</v>
      </c>
      <c r="NAI56" s="995">
        <f t="shared" ref="NAI56" si="4747">NAI45-NAI53-NAI54</f>
        <v>0</v>
      </c>
      <c r="NAK56" s="995">
        <f t="shared" ref="NAK56" si="4748">NAK45-NAK53-NAK54</f>
        <v>0</v>
      </c>
      <c r="NAM56" s="995">
        <f t="shared" ref="NAM56" si="4749">NAM45-NAM53-NAM54</f>
        <v>0</v>
      </c>
      <c r="NAO56" s="995">
        <f t="shared" ref="NAO56" si="4750">NAO45-NAO53-NAO54</f>
        <v>0</v>
      </c>
      <c r="NAQ56" s="995">
        <f t="shared" ref="NAQ56" si="4751">NAQ45-NAQ53-NAQ54</f>
        <v>0</v>
      </c>
      <c r="NAS56" s="995">
        <f t="shared" ref="NAS56" si="4752">NAS45-NAS53-NAS54</f>
        <v>0</v>
      </c>
      <c r="NAU56" s="995">
        <f t="shared" ref="NAU56" si="4753">NAU45-NAU53-NAU54</f>
        <v>0</v>
      </c>
      <c r="NAW56" s="995">
        <f t="shared" ref="NAW56" si="4754">NAW45-NAW53-NAW54</f>
        <v>0</v>
      </c>
      <c r="NAY56" s="995">
        <f t="shared" ref="NAY56" si="4755">NAY45-NAY53-NAY54</f>
        <v>0</v>
      </c>
      <c r="NBA56" s="995">
        <f t="shared" ref="NBA56" si="4756">NBA45-NBA53-NBA54</f>
        <v>0</v>
      </c>
      <c r="NBC56" s="995">
        <f t="shared" ref="NBC56" si="4757">NBC45-NBC53-NBC54</f>
        <v>0</v>
      </c>
      <c r="NBE56" s="995">
        <f t="shared" ref="NBE56" si="4758">NBE45-NBE53-NBE54</f>
        <v>0</v>
      </c>
      <c r="NBG56" s="995">
        <f t="shared" ref="NBG56" si="4759">NBG45-NBG53-NBG54</f>
        <v>0</v>
      </c>
      <c r="NBI56" s="995">
        <f t="shared" ref="NBI56" si="4760">NBI45-NBI53-NBI54</f>
        <v>0</v>
      </c>
      <c r="NBK56" s="995">
        <f t="shared" ref="NBK56" si="4761">NBK45-NBK53-NBK54</f>
        <v>0</v>
      </c>
      <c r="NBM56" s="995">
        <f t="shared" ref="NBM56" si="4762">NBM45-NBM53-NBM54</f>
        <v>0</v>
      </c>
      <c r="NBO56" s="995">
        <f t="shared" ref="NBO56" si="4763">NBO45-NBO53-NBO54</f>
        <v>0</v>
      </c>
      <c r="NBQ56" s="995">
        <f t="shared" ref="NBQ56" si="4764">NBQ45-NBQ53-NBQ54</f>
        <v>0</v>
      </c>
      <c r="NBS56" s="995">
        <f t="shared" ref="NBS56" si="4765">NBS45-NBS53-NBS54</f>
        <v>0</v>
      </c>
      <c r="NBU56" s="995">
        <f t="shared" ref="NBU56" si="4766">NBU45-NBU53-NBU54</f>
        <v>0</v>
      </c>
      <c r="NBW56" s="995">
        <f t="shared" ref="NBW56" si="4767">NBW45-NBW53-NBW54</f>
        <v>0</v>
      </c>
      <c r="NBY56" s="995">
        <f t="shared" ref="NBY56" si="4768">NBY45-NBY53-NBY54</f>
        <v>0</v>
      </c>
      <c r="NCA56" s="995">
        <f t="shared" ref="NCA56" si="4769">NCA45-NCA53-NCA54</f>
        <v>0</v>
      </c>
      <c r="NCC56" s="995">
        <f t="shared" ref="NCC56" si="4770">NCC45-NCC53-NCC54</f>
        <v>0</v>
      </c>
      <c r="NCE56" s="995">
        <f t="shared" ref="NCE56" si="4771">NCE45-NCE53-NCE54</f>
        <v>0</v>
      </c>
      <c r="NCG56" s="995">
        <f t="shared" ref="NCG56" si="4772">NCG45-NCG53-NCG54</f>
        <v>0</v>
      </c>
      <c r="NCI56" s="995">
        <f t="shared" ref="NCI56" si="4773">NCI45-NCI53-NCI54</f>
        <v>0</v>
      </c>
      <c r="NCK56" s="995">
        <f t="shared" ref="NCK56" si="4774">NCK45-NCK53-NCK54</f>
        <v>0</v>
      </c>
      <c r="NCM56" s="995">
        <f t="shared" ref="NCM56" si="4775">NCM45-NCM53-NCM54</f>
        <v>0</v>
      </c>
      <c r="NCO56" s="995">
        <f t="shared" ref="NCO56" si="4776">NCO45-NCO53-NCO54</f>
        <v>0</v>
      </c>
      <c r="NCQ56" s="995">
        <f t="shared" ref="NCQ56" si="4777">NCQ45-NCQ53-NCQ54</f>
        <v>0</v>
      </c>
      <c r="NCS56" s="995">
        <f t="shared" ref="NCS56" si="4778">NCS45-NCS53-NCS54</f>
        <v>0</v>
      </c>
      <c r="NCU56" s="995">
        <f t="shared" ref="NCU56" si="4779">NCU45-NCU53-NCU54</f>
        <v>0</v>
      </c>
      <c r="NCW56" s="995">
        <f t="shared" ref="NCW56" si="4780">NCW45-NCW53-NCW54</f>
        <v>0</v>
      </c>
      <c r="NCY56" s="995">
        <f t="shared" ref="NCY56" si="4781">NCY45-NCY53-NCY54</f>
        <v>0</v>
      </c>
      <c r="NDA56" s="995">
        <f t="shared" ref="NDA56" si="4782">NDA45-NDA53-NDA54</f>
        <v>0</v>
      </c>
      <c r="NDC56" s="995">
        <f t="shared" ref="NDC56" si="4783">NDC45-NDC53-NDC54</f>
        <v>0</v>
      </c>
      <c r="NDE56" s="995">
        <f t="shared" ref="NDE56" si="4784">NDE45-NDE53-NDE54</f>
        <v>0</v>
      </c>
      <c r="NDG56" s="995">
        <f t="shared" ref="NDG56" si="4785">NDG45-NDG53-NDG54</f>
        <v>0</v>
      </c>
      <c r="NDI56" s="995">
        <f t="shared" ref="NDI56" si="4786">NDI45-NDI53-NDI54</f>
        <v>0</v>
      </c>
      <c r="NDK56" s="995">
        <f t="shared" ref="NDK56" si="4787">NDK45-NDK53-NDK54</f>
        <v>0</v>
      </c>
      <c r="NDM56" s="995">
        <f t="shared" ref="NDM56" si="4788">NDM45-NDM53-NDM54</f>
        <v>0</v>
      </c>
      <c r="NDO56" s="995">
        <f t="shared" ref="NDO56" si="4789">NDO45-NDO53-NDO54</f>
        <v>0</v>
      </c>
      <c r="NDQ56" s="995">
        <f t="shared" ref="NDQ56" si="4790">NDQ45-NDQ53-NDQ54</f>
        <v>0</v>
      </c>
      <c r="NDS56" s="995">
        <f t="shared" ref="NDS56" si="4791">NDS45-NDS53-NDS54</f>
        <v>0</v>
      </c>
      <c r="NDU56" s="995">
        <f t="shared" ref="NDU56" si="4792">NDU45-NDU53-NDU54</f>
        <v>0</v>
      </c>
      <c r="NDW56" s="995">
        <f t="shared" ref="NDW56" si="4793">NDW45-NDW53-NDW54</f>
        <v>0</v>
      </c>
      <c r="NDY56" s="995">
        <f t="shared" ref="NDY56" si="4794">NDY45-NDY53-NDY54</f>
        <v>0</v>
      </c>
      <c r="NEA56" s="995">
        <f t="shared" ref="NEA56" si="4795">NEA45-NEA53-NEA54</f>
        <v>0</v>
      </c>
      <c r="NEC56" s="995">
        <f t="shared" ref="NEC56" si="4796">NEC45-NEC53-NEC54</f>
        <v>0</v>
      </c>
      <c r="NEE56" s="995">
        <f t="shared" ref="NEE56" si="4797">NEE45-NEE53-NEE54</f>
        <v>0</v>
      </c>
      <c r="NEG56" s="995">
        <f t="shared" ref="NEG56" si="4798">NEG45-NEG53-NEG54</f>
        <v>0</v>
      </c>
      <c r="NEI56" s="995">
        <f t="shared" ref="NEI56" si="4799">NEI45-NEI53-NEI54</f>
        <v>0</v>
      </c>
      <c r="NEK56" s="995">
        <f t="shared" ref="NEK56" si="4800">NEK45-NEK53-NEK54</f>
        <v>0</v>
      </c>
      <c r="NEM56" s="995">
        <f t="shared" ref="NEM56" si="4801">NEM45-NEM53-NEM54</f>
        <v>0</v>
      </c>
      <c r="NEO56" s="995">
        <f t="shared" ref="NEO56" si="4802">NEO45-NEO53-NEO54</f>
        <v>0</v>
      </c>
      <c r="NEQ56" s="995">
        <f t="shared" ref="NEQ56" si="4803">NEQ45-NEQ53-NEQ54</f>
        <v>0</v>
      </c>
      <c r="NES56" s="995">
        <f t="shared" ref="NES56" si="4804">NES45-NES53-NES54</f>
        <v>0</v>
      </c>
      <c r="NEU56" s="995">
        <f t="shared" ref="NEU56" si="4805">NEU45-NEU53-NEU54</f>
        <v>0</v>
      </c>
      <c r="NEW56" s="995">
        <f t="shared" ref="NEW56" si="4806">NEW45-NEW53-NEW54</f>
        <v>0</v>
      </c>
      <c r="NEY56" s="995">
        <f t="shared" ref="NEY56" si="4807">NEY45-NEY53-NEY54</f>
        <v>0</v>
      </c>
      <c r="NFA56" s="995">
        <f t="shared" ref="NFA56" si="4808">NFA45-NFA53-NFA54</f>
        <v>0</v>
      </c>
      <c r="NFC56" s="995">
        <f t="shared" ref="NFC56" si="4809">NFC45-NFC53-NFC54</f>
        <v>0</v>
      </c>
      <c r="NFE56" s="995">
        <f t="shared" ref="NFE56" si="4810">NFE45-NFE53-NFE54</f>
        <v>0</v>
      </c>
      <c r="NFG56" s="995">
        <f t="shared" ref="NFG56" si="4811">NFG45-NFG53-NFG54</f>
        <v>0</v>
      </c>
      <c r="NFI56" s="995">
        <f t="shared" ref="NFI56" si="4812">NFI45-NFI53-NFI54</f>
        <v>0</v>
      </c>
      <c r="NFK56" s="995">
        <f t="shared" ref="NFK56" si="4813">NFK45-NFK53-NFK54</f>
        <v>0</v>
      </c>
      <c r="NFM56" s="995">
        <f t="shared" ref="NFM56" si="4814">NFM45-NFM53-NFM54</f>
        <v>0</v>
      </c>
      <c r="NFO56" s="995">
        <f t="shared" ref="NFO56" si="4815">NFO45-NFO53-NFO54</f>
        <v>0</v>
      </c>
      <c r="NFQ56" s="995">
        <f t="shared" ref="NFQ56" si="4816">NFQ45-NFQ53-NFQ54</f>
        <v>0</v>
      </c>
      <c r="NFS56" s="995">
        <f t="shared" ref="NFS56" si="4817">NFS45-NFS53-NFS54</f>
        <v>0</v>
      </c>
      <c r="NFU56" s="995">
        <f t="shared" ref="NFU56" si="4818">NFU45-NFU53-NFU54</f>
        <v>0</v>
      </c>
      <c r="NFW56" s="995">
        <f t="shared" ref="NFW56" si="4819">NFW45-NFW53-NFW54</f>
        <v>0</v>
      </c>
      <c r="NFY56" s="995">
        <f t="shared" ref="NFY56" si="4820">NFY45-NFY53-NFY54</f>
        <v>0</v>
      </c>
      <c r="NGA56" s="995">
        <f t="shared" ref="NGA56" si="4821">NGA45-NGA53-NGA54</f>
        <v>0</v>
      </c>
      <c r="NGC56" s="995">
        <f t="shared" ref="NGC56" si="4822">NGC45-NGC53-NGC54</f>
        <v>0</v>
      </c>
      <c r="NGE56" s="995">
        <f t="shared" ref="NGE56" si="4823">NGE45-NGE53-NGE54</f>
        <v>0</v>
      </c>
      <c r="NGG56" s="995">
        <f t="shared" ref="NGG56" si="4824">NGG45-NGG53-NGG54</f>
        <v>0</v>
      </c>
      <c r="NGI56" s="995">
        <f t="shared" ref="NGI56" si="4825">NGI45-NGI53-NGI54</f>
        <v>0</v>
      </c>
      <c r="NGK56" s="995">
        <f t="shared" ref="NGK56" si="4826">NGK45-NGK53-NGK54</f>
        <v>0</v>
      </c>
      <c r="NGM56" s="995">
        <f t="shared" ref="NGM56" si="4827">NGM45-NGM53-NGM54</f>
        <v>0</v>
      </c>
      <c r="NGO56" s="995">
        <f t="shared" ref="NGO56" si="4828">NGO45-NGO53-NGO54</f>
        <v>0</v>
      </c>
      <c r="NGQ56" s="995">
        <f t="shared" ref="NGQ56" si="4829">NGQ45-NGQ53-NGQ54</f>
        <v>0</v>
      </c>
      <c r="NGS56" s="995">
        <f t="shared" ref="NGS56" si="4830">NGS45-NGS53-NGS54</f>
        <v>0</v>
      </c>
      <c r="NGU56" s="995">
        <f t="shared" ref="NGU56" si="4831">NGU45-NGU53-NGU54</f>
        <v>0</v>
      </c>
      <c r="NGW56" s="995">
        <f t="shared" ref="NGW56" si="4832">NGW45-NGW53-NGW54</f>
        <v>0</v>
      </c>
      <c r="NGY56" s="995">
        <f t="shared" ref="NGY56" si="4833">NGY45-NGY53-NGY54</f>
        <v>0</v>
      </c>
      <c r="NHA56" s="995">
        <f t="shared" ref="NHA56" si="4834">NHA45-NHA53-NHA54</f>
        <v>0</v>
      </c>
      <c r="NHC56" s="995">
        <f t="shared" ref="NHC56" si="4835">NHC45-NHC53-NHC54</f>
        <v>0</v>
      </c>
      <c r="NHE56" s="995">
        <f t="shared" ref="NHE56" si="4836">NHE45-NHE53-NHE54</f>
        <v>0</v>
      </c>
      <c r="NHG56" s="995">
        <f t="shared" ref="NHG56" si="4837">NHG45-NHG53-NHG54</f>
        <v>0</v>
      </c>
      <c r="NHI56" s="995">
        <f t="shared" ref="NHI56" si="4838">NHI45-NHI53-NHI54</f>
        <v>0</v>
      </c>
      <c r="NHK56" s="995">
        <f t="shared" ref="NHK56" si="4839">NHK45-NHK53-NHK54</f>
        <v>0</v>
      </c>
      <c r="NHM56" s="995">
        <f t="shared" ref="NHM56" si="4840">NHM45-NHM53-NHM54</f>
        <v>0</v>
      </c>
      <c r="NHO56" s="995">
        <f t="shared" ref="NHO56" si="4841">NHO45-NHO53-NHO54</f>
        <v>0</v>
      </c>
      <c r="NHQ56" s="995">
        <f t="shared" ref="NHQ56" si="4842">NHQ45-NHQ53-NHQ54</f>
        <v>0</v>
      </c>
      <c r="NHS56" s="995">
        <f t="shared" ref="NHS56" si="4843">NHS45-NHS53-NHS54</f>
        <v>0</v>
      </c>
      <c r="NHU56" s="995">
        <f t="shared" ref="NHU56" si="4844">NHU45-NHU53-NHU54</f>
        <v>0</v>
      </c>
      <c r="NHW56" s="995">
        <f t="shared" ref="NHW56" si="4845">NHW45-NHW53-NHW54</f>
        <v>0</v>
      </c>
      <c r="NHY56" s="995">
        <f t="shared" ref="NHY56" si="4846">NHY45-NHY53-NHY54</f>
        <v>0</v>
      </c>
      <c r="NIA56" s="995">
        <f t="shared" ref="NIA56" si="4847">NIA45-NIA53-NIA54</f>
        <v>0</v>
      </c>
      <c r="NIC56" s="995">
        <f t="shared" ref="NIC56" si="4848">NIC45-NIC53-NIC54</f>
        <v>0</v>
      </c>
      <c r="NIE56" s="995">
        <f t="shared" ref="NIE56" si="4849">NIE45-NIE53-NIE54</f>
        <v>0</v>
      </c>
      <c r="NIG56" s="995">
        <f t="shared" ref="NIG56" si="4850">NIG45-NIG53-NIG54</f>
        <v>0</v>
      </c>
      <c r="NII56" s="995">
        <f t="shared" ref="NII56" si="4851">NII45-NII53-NII54</f>
        <v>0</v>
      </c>
      <c r="NIK56" s="995">
        <f t="shared" ref="NIK56" si="4852">NIK45-NIK53-NIK54</f>
        <v>0</v>
      </c>
      <c r="NIM56" s="995">
        <f t="shared" ref="NIM56" si="4853">NIM45-NIM53-NIM54</f>
        <v>0</v>
      </c>
      <c r="NIO56" s="995">
        <f t="shared" ref="NIO56" si="4854">NIO45-NIO53-NIO54</f>
        <v>0</v>
      </c>
      <c r="NIQ56" s="995">
        <f t="shared" ref="NIQ56" si="4855">NIQ45-NIQ53-NIQ54</f>
        <v>0</v>
      </c>
      <c r="NIS56" s="995">
        <f t="shared" ref="NIS56" si="4856">NIS45-NIS53-NIS54</f>
        <v>0</v>
      </c>
      <c r="NIU56" s="995">
        <f t="shared" ref="NIU56" si="4857">NIU45-NIU53-NIU54</f>
        <v>0</v>
      </c>
      <c r="NIW56" s="995">
        <f t="shared" ref="NIW56" si="4858">NIW45-NIW53-NIW54</f>
        <v>0</v>
      </c>
      <c r="NIY56" s="995">
        <f t="shared" ref="NIY56" si="4859">NIY45-NIY53-NIY54</f>
        <v>0</v>
      </c>
      <c r="NJA56" s="995">
        <f t="shared" ref="NJA56" si="4860">NJA45-NJA53-NJA54</f>
        <v>0</v>
      </c>
      <c r="NJC56" s="995">
        <f t="shared" ref="NJC56" si="4861">NJC45-NJC53-NJC54</f>
        <v>0</v>
      </c>
      <c r="NJE56" s="995">
        <f t="shared" ref="NJE56" si="4862">NJE45-NJE53-NJE54</f>
        <v>0</v>
      </c>
      <c r="NJG56" s="995">
        <f t="shared" ref="NJG56" si="4863">NJG45-NJG53-NJG54</f>
        <v>0</v>
      </c>
      <c r="NJI56" s="995">
        <f t="shared" ref="NJI56" si="4864">NJI45-NJI53-NJI54</f>
        <v>0</v>
      </c>
      <c r="NJK56" s="995">
        <f t="shared" ref="NJK56" si="4865">NJK45-NJK53-NJK54</f>
        <v>0</v>
      </c>
      <c r="NJM56" s="995">
        <f t="shared" ref="NJM56" si="4866">NJM45-NJM53-NJM54</f>
        <v>0</v>
      </c>
      <c r="NJO56" s="995">
        <f t="shared" ref="NJO56" si="4867">NJO45-NJO53-NJO54</f>
        <v>0</v>
      </c>
      <c r="NJQ56" s="995">
        <f t="shared" ref="NJQ56" si="4868">NJQ45-NJQ53-NJQ54</f>
        <v>0</v>
      </c>
      <c r="NJS56" s="995">
        <f t="shared" ref="NJS56" si="4869">NJS45-NJS53-NJS54</f>
        <v>0</v>
      </c>
      <c r="NJU56" s="995">
        <f t="shared" ref="NJU56" si="4870">NJU45-NJU53-NJU54</f>
        <v>0</v>
      </c>
      <c r="NJW56" s="995">
        <f t="shared" ref="NJW56" si="4871">NJW45-NJW53-NJW54</f>
        <v>0</v>
      </c>
      <c r="NJY56" s="995">
        <f t="shared" ref="NJY56" si="4872">NJY45-NJY53-NJY54</f>
        <v>0</v>
      </c>
      <c r="NKA56" s="995">
        <f t="shared" ref="NKA56" si="4873">NKA45-NKA53-NKA54</f>
        <v>0</v>
      </c>
      <c r="NKC56" s="995">
        <f t="shared" ref="NKC56" si="4874">NKC45-NKC53-NKC54</f>
        <v>0</v>
      </c>
      <c r="NKE56" s="995">
        <f t="shared" ref="NKE56" si="4875">NKE45-NKE53-NKE54</f>
        <v>0</v>
      </c>
      <c r="NKG56" s="995">
        <f t="shared" ref="NKG56" si="4876">NKG45-NKG53-NKG54</f>
        <v>0</v>
      </c>
      <c r="NKI56" s="995">
        <f t="shared" ref="NKI56" si="4877">NKI45-NKI53-NKI54</f>
        <v>0</v>
      </c>
      <c r="NKK56" s="995">
        <f t="shared" ref="NKK56" si="4878">NKK45-NKK53-NKK54</f>
        <v>0</v>
      </c>
      <c r="NKM56" s="995">
        <f t="shared" ref="NKM56" si="4879">NKM45-NKM53-NKM54</f>
        <v>0</v>
      </c>
      <c r="NKO56" s="995">
        <f t="shared" ref="NKO56" si="4880">NKO45-NKO53-NKO54</f>
        <v>0</v>
      </c>
      <c r="NKQ56" s="995">
        <f t="shared" ref="NKQ56" si="4881">NKQ45-NKQ53-NKQ54</f>
        <v>0</v>
      </c>
      <c r="NKS56" s="995">
        <f t="shared" ref="NKS56" si="4882">NKS45-NKS53-NKS54</f>
        <v>0</v>
      </c>
      <c r="NKU56" s="995">
        <f t="shared" ref="NKU56" si="4883">NKU45-NKU53-NKU54</f>
        <v>0</v>
      </c>
      <c r="NKW56" s="995">
        <f t="shared" ref="NKW56" si="4884">NKW45-NKW53-NKW54</f>
        <v>0</v>
      </c>
      <c r="NKY56" s="995">
        <f t="shared" ref="NKY56" si="4885">NKY45-NKY53-NKY54</f>
        <v>0</v>
      </c>
      <c r="NLA56" s="995">
        <f t="shared" ref="NLA56" si="4886">NLA45-NLA53-NLA54</f>
        <v>0</v>
      </c>
      <c r="NLC56" s="995">
        <f t="shared" ref="NLC56" si="4887">NLC45-NLC53-NLC54</f>
        <v>0</v>
      </c>
      <c r="NLE56" s="995">
        <f t="shared" ref="NLE56" si="4888">NLE45-NLE53-NLE54</f>
        <v>0</v>
      </c>
      <c r="NLG56" s="995">
        <f t="shared" ref="NLG56" si="4889">NLG45-NLG53-NLG54</f>
        <v>0</v>
      </c>
      <c r="NLI56" s="995">
        <f t="shared" ref="NLI56" si="4890">NLI45-NLI53-NLI54</f>
        <v>0</v>
      </c>
      <c r="NLK56" s="995">
        <f t="shared" ref="NLK56" si="4891">NLK45-NLK53-NLK54</f>
        <v>0</v>
      </c>
      <c r="NLM56" s="995">
        <f t="shared" ref="NLM56" si="4892">NLM45-NLM53-NLM54</f>
        <v>0</v>
      </c>
      <c r="NLO56" s="995">
        <f t="shared" ref="NLO56" si="4893">NLO45-NLO53-NLO54</f>
        <v>0</v>
      </c>
      <c r="NLQ56" s="995">
        <f t="shared" ref="NLQ56" si="4894">NLQ45-NLQ53-NLQ54</f>
        <v>0</v>
      </c>
      <c r="NLS56" s="995">
        <f t="shared" ref="NLS56" si="4895">NLS45-NLS53-NLS54</f>
        <v>0</v>
      </c>
      <c r="NLU56" s="995">
        <f t="shared" ref="NLU56" si="4896">NLU45-NLU53-NLU54</f>
        <v>0</v>
      </c>
      <c r="NLW56" s="995">
        <f t="shared" ref="NLW56" si="4897">NLW45-NLW53-NLW54</f>
        <v>0</v>
      </c>
      <c r="NLY56" s="995">
        <f t="shared" ref="NLY56" si="4898">NLY45-NLY53-NLY54</f>
        <v>0</v>
      </c>
      <c r="NMA56" s="995">
        <f t="shared" ref="NMA56" si="4899">NMA45-NMA53-NMA54</f>
        <v>0</v>
      </c>
      <c r="NMC56" s="995">
        <f t="shared" ref="NMC56" si="4900">NMC45-NMC53-NMC54</f>
        <v>0</v>
      </c>
      <c r="NME56" s="995">
        <f t="shared" ref="NME56" si="4901">NME45-NME53-NME54</f>
        <v>0</v>
      </c>
      <c r="NMG56" s="995">
        <f t="shared" ref="NMG56" si="4902">NMG45-NMG53-NMG54</f>
        <v>0</v>
      </c>
      <c r="NMI56" s="995">
        <f t="shared" ref="NMI56" si="4903">NMI45-NMI53-NMI54</f>
        <v>0</v>
      </c>
      <c r="NMK56" s="995">
        <f t="shared" ref="NMK56" si="4904">NMK45-NMK53-NMK54</f>
        <v>0</v>
      </c>
      <c r="NMM56" s="995">
        <f t="shared" ref="NMM56" si="4905">NMM45-NMM53-NMM54</f>
        <v>0</v>
      </c>
      <c r="NMO56" s="995">
        <f t="shared" ref="NMO56" si="4906">NMO45-NMO53-NMO54</f>
        <v>0</v>
      </c>
      <c r="NMQ56" s="995">
        <f t="shared" ref="NMQ56" si="4907">NMQ45-NMQ53-NMQ54</f>
        <v>0</v>
      </c>
      <c r="NMS56" s="995">
        <f t="shared" ref="NMS56" si="4908">NMS45-NMS53-NMS54</f>
        <v>0</v>
      </c>
      <c r="NMU56" s="995">
        <f t="shared" ref="NMU56" si="4909">NMU45-NMU53-NMU54</f>
        <v>0</v>
      </c>
      <c r="NMW56" s="995">
        <f t="shared" ref="NMW56" si="4910">NMW45-NMW53-NMW54</f>
        <v>0</v>
      </c>
      <c r="NMY56" s="995">
        <f t="shared" ref="NMY56" si="4911">NMY45-NMY53-NMY54</f>
        <v>0</v>
      </c>
      <c r="NNA56" s="995">
        <f t="shared" ref="NNA56" si="4912">NNA45-NNA53-NNA54</f>
        <v>0</v>
      </c>
      <c r="NNC56" s="995">
        <f t="shared" ref="NNC56" si="4913">NNC45-NNC53-NNC54</f>
        <v>0</v>
      </c>
      <c r="NNE56" s="995">
        <f t="shared" ref="NNE56" si="4914">NNE45-NNE53-NNE54</f>
        <v>0</v>
      </c>
      <c r="NNG56" s="995">
        <f t="shared" ref="NNG56" si="4915">NNG45-NNG53-NNG54</f>
        <v>0</v>
      </c>
      <c r="NNI56" s="995">
        <f t="shared" ref="NNI56" si="4916">NNI45-NNI53-NNI54</f>
        <v>0</v>
      </c>
      <c r="NNK56" s="995">
        <f t="shared" ref="NNK56" si="4917">NNK45-NNK53-NNK54</f>
        <v>0</v>
      </c>
      <c r="NNM56" s="995">
        <f t="shared" ref="NNM56" si="4918">NNM45-NNM53-NNM54</f>
        <v>0</v>
      </c>
      <c r="NNO56" s="995">
        <f t="shared" ref="NNO56" si="4919">NNO45-NNO53-NNO54</f>
        <v>0</v>
      </c>
      <c r="NNQ56" s="995">
        <f t="shared" ref="NNQ56" si="4920">NNQ45-NNQ53-NNQ54</f>
        <v>0</v>
      </c>
      <c r="NNS56" s="995">
        <f t="shared" ref="NNS56" si="4921">NNS45-NNS53-NNS54</f>
        <v>0</v>
      </c>
      <c r="NNU56" s="995">
        <f t="shared" ref="NNU56" si="4922">NNU45-NNU53-NNU54</f>
        <v>0</v>
      </c>
      <c r="NNW56" s="995">
        <f t="shared" ref="NNW56" si="4923">NNW45-NNW53-NNW54</f>
        <v>0</v>
      </c>
      <c r="NNY56" s="995">
        <f t="shared" ref="NNY56" si="4924">NNY45-NNY53-NNY54</f>
        <v>0</v>
      </c>
      <c r="NOA56" s="995">
        <f t="shared" ref="NOA56" si="4925">NOA45-NOA53-NOA54</f>
        <v>0</v>
      </c>
      <c r="NOC56" s="995">
        <f t="shared" ref="NOC56" si="4926">NOC45-NOC53-NOC54</f>
        <v>0</v>
      </c>
      <c r="NOE56" s="995">
        <f t="shared" ref="NOE56" si="4927">NOE45-NOE53-NOE54</f>
        <v>0</v>
      </c>
      <c r="NOG56" s="995">
        <f t="shared" ref="NOG56" si="4928">NOG45-NOG53-NOG54</f>
        <v>0</v>
      </c>
      <c r="NOI56" s="995">
        <f t="shared" ref="NOI56" si="4929">NOI45-NOI53-NOI54</f>
        <v>0</v>
      </c>
      <c r="NOK56" s="995">
        <f t="shared" ref="NOK56" si="4930">NOK45-NOK53-NOK54</f>
        <v>0</v>
      </c>
      <c r="NOM56" s="995">
        <f t="shared" ref="NOM56" si="4931">NOM45-NOM53-NOM54</f>
        <v>0</v>
      </c>
      <c r="NOO56" s="995">
        <f t="shared" ref="NOO56" si="4932">NOO45-NOO53-NOO54</f>
        <v>0</v>
      </c>
      <c r="NOQ56" s="995">
        <f t="shared" ref="NOQ56" si="4933">NOQ45-NOQ53-NOQ54</f>
        <v>0</v>
      </c>
      <c r="NOS56" s="995">
        <f t="shared" ref="NOS56" si="4934">NOS45-NOS53-NOS54</f>
        <v>0</v>
      </c>
      <c r="NOU56" s="995">
        <f t="shared" ref="NOU56" si="4935">NOU45-NOU53-NOU54</f>
        <v>0</v>
      </c>
      <c r="NOW56" s="995">
        <f t="shared" ref="NOW56" si="4936">NOW45-NOW53-NOW54</f>
        <v>0</v>
      </c>
      <c r="NOY56" s="995">
        <f t="shared" ref="NOY56" si="4937">NOY45-NOY53-NOY54</f>
        <v>0</v>
      </c>
      <c r="NPA56" s="995">
        <f t="shared" ref="NPA56" si="4938">NPA45-NPA53-NPA54</f>
        <v>0</v>
      </c>
      <c r="NPC56" s="995">
        <f t="shared" ref="NPC56" si="4939">NPC45-NPC53-NPC54</f>
        <v>0</v>
      </c>
      <c r="NPE56" s="995">
        <f t="shared" ref="NPE56" si="4940">NPE45-NPE53-NPE54</f>
        <v>0</v>
      </c>
      <c r="NPG56" s="995">
        <f t="shared" ref="NPG56" si="4941">NPG45-NPG53-NPG54</f>
        <v>0</v>
      </c>
      <c r="NPI56" s="995">
        <f t="shared" ref="NPI56" si="4942">NPI45-NPI53-NPI54</f>
        <v>0</v>
      </c>
      <c r="NPK56" s="995">
        <f t="shared" ref="NPK56" si="4943">NPK45-NPK53-NPK54</f>
        <v>0</v>
      </c>
      <c r="NPM56" s="995">
        <f t="shared" ref="NPM56" si="4944">NPM45-NPM53-NPM54</f>
        <v>0</v>
      </c>
      <c r="NPO56" s="995">
        <f t="shared" ref="NPO56" si="4945">NPO45-NPO53-NPO54</f>
        <v>0</v>
      </c>
      <c r="NPQ56" s="995">
        <f t="shared" ref="NPQ56" si="4946">NPQ45-NPQ53-NPQ54</f>
        <v>0</v>
      </c>
      <c r="NPS56" s="995">
        <f t="shared" ref="NPS56" si="4947">NPS45-NPS53-NPS54</f>
        <v>0</v>
      </c>
      <c r="NPU56" s="995">
        <f t="shared" ref="NPU56" si="4948">NPU45-NPU53-NPU54</f>
        <v>0</v>
      </c>
      <c r="NPW56" s="995">
        <f t="shared" ref="NPW56" si="4949">NPW45-NPW53-NPW54</f>
        <v>0</v>
      </c>
      <c r="NPY56" s="995">
        <f t="shared" ref="NPY56" si="4950">NPY45-NPY53-NPY54</f>
        <v>0</v>
      </c>
      <c r="NQA56" s="995">
        <f t="shared" ref="NQA56" si="4951">NQA45-NQA53-NQA54</f>
        <v>0</v>
      </c>
      <c r="NQC56" s="995">
        <f t="shared" ref="NQC56" si="4952">NQC45-NQC53-NQC54</f>
        <v>0</v>
      </c>
      <c r="NQE56" s="995">
        <f t="shared" ref="NQE56" si="4953">NQE45-NQE53-NQE54</f>
        <v>0</v>
      </c>
      <c r="NQG56" s="995">
        <f t="shared" ref="NQG56" si="4954">NQG45-NQG53-NQG54</f>
        <v>0</v>
      </c>
      <c r="NQI56" s="995">
        <f t="shared" ref="NQI56" si="4955">NQI45-NQI53-NQI54</f>
        <v>0</v>
      </c>
      <c r="NQK56" s="995">
        <f t="shared" ref="NQK56" si="4956">NQK45-NQK53-NQK54</f>
        <v>0</v>
      </c>
      <c r="NQM56" s="995">
        <f t="shared" ref="NQM56" si="4957">NQM45-NQM53-NQM54</f>
        <v>0</v>
      </c>
      <c r="NQO56" s="995">
        <f t="shared" ref="NQO56" si="4958">NQO45-NQO53-NQO54</f>
        <v>0</v>
      </c>
      <c r="NQQ56" s="995">
        <f t="shared" ref="NQQ56" si="4959">NQQ45-NQQ53-NQQ54</f>
        <v>0</v>
      </c>
      <c r="NQS56" s="995">
        <f t="shared" ref="NQS56" si="4960">NQS45-NQS53-NQS54</f>
        <v>0</v>
      </c>
      <c r="NQU56" s="995">
        <f t="shared" ref="NQU56" si="4961">NQU45-NQU53-NQU54</f>
        <v>0</v>
      </c>
      <c r="NQW56" s="995">
        <f t="shared" ref="NQW56" si="4962">NQW45-NQW53-NQW54</f>
        <v>0</v>
      </c>
      <c r="NQY56" s="995">
        <f t="shared" ref="NQY56" si="4963">NQY45-NQY53-NQY54</f>
        <v>0</v>
      </c>
      <c r="NRA56" s="995">
        <f t="shared" ref="NRA56" si="4964">NRA45-NRA53-NRA54</f>
        <v>0</v>
      </c>
      <c r="NRC56" s="995">
        <f t="shared" ref="NRC56" si="4965">NRC45-NRC53-NRC54</f>
        <v>0</v>
      </c>
      <c r="NRE56" s="995">
        <f t="shared" ref="NRE56" si="4966">NRE45-NRE53-NRE54</f>
        <v>0</v>
      </c>
      <c r="NRG56" s="995">
        <f t="shared" ref="NRG56" si="4967">NRG45-NRG53-NRG54</f>
        <v>0</v>
      </c>
      <c r="NRI56" s="995">
        <f t="shared" ref="NRI56" si="4968">NRI45-NRI53-NRI54</f>
        <v>0</v>
      </c>
      <c r="NRK56" s="995">
        <f t="shared" ref="NRK56" si="4969">NRK45-NRK53-NRK54</f>
        <v>0</v>
      </c>
      <c r="NRM56" s="995">
        <f t="shared" ref="NRM56" si="4970">NRM45-NRM53-NRM54</f>
        <v>0</v>
      </c>
      <c r="NRO56" s="995">
        <f t="shared" ref="NRO56" si="4971">NRO45-NRO53-NRO54</f>
        <v>0</v>
      </c>
      <c r="NRQ56" s="995">
        <f t="shared" ref="NRQ56" si="4972">NRQ45-NRQ53-NRQ54</f>
        <v>0</v>
      </c>
      <c r="NRS56" s="995">
        <f t="shared" ref="NRS56" si="4973">NRS45-NRS53-NRS54</f>
        <v>0</v>
      </c>
      <c r="NRU56" s="995">
        <f t="shared" ref="NRU56" si="4974">NRU45-NRU53-NRU54</f>
        <v>0</v>
      </c>
      <c r="NRW56" s="995">
        <f t="shared" ref="NRW56" si="4975">NRW45-NRW53-NRW54</f>
        <v>0</v>
      </c>
      <c r="NRY56" s="995">
        <f t="shared" ref="NRY56" si="4976">NRY45-NRY53-NRY54</f>
        <v>0</v>
      </c>
      <c r="NSA56" s="995">
        <f t="shared" ref="NSA56" si="4977">NSA45-NSA53-NSA54</f>
        <v>0</v>
      </c>
      <c r="NSC56" s="995">
        <f t="shared" ref="NSC56" si="4978">NSC45-NSC53-NSC54</f>
        <v>0</v>
      </c>
      <c r="NSE56" s="995">
        <f t="shared" ref="NSE56" si="4979">NSE45-NSE53-NSE54</f>
        <v>0</v>
      </c>
      <c r="NSG56" s="995">
        <f t="shared" ref="NSG56" si="4980">NSG45-NSG53-NSG54</f>
        <v>0</v>
      </c>
      <c r="NSI56" s="995">
        <f t="shared" ref="NSI56" si="4981">NSI45-NSI53-NSI54</f>
        <v>0</v>
      </c>
      <c r="NSK56" s="995">
        <f t="shared" ref="NSK56" si="4982">NSK45-NSK53-NSK54</f>
        <v>0</v>
      </c>
      <c r="NSM56" s="995">
        <f t="shared" ref="NSM56" si="4983">NSM45-NSM53-NSM54</f>
        <v>0</v>
      </c>
      <c r="NSO56" s="995">
        <f t="shared" ref="NSO56" si="4984">NSO45-NSO53-NSO54</f>
        <v>0</v>
      </c>
      <c r="NSQ56" s="995">
        <f t="shared" ref="NSQ56" si="4985">NSQ45-NSQ53-NSQ54</f>
        <v>0</v>
      </c>
      <c r="NSS56" s="995">
        <f t="shared" ref="NSS56" si="4986">NSS45-NSS53-NSS54</f>
        <v>0</v>
      </c>
      <c r="NSU56" s="995">
        <f t="shared" ref="NSU56" si="4987">NSU45-NSU53-NSU54</f>
        <v>0</v>
      </c>
      <c r="NSW56" s="995">
        <f t="shared" ref="NSW56" si="4988">NSW45-NSW53-NSW54</f>
        <v>0</v>
      </c>
      <c r="NSY56" s="995">
        <f t="shared" ref="NSY56" si="4989">NSY45-NSY53-NSY54</f>
        <v>0</v>
      </c>
      <c r="NTA56" s="995">
        <f t="shared" ref="NTA56" si="4990">NTA45-NTA53-NTA54</f>
        <v>0</v>
      </c>
      <c r="NTC56" s="995">
        <f t="shared" ref="NTC56" si="4991">NTC45-NTC53-NTC54</f>
        <v>0</v>
      </c>
      <c r="NTE56" s="995">
        <f t="shared" ref="NTE56" si="4992">NTE45-NTE53-NTE54</f>
        <v>0</v>
      </c>
      <c r="NTG56" s="995">
        <f t="shared" ref="NTG56" si="4993">NTG45-NTG53-NTG54</f>
        <v>0</v>
      </c>
      <c r="NTI56" s="995">
        <f t="shared" ref="NTI56" si="4994">NTI45-NTI53-NTI54</f>
        <v>0</v>
      </c>
      <c r="NTK56" s="995">
        <f t="shared" ref="NTK56" si="4995">NTK45-NTK53-NTK54</f>
        <v>0</v>
      </c>
      <c r="NTM56" s="995">
        <f t="shared" ref="NTM56" si="4996">NTM45-NTM53-NTM54</f>
        <v>0</v>
      </c>
      <c r="NTO56" s="995">
        <f t="shared" ref="NTO56" si="4997">NTO45-NTO53-NTO54</f>
        <v>0</v>
      </c>
      <c r="NTQ56" s="995">
        <f t="shared" ref="NTQ56" si="4998">NTQ45-NTQ53-NTQ54</f>
        <v>0</v>
      </c>
      <c r="NTS56" s="995">
        <f t="shared" ref="NTS56" si="4999">NTS45-NTS53-NTS54</f>
        <v>0</v>
      </c>
      <c r="NTU56" s="995">
        <f t="shared" ref="NTU56" si="5000">NTU45-NTU53-NTU54</f>
        <v>0</v>
      </c>
      <c r="NTW56" s="995">
        <f t="shared" ref="NTW56" si="5001">NTW45-NTW53-NTW54</f>
        <v>0</v>
      </c>
      <c r="NTY56" s="995">
        <f t="shared" ref="NTY56" si="5002">NTY45-NTY53-NTY54</f>
        <v>0</v>
      </c>
      <c r="NUA56" s="995">
        <f t="shared" ref="NUA56" si="5003">NUA45-NUA53-NUA54</f>
        <v>0</v>
      </c>
      <c r="NUC56" s="995">
        <f t="shared" ref="NUC56" si="5004">NUC45-NUC53-NUC54</f>
        <v>0</v>
      </c>
      <c r="NUE56" s="995">
        <f t="shared" ref="NUE56" si="5005">NUE45-NUE53-NUE54</f>
        <v>0</v>
      </c>
      <c r="NUG56" s="995">
        <f t="shared" ref="NUG56" si="5006">NUG45-NUG53-NUG54</f>
        <v>0</v>
      </c>
      <c r="NUI56" s="995">
        <f t="shared" ref="NUI56" si="5007">NUI45-NUI53-NUI54</f>
        <v>0</v>
      </c>
      <c r="NUK56" s="995">
        <f t="shared" ref="NUK56" si="5008">NUK45-NUK53-NUK54</f>
        <v>0</v>
      </c>
      <c r="NUM56" s="995">
        <f t="shared" ref="NUM56" si="5009">NUM45-NUM53-NUM54</f>
        <v>0</v>
      </c>
      <c r="NUO56" s="995">
        <f t="shared" ref="NUO56" si="5010">NUO45-NUO53-NUO54</f>
        <v>0</v>
      </c>
      <c r="NUQ56" s="995">
        <f t="shared" ref="NUQ56" si="5011">NUQ45-NUQ53-NUQ54</f>
        <v>0</v>
      </c>
      <c r="NUS56" s="995">
        <f t="shared" ref="NUS56" si="5012">NUS45-NUS53-NUS54</f>
        <v>0</v>
      </c>
      <c r="NUU56" s="995">
        <f t="shared" ref="NUU56" si="5013">NUU45-NUU53-NUU54</f>
        <v>0</v>
      </c>
      <c r="NUW56" s="995">
        <f t="shared" ref="NUW56" si="5014">NUW45-NUW53-NUW54</f>
        <v>0</v>
      </c>
      <c r="NUY56" s="995">
        <f t="shared" ref="NUY56" si="5015">NUY45-NUY53-NUY54</f>
        <v>0</v>
      </c>
      <c r="NVA56" s="995">
        <f t="shared" ref="NVA56" si="5016">NVA45-NVA53-NVA54</f>
        <v>0</v>
      </c>
      <c r="NVC56" s="995">
        <f t="shared" ref="NVC56" si="5017">NVC45-NVC53-NVC54</f>
        <v>0</v>
      </c>
      <c r="NVE56" s="995">
        <f t="shared" ref="NVE56" si="5018">NVE45-NVE53-NVE54</f>
        <v>0</v>
      </c>
      <c r="NVG56" s="995">
        <f t="shared" ref="NVG56" si="5019">NVG45-NVG53-NVG54</f>
        <v>0</v>
      </c>
      <c r="NVI56" s="995">
        <f t="shared" ref="NVI56" si="5020">NVI45-NVI53-NVI54</f>
        <v>0</v>
      </c>
      <c r="NVK56" s="995">
        <f t="shared" ref="NVK56" si="5021">NVK45-NVK53-NVK54</f>
        <v>0</v>
      </c>
      <c r="NVM56" s="995">
        <f t="shared" ref="NVM56" si="5022">NVM45-NVM53-NVM54</f>
        <v>0</v>
      </c>
      <c r="NVO56" s="995">
        <f t="shared" ref="NVO56" si="5023">NVO45-NVO53-NVO54</f>
        <v>0</v>
      </c>
      <c r="NVQ56" s="995">
        <f t="shared" ref="NVQ56" si="5024">NVQ45-NVQ53-NVQ54</f>
        <v>0</v>
      </c>
      <c r="NVS56" s="995">
        <f t="shared" ref="NVS56" si="5025">NVS45-NVS53-NVS54</f>
        <v>0</v>
      </c>
      <c r="NVU56" s="995">
        <f t="shared" ref="NVU56" si="5026">NVU45-NVU53-NVU54</f>
        <v>0</v>
      </c>
      <c r="NVW56" s="995">
        <f t="shared" ref="NVW56" si="5027">NVW45-NVW53-NVW54</f>
        <v>0</v>
      </c>
      <c r="NVY56" s="995">
        <f t="shared" ref="NVY56" si="5028">NVY45-NVY53-NVY54</f>
        <v>0</v>
      </c>
      <c r="NWA56" s="995">
        <f t="shared" ref="NWA56" si="5029">NWA45-NWA53-NWA54</f>
        <v>0</v>
      </c>
      <c r="NWC56" s="995">
        <f t="shared" ref="NWC56" si="5030">NWC45-NWC53-NWC54</f>
        <v>0</v>
      </c>
      <c r="NWE56" s="995">
        <f t="shared" ref="NWE56" si="5031">NWE45-NWE53-NWE54</f>
        <v>0</v>
      </c>
      <c r="NWG56" s="995">
        <f t="shared" ref="NWG56" si="5032">NWG45-NWG53-NWG54</f>
        <v>0</v>
      </c>
      <c r="NWI56" s="995">
        <f t="shared" ref="NWI56" si="5033">NWI45-NWI53-NWI54</f>
        <v>0</v>
      </c>
      <c r="NWK56" s="995">
        <f t="shared" ref="NWK56" si="5034">NWK45-NWK53-NWK54</f>
        <v>0</v>
      </c>
      <c r="NWM56" s="995">
        <f t="shared" ref="NWM56" si="5035">NWM45-NWM53-NWM54</f>
        <v>0</v>
      </c>
      <c r="NWO56" s="995">
        <f t="shared" ref="NWO56" si="5036">NWO45-NWO53-NWO54</f>
        <v>0</v>
      </c>
      <c r="NWQ56" s="995">
        <f t="shared" ref="NWQ56" si="5037">NWQ45-NWQ53-NWQ54</f>
        <v>0</v>
      </c>
      <c r="NWS56" s="995">
        <f t="shared" ref="NWS56" si="5038">NWS45-NWS53-NWS54</f>
        <v>0</v>
      </c>
      <c r="NWU56" s="995">
        <f t="shared" ref="NWU56" si="5039">NWU45-NWU53-NWU54</f>
        <v>0</v>
      </c>
      <c r="NWW56" s="995">
        <f t="shared" ref="NWW56" si="5040">NWW45-NWW53-NWW54</f>
        <v>0</v>
      </c>
      <c r="NWY56" s="995">
        <f t="shared" ref="NWY56" si="5041">NWY45-NWY53-NWY54</f>
        <v>0</v>
      </c>
      <c r="NXA56" s="995">
        <f t="shared" ref="NXA56" si="5042">NXA45-NXA53-NXA54</f>
        <v>0</v>
      </c>
      <c r="NXC56" s="995">
        <f t="shared" ref="NXC56" si="5043">NXC45-NXC53-NXC54</f>
        <v>0</v>
      </c>
      <c r="NXE56" s="995">
        <f t="shared" ref="NXE56" si="5044">NXE45-NXE53-NXE54</f>
        <v>0</v>
      </c>
      <c r="NXG56" s="995">
        <f t="shared" ref="NXG56" si="5045">NXG45-NXG53-NXG54</f>
        <v>0</v>
      </c>
      <c r="NXI56" s="995">
        <f t="shared" ref="NXI56" si="5046">NXI45-NXI53-NXI54</f>
        <v>0</v>
      </c>
      <c r="NXK56" s="995">
        <f t="shared" ref="NXK56" si="5047">NXK45-NXK53-NXK54</f>
        <v>0</v>
      </c>
      <c r="NXM56" s="995">
        <f t="shared" ref="NXM56" si="5048">NXM45-NXM53-NXM54</f>
        <v>0</v>
      </c>
      <c r="NXO56" s="995">
        <f t="shared" ref="NXO56" si="5049">NXO45-NXO53-NXO54</f>
        <v>0</v>
      </c>
      <c r="NXQ56" s="995">
        <f t="shared" ref="NXQ56" si="5050">NXQ45-NXQ53-NXQ54</f>
        <v>0</v>
      </c>
      <c r="NXS56" s="995">
        <f t="shared" ref="NXS56" si="5051">NXS45-NXS53-NXS54</f>
        <v>0</v>
      </c>
      <c r="NXU56" s="995">
        <f t="shared" ref="NXU56" si="5052">NXU45-NXU53-NXU54</f>
        <v>0</v>
      </c>
      <c r="NXW56" s="995">
        <f t="shared" ref="NXW56" si="5053">NXW45-NXW53-NXW54</f>
        <v>0</v>
      </c>
      <c r="NXY56" s="995">
        <f t="shared" ref="NXY56" si="5054">NXY45-NXY53-NXY54</f>
        <v>0</v>
      </c>
      <c r="NYA56" s="995">
        <f t="shared" ref="NYA56" si="5055">NYA45-NYA53-NYA54</f>
        <v>0</v>
      </c>
      <c r="NYC56" s="995">
        <f t="shared" ref="NYC56" si="5056">NYC45-NYC53-NYC54</f>
        <v>0</v>
      </c>
      <c r="NYE56" s="995">
        <f t="shared" ref="NYE56" si="5057">NYE45-NYE53-NYE54</f>
        <v>0</v>
      </c>
      <c r="NYG56" s="995">
        <f t="shared" ref="NYG56" si="5058">NYG45-NYG53-NYG54</f>
        <v>0</v>
      </c>
      <c r="NYI56" s="995">
        <f t="shared" ref="NYI56" si="5059">NYI45-NYI53-NYI54</f>
        <v>0</v>
      </c>
      <c r="NYK56" s="995">
        <f t="shared" ref="NYK56" si="5060">NYK45-NYK53-NYK54</f>
        <v>0</v>
      </c>
      <c r="NYM56" s="995">
        <f t="shared" ref="NYM56" si="5061">NYM45-NYM53-NYM54</f>
        <v>0</v>
      </c>
      <c r="NYO56" s="995">
        <f t="shared" ref="NYO56" si="5062">NYO45-NYO53-NYO54</f>
        <v>0</v>
      </c>
      <c r="NYQ56" s="995">
        <f t="shared" ref="NYQ56" si="5063">NYQ45-NYQ53-NYQ54</f>
        <v>0</v>
      </c>
      <c r="NYS56" s="995">
        <f t="shared" ref="NYS56" si="5064">NYS45-NYS53-NYS54</f>
        <v>0</v>
      </c>
      <c r="NYU56" s="995">
        <f t="shared" ref="NYU56" si="5065">NYU45-NYU53-NYU54</f>
        <v>0</v>
      </c>
      <c r="NYW56" s="995">
        <f t="shared" ref="NYW56" si="5066">NYW45-NYW53-NYW54</f>
        <v>0</v>
      </c>
      <c r="NYY56" s="995">
        <f t="shared" ref="NYY56" si="5067">NYY45-NYY53-NYY54</f>
        <v>0</v>
      </c>
      <c r="NZA56" s="995">
        <f t="shared" ref="NZA56" si="5068">NZA45-NZA53-NZA54</f>
        <v>0</v>
      </c>
      <c r="NZC56" s="995">
        <f t="shared" ref="NZC56" si="5069">NZC45-NZC53-NZC54</f>
        <v>0</v>
      </c>
      <c r="NZE56" s="995">
        <f t="shared" ref="NZE56" si="5070">NZE45-NZE53-NZE54</f>
        <v>0</v>
      </c>
      <c r="NZG56" s="995">
        <f t="shared" ref="NZG56" si="5071">NZG45-NZG53-NZG54</f>
        <v>0</v>
      </c>
      <c r="NZI56" s="995">
        <f t="shared" ref="NZI56" si="5072">NZI45-NZI53-NZI54</f>
        <v>0</v>
      </c>
      <c r="NZK56" s="995">
        <f t="shared" ref="NZK56" si="5073">NZK45-NZK53-NZK54</f>
        <v>0</v>
      </c>
      <c r="NZM56" s="995">
        <f t="shared" ref="NZM56" si="5074">NZM45-NZM53-NZM54</f>
        <v>0</v>
      </c>
      <c r="NZO56" s="995">
        <f t="shared" ref="NZO56" si="5075">NZO45-NZO53-NZO54</f>
        <v>0</v>
      </c>
      <c r="NZQ56" s="995">
        <f t="shared" ref="NZQ56" si="5076">NZQ45-NZQ53-NZQ54</f>
        <v>0</v>
      </c>
      <c r="NZS56" s="995">
        <f t="shared" ref="NZS56" si="5077">NZS45-NZS53-NZS54</f>
        <v>0</v>
      </c>
      <c r="NZU56" s="995">
        <f t="shared" ref="NZU56" si="5078">NZU45-NZU53-NZU54</f>
        <v>0</v>
      </c>
      <c r="NZW56" s="995">
        <f t="shared" ref="NZW56" si="5079">NZW45-NZW53-NZW54</f>
        <v>0</v>
      </c>
      <c r="NZY56" s="995">
        <f t="shared" ref="NZY56" si="5080">NZY45-NZY53-NZY54</f>
        <v>0</v>
      </c>
      <c r="OAA56" s="995">
        <f t="shared" ref="OAA56" si="5081">OAA45-OAA53-OAA54</f>
        <v>0</v>
      </c>
      <c r="OAC56" s="995">
        <f t="shared" ref="OAC56" si="5082">OAC45-OAC53-OAC54</f>
        <v>0</v>
      </c>
      <c r="OAE56" s="995">
        <f t="shared" ref="OAE56" si="5083">OAE45-OAE53-OAE54</f>
        <v>0</v>
      </c>
      <c r="OAG56" s="995">
        <f t="shared" ref="OAG56" si="5084">OAG45-OAG53-OAG54</f>
        <v>0</v>
      </c>
      <c r="OAI56" s="995">
        <f t="shared" ref="OAI56" si="5085">OAI45-OAI53-OAI54</f>
        <v>0</v>
      </c>
      <c r="OAK56" s="995">
        <f t="shared" ref="OAK56" si="5086">OAK45-OAK53-OAK54</f>
        <v>0</v>
      </c>
      <c r="OAM56" s="995">
        <f t="shared" ref="OAM56" si="5087">OAM45-OAM53-OAM54</f>
        <v>0</v>
      </c>
      <c r="OAO56" s="995">
        <f t="shared" ref="OAO56" si="5088">OAO45-OAO53-OAO54</f>
        <v>0</v>
      </c>
      <c r="OAQ56" s="995">
        <f t="shared" ref="OAQ56" si="5089">OAQ45-OAQ53-OAQ54</f>
        <v>0</v>
      </c>
      <c r="OAS56" s="995">
        <f t="shared" ref="OAS56" si="5090">OAS45-OAS53-OAS54</f>
        <v>0</v>
      </c>
      <c r="OAU56" s="995">
        <f t="shared" ref="OAU56" si="5091">OAU45-OAU53-OAU54</f>
        <v>0</v>
      </c>
      <c r="OAW56" s="995">
        <f t="shared" ref="OAW56" si="5092">OAW45-OAW53-OAW54</f>
        <v>0</v>
      </c>
      <c r="OAY56" s="995">
        <f t="shared" ref="OAY56" si="5093">OAY45-OAY53-OAY54</f>
        <v>0</v>
      </c>
      <c r="OBA56" s="995">
        <f t="shared" ref="OBA56" si="5094">OBA45-OBA53-OBA54</f>
        <v>0</v>
      </c>
      <c r="OBC56" s="995">
        <f t="shared" ref="OBC56" si="5095">OBC45-OBC53-OBC54</f>
        <v>0</v>
      </c>
      <c r="OBE56" s="995">
        <f t="shared" ref="OBE56" si="5096">OBE45-OBE53-OBE54</f>
        <v>0</v>
      </c>
      <c r="OBG56" s="995">
        <f t="shared" ref="OBG56" si="5097">OBG45-OBG53-OBG54</f>
        <v>0</v>
      </c>
      <c r="OBI56" s="995">
        <f t="shared" ref="OBI56" si="5098">OBI45-OBI53-OBI54</f>
        <v>0</v>
      </c>
      <c r="OBK56" s="995">
        <f t="shared" ref="OBK56" si="5099">OBK45-OBK53-OBK54</f>
        <v>0</v>
      </c>
      <c r="OBM56" s="995">
        <f t="shared" ref="OBM56" si="5100">OBM45-OBM53-OBM54</f>
        <v>0</v>
      </c>
      <c r="OBO56" s="995">
        <f t="shared" ref="OBO56" si="5101">OBO45-OBO53-OBO54</f>
        <v>0</v>
      </c>
      <c r="OBQ56" s="995">
        <f t="shared" ref="OBQ56" si="5102">OBQ45-OBQ53-OBQ54</f>
        <v>0</v>
      </c>
      <c r="OBS56" s="995">
        <f t="shared" ref="OBS56" si="5103">OBS45-OBS53-OBS54</f>
        <v>0</v>
      </c>
      <c r="OBU56" s="995">
        <f t="shared" ref="OBU56" si="5104">OBU45-OBU53-OBU54</f>
        <v>0</v>
      </c>
      <c r="OBW56" s="995">
        <f t="shared" ref="OBW56" si="5105">OBW45-OBW53-OBW54</f>
        <v>0</v>
      </c>
      <c r="OBY56" s="995">
        <f t="shared" ref="OBY56" si="5106">OBY45-OBY53-OBY54</f>
        <v>0</v>
      </c>
      <c r="OCA56" s="995">
        <f t="shared" ref="OCA56" si="5107">OCA45-OCA53-OCA54</f>
        <v>0</v>
      </c>
      <c r="OCC56" s="995">
        <f t="shared" ref="OCC56" si="5108">OCC45-OCC53-OCC54</f>
        <v>0</v>
      </c>
      <c r="OCE56" s="995">
        <f t="shared" ref="OCE56" si="5109">OCE45-OCE53-OCE54</f>
        <v>0</v>
      </c>
      <c r="OCG56" s="995">
        <f t="shared" ref="OCG56" si="5110">OCG45-OCG53-OCG54</f>
        <v>0</v>
      </c>
      <c r="OCI56" s="995">
        <f t="shared" ref="OCI56" si="5111">OCI45-OCI53-OCI54</f>
        <v>0</v>
      </c>
      <c r="OCK56" s="995">
        <f t="shared" ref="OCK56" si="5112">OCK45-OCK53-OCK54</f>
        <v>0</v>
      </c>
      <c r="OCM56" s="995">
        <f t="shared" ref="OCM56" si="5113">OCM45-OCM53-OCM54</f>
        <v>0</v>
      </c>
      <c r="OCO56" s="995">
        <f t="shared" ref="OCO56" si="5114">OCO45-OCO53-OCO54</f>
        <v>0</v>
      </c>
      <c r="OCQ56" s="995">
        <f t="shared" ref="OCQ56" si="5115">OCQ45-OCQ53-OCQ54</f>
        <v>0</v>
      </c>
      <c r="OCS56" s="995">
        <f t="shared" ref="OCS56" si="5116">OCS45-OCS53-OCS54</f>
        <v>0</v>
      </c>
      <c r="OCU56" s="995">
        <f t="shared" ref="OCU56" si="5117">OCU45-OCU53-OCU54</f>
        <v>0</v>
      </c>
      <c r="OCW56" s="995">
        <f t="shared" ref="OCW56" si="5118">OCW45-OCW53-OCW54</f>
        <v>0</v>
      </c>
      <c r="OCY56" s="995">
        <f t="shared" ref="OCY56" si="5119">OCY45-OCY53-OCY54</f>
        <v>0</v>
      </c>
      <c r="ODA56" s="995">
        <f t="shared" ref="ODA56" si="5120">ODA45-ODA53-ODA54</f>
        <v>0</v>
      </c>
      <c r="ODC56" s="995">
        <f t="shared" ref="ODC56" si="5121">ODC45-ODC53-ODC54</f>
        <v>0</v>
      </c>
      <c r="ODE56" s="995">
        <f t="shared" ref="ODE56" si="5122">ODE45-ODE53-ODE54</f>
        <v>0</v>
      </c>
      <c r="ODG56" s="995">
        <f t="shared" ref="ODG56" si="5123">ODG45-ODG53-ODG54</f>
        <v>0</v>
      </c>
      <c r="ODI56" s="995">
        <f t="shared" ref="ODI56" si="5124">ODI45-ODI53-ODI54</f>
        <v>0</v>
      </c>
      <c r="ODK56" s="995">
        <f t="shared" ref="ODK56" si="5125">ODK45-ODK53-ODK54</f>
        <v>0</v>
      </c>
      <c r="ODM56" s="995">
        <f t="shared" ref="ODM56" si="5126">ODM45-ODM53-ODM54</f>
        <v>0</v>
      </c>
      <c r="ODO56" s="995">
        <f t="shared" ref="ODO56" si="5127">ODO45-ODO53-ODO54</f>
        <v>0</v>
      </c>
      <c r="ODQ56" s="995">
        <f t="shared" ref="ODQ56" si="5128">ODQ45-ODQ53-ODQ54</f>
        <v>0</v>
      </c>
      <c r="ODS56" s="995">
        <f t="shared" ref="ODS56" si="5129">ODS45-ODS53-ODS54</f>
        <v>0</v>
      </c>
      <c r="ODU56" s="995">
        <f t="shared" ref="ODU56" si="5130">ODU45-ODU53-ODU54</f>
        <v>0</v>
      </c>
      <c r="ODW56" s="995">
        <f t="shared" ref="ODW56" si="5131">ODW45-ODW53-ODW54</f>
        <v>0</v>
      </c>
      <c r="ODY56" s="995">
        <f t="shared" ref="ODY56" si="5132">ODY45-ODY53-ODY54</f>
        <v>0</v>
      </c>
      <c r="OEA56" s="995">
        <f t="shared" ref="OEA56" si="5133">OEA45-OEA53-OEA54</f>
        <v>0</v>
      </c>
      <c r="OEC56" s="995">
        <f t="shared" ref="OEC56" si="5134">OEC45-OEC53-OEC54</f>
        <v>0</v>
      </c>
      <c r="OEE56" s="995">
        <f t="shared" ref="OEE56" si="5135">OEE45-OEE53-OEE54</f>
        <v>0</v>
      </c>
      <c r="OEG56" s="995">
        <f t="shared" ref="OEG56" si="5136">OEG45-OEG53-OEG54</f>
        <v>0</v>
      </c>
      <c r="OEI56" s="995">
        <f t="shared" ref="OEI56" si="5137">OEI45-OEI53-OEI54</f>
        <v>0</v>
      </c>
      <c r="OEK56" s="995">
        <f t="shared" ref="OEK56" si="5138">OEK45-OEK53-OEK54</f>
        <v>0</v>
      </c>
      <c r="OEM56" s="995">
        <f t="shared" ref="OEM56" si="5139">OEM45-OEM53-OEM54</f>
        <v>0</v>
      </c>
      <c r="OEO56" s="995">
        <f t="shared" ref="OEO56" si="5140">OEO45-OEO53-OEO54</f>
        <v>0</v>
      </c>
      <c r="OEQ56" s="995">
        <f t="shared" ref="OEQ56" si="5141">OEQ45-OEQ53-OEQ54</f>
        <v>0</v>
      </c>
      <c r="OES56" s="995">
        <f t="shared" ref="OES56" si="5142">OES45-OES53-OES54</f>
        <v>0</v>
      </c>
      <c r="OEU56" s="995">
        <f t="shared" ref="OEU56" si="5143">OEU45-OEU53-OEU54</f>
        <v>0</v>
      </c>
      <c r="OEW56" s="995">
        <f t="shared" ref="OEW56" si="5144">OEW45-OEW53-OEW54</f>
        <v>0</v>
      </c>
      <c r="OEY56" s="995">
        <f t="shared" ref="OEY56" si="5145">OEY45-OEY53-OEY54</f>
        <v>0</v>
      </c>
      <c r="OFA56" s="995">
        <f t="shared" ref="OFA56" si="5146">OFA45-OFA53-OFA54</f>
        <v>0</v>
      </c>
      <c r="OFC56" s="995">
        <f t="shared" ref="OFC56" si="5147">OFC45-OFC53-OFC54</f>
        <v>0</v>
      </c>
      <c r="OFE56" s="995">
        <f t="shared" ref="OFE56" si="5148">OFE45-OFE53-OFE54</f>
        <v>0</v>
      </c>
      <c r="OFG56" s="995">
        <f t="shared" ref="OFG56" si="5149">OFG45-OFG53-OFG54</f>
        <v>0</v>
      </c>
      <c r="OFI56" s="995">
        <f t="shared" ref="OFI56" si="5150">OFI45-OFI53-OFI54</f>
        <v>0</v>
      </c>
      <c r="OFK56" s="995">
        <f t="shared" ref="OFK56" si="5151">OFK45-OFK53-OFK54</f>
        <v>0</v>
      </c>
      <c r="OFM56" s="995">
        <f t="shared" ref="OFM56" si="5152">OFM45-OFM53-OFM54</f>
        <v>0</v>
      </c>
      <c r="OFO56" s="995">
        <f t="shared" ref="OFO56" si="5153">OFO45-OFO53-OFO54</f>
        <v>0</v>
      </c>
      <c r="OFQ56" s="995">
        <f t="shared" ref="OFQ56" si="5154">OFQ45-OFQ53-OFQ54</f>
        <v>0</v>
      </c>
      <c r="OFS56" s="995">
        <f t="shared" ref="OFS56" si="5155">OFS45-OFS53-OFS54</f>
        <v>0</v>
      </c>
      <c r="OFU56" s="995">
        <f t="shared" ref="OFU56" si="5156">OFU45-OFU53-OFU54</f>
        <v>0</v>
      </c>
      <c r="OFW56" s="995">
        <f t="shared" ref="OFW56" si="5157">OFW45-OFW53-OFW54</f>
        <v>0</v>
      </c>
      <c r="OFY56" s="995">
        <f t="shared" ref="OFY56" si="5158">OFY45-OFY53-OFY54</f>
        <v>0</v>
      </c>
      <c r="OGA56" s="995">
        <f t="shared" ref="OGA56" si="5159">OGA45-OGA53-OGA54</f>
        <v>0</v>
      </c>
      <c r="OGC56" s="995">
        <f t="shared" ref="OGC56" si="5160">OGC45-OGC53-OGC54</f>
        <v>0</v>
      </c>
      <c r="OGE56" s="995">
        <f t="shared" ref="OGE56" si="5161">OGE45-OGE53-OGE54</f>
        <v>0</v>
      </c>
      <c r="OGG56" s="995">
        <f t="shared" ref="OGG56" si="5162">OGG45-OGG53-OGG54</f>
        <v>0</v>
      </c>
      <c r="OGI56" s="995">
        <f t="shared" ref="OGI56" si="5163">OGI45-OGI53-OGI54</f>
        <v>0</v>
      </c>
      <c r="OGK56" s="995">
        <f t="shared" ref="OGK56" si="5164">OGK45-OGK53-OGK54</f>
        <v>0</v>
      </c>
      <c r="OGM56" s="995">
        <f t="shared" ref="OGM56" si="5165">OGM45-OGM53-OGM54</f>
        <v>0</v>
      </c>
      <c r="OGO56" s="995">
        <f t="shared" ref="OGO56" si="5166">OGO45-OGO53-OGO54</f>
        <v>0</v>
      </c>
      <c r="OGQ56" s="995">
        <f t="shared" ref="OGQ56" si="5167">OGQ45-OGQ53-OGQ54</f>
        <v>0</v>
      </c>
      <c r="OGS56" s="995">
        <f t="shared" ref="OGS56" si="5168">OGS45-OGS53-OGS54</f>
        <v>0</v>
      </c>
      <c r="OGU56" s="995">
        <f t="shared" ref="OGU56" si="5169">OGU45-OGU53-OGU54</f>
        <v>0</v>
      </c>
      <c r="OGW56" s="995">
        <f t="shared" ref="OGW56" si="5170">OGW45-OGW53-OGW54</f>
        <v>0</v>
      </c>
      <c r="OGY56" s="995">
        <f t="shared" ref="OGY56" si="5171">OGY45-OGY53-OGY54</f>
        <v>0</v>
      </c>
      <c r="OHA56" s="995">
        <f t="shared" ref="OHA56" si="5172">OHA45-OHA53-OHA54</f>
        <v>0</v>
      </c>
      <c r="OHC56" s="995">
        <f t="shared" ref="OHC56" si="5173">OHC45-OHC53-OHC54</f>
        <v>0</v>
      </c>
      <c r="OHE56" s="995">
        <f t="shared" ref="OHE56" si="5174">OHE45-OHE53-OHE54</f>
        <v>0</v>
      </c>
      <c r="OHG56" s="995">
        <f t="shared" ref="OHG56" si="5175">OHG45-OHG53-OHG54</f>
        <v>0</v>
      </c>
      <c r="OHI56" s="995">
        <f t="shared" ref="OHI56" si="5176">OHI45-OHI53-OHI54</f>
        <v>0</v>
      </c>
      <c r="OHK56" s="995">
        <f t="shared" ref="OHK56" si="5177">OHK45-OHK53-OHK54</f>
        <v>0</v>
      </c>
      <c r="OHM56" s="995">
        <f t="shared" ref="OHM56" si="5178">OHM45-OHM53-OHM54</f>
        <v>0</v>
      </c>
      <c r="OHO56" s="995">
        <f t="shared" ref="OHO56" si="5179">OHO45-OHO53-OHO54</f>
        <v>0</v>
      </c>
      <c r="OHQ56" s="995">
        <f t="shared" ref="OHQ56" si="5180">OHQ45-OHQ53-OHQ54</f>
        <v>0</v>
      </c>
      <c r="OHS56" s="995">
        <f t="shared" ref="OHS56" si="5181">OHS45-OHS53-OHS54</f>
        <v>0</v>
      </c>
      <c r="OHU56" s="995">
        <f t="shared" ref="OHU56" si="5182">OHU45-OHU53-OHU54</f>
        <v>0</v>
      </c>
      <c r="OHW56" s="995">
        <f t="shared" ref="OHW56" si="5183">OHW45-OHW53-OHW54</f>
        <v>0</v>
      </c>
      <c r="OHY56" s="995">
        <f t="shared" ref="OHY56" si="5184">OHY45-OHY53-OHY54</f>
        <v>0</v>
      </c>
      <c r="OIA56" s="995">
        <f t="shared" ref="OIA56" si="5185">OIA45-OIA53-OIA54</f>
        <v>0</v>
      </c>
      <c r="OIC56" s="995">
        <f t="shared" ref="OIC56" si="5186">OIC45-OIC53-OIC54</f>
        <v>0</v>
      </c>
      <c r="OIE56" s="995">
        <f t="shared" ref="OIE56" si="5187">OIE45-OIE53-OIE54</f>
        <v>0</v>
      </c>
      <c r="OIG56" s="995">
        <f t="shared" ref="OIG56" si="5188">OIG45-OIG53-OIG54</f>
        <v>0</v>
      </c>
      <c r="OII56" s="995">
        <f t="shared" ref="OII56" si="5189">OII45-OII53-OII54</f>
        <v>0</v>
      </c>
      <c r="OIK56" s="995">
        <f t="shared" ref="OIK56" si="5190">OIK45-OIK53-OIK54</f>
        <v>0</v>
      </c>
      <c r="OIM56" s="995">
        <f t="shared" ref="OIM56" si="5191">OIM45-OIM53-OIM54</f>
        <v>0</v>
      </c>
      <c r="OIO56" s="995">
        <f t="shared" ref="OIO56" si="5192">OIO45-OIO53-OIO54</f>
        <v>0</v>
      </c>
      <c r="OIQ56" s="995">
        <f t="shared" ref="OIQ56" si="5193">OIQ45-OIQ53-OIQ54</f>
        <v>0</v>
      </c>
      <c r="OIS56" s="995">
        <f t="shared" ref="OIS56" si="5194">OIS45-OIS53-OIS54</f>
        <v>0</v>
      </c>
      <c r="OIU56" s="995">
        <f t="shared" ref="OIU56" si="5195">OIU45-OIU53-OIU54</f>
        <v>0</v>
      </c>
      <c r="OIW56" s="995">
        <f t="shared" ref="OIW56" si="5196">OIW45-OIW53-OIW54</f>
        <v>0</v>
      </c>
      <c r="OIY56" s="995">
        <f t="shared" ref="OIY56" si="5197">OIY45-OIY53-OIY54</f>
        <v>0</v>
      </c>
      <c r="OJA56" s="995">
        <f t="shared" ref="OJA56" si="5198">OJA45-OJA53-OJA54</f>
        <v>0</v>
      </c>
      <c r="OJC56" s="995">
        <f t="shared" ref="OJC56" si="5199">OJC45-OJC53-OJC54</f>
        <v>0</v>
      </c>
      <c r="OJE56" s="995">
        <f t="shared" ref="OJE56" si="5200">OJE45-OJE53-OJE54</f>
        <v>0</v>
      </c>
      <c r="OJG56" s="995">
        <f t="shared" ref="OJG56" si="5201">OJG45-OJG53-OJG54</f>
        <v>0</v>
      </c>
      <c r="OJI56" s="995">
        <f t="shared" ref="OJI56" si="5202">OJI45-OJI53-OJI54</f>
        <v>0</v>
      </c>
      <c r="OJK56" s="995">
        <f t="shared" ref="OJK56" si="5203">OJK45-OJK53-OJK54</f>
        <v>0</v>
      </c>
      <c r="OJM56" s="995">
        <f t="shared" ref="OJM56" si="5204">OJM45-OJM53-OJM54</f>
        <v>0</v>
      </c>
      <c r="OJO56" s="995">
        <f t="shared" ref="OJO56" si="5205">OJO45-OJO53-OJO54</f>
        <v>0</v>
      </c>
      <c r="OJQ56" s="995">
        <f t="shared" ref="OJQ56" si="5206">OJQ45-OJQ53-OJQ54</f>
        <v>0</v>
      </c>
      <c r="OJS56" s="995">
        <f t="shared" ref="OJS56" si="5207">OJS45-OJS53-OJS54</f>
        <v>0</v>
      </c>
      <c r="OJU56" s="995">
        <f t="shared" ref="OJU56" si="5208">OJU45-OJU53-OJU54</f>
        <v>0</v>
      </c>
      <c r="OJW56" s="995">
        <f t="shared" ref="OJW56" si="5209">OJW45-OJW53-OJW54</f>
        <v>0</v>
      </c>
      <c r="OJY56" s="995">
        <f t="shared" ref="OJY56" si="5210">OJY45-OJY53-OJY54</f>
        <v>0</v>
      </c>
      <c r="OKA56" s="995">
        <f t="shared" ref="OKA56" si="5211">OKA45-OKA53-OKA54</f>
        <v>0</v>
      </c>
      <c r="OKC56" s="995">
        <f t="shared" ref="OKC56" si="5212">OKC45-OKC53-OKC54</f>
        <v>0</v>
      </c>
      <c r="OKE56" s="995">
        <f t="shared" ref="OKE56" si="5213">OKE45-OKE53-OKE54</f>
        <v>0</v>
      </c>
      <c r="OKG56" s="995">
        <f t="shared" ref="OKG56" si="5214">OKG45-OKG53-OKG54</f>
        <v>0</v>
      </c>
      <c r="OKI56" s="995">
        <f t="shared" ref="OKI56" si="5215">OKI45-OKI53-OKI54</f>
        <v>0</v>
      </c>
      <c r="OKK56" s="995">
        <f t="shared" ref="OKK56" si="5216">OKK45-OKK53-OKK54</f>
        <v>0</v>
      </c>
      <c r="OKM56" s="995">
        <f t="shared" ref="OKM56" si="5217">OKM45-OKM53-OKM54</f>
        <v>0</v>
      </c>
      <c r="OKO56" s="995">
        <f t="shared" ref="OKO56" si="5218">OKO45-OKO53-OKO54</f>
        <v>0</v>
      </c>
      <c r="OKQ56" s="995">
        <f t="shared" ref="OKQ56" si="5219">OKQ45-OKQ53-OKQ54</f>
        <v>0</v>
      </c>
      <c r="OKS56" s="995">
        <f t="shared" ref="OKS56" si="5220">OKS45-OKS53-OKS54</f>
        <v>0</v>
      </c>
      <c r="OKU56" s="995">
        <f t="shared" ref="OKU56" si="5221">OKU45-OKU53-OKU54</f>
        <v>0</v>
      </c>
      <c r="OKW56" s="995">
        <f t="shared" ref="OKW56" si="5222">OKW45-OKW53-OKW54</f>
        <v>0</v>
      </c>
      <c r="OKY56" s="995">
        <f t="shared" ref="OKY56" si="5223">OKY45-OKY53-OKY54</f>
        <v>0</v>
      </c>
      <c r="OLA56" s="995">
        <f t="shared" ref="OLA56" si="5224">OLA45-OLA53-OLA54</f>
        <v>0</v>
      </c>
      <c r="OLC56" s="995">
        <f t="shared" ref="OLC56" si="5225">OLC45-OLC53-OLC54</f>
        <v>0</v>
      </c>
      <c r="OLE56" s="995">
        <f t="shared" ref="OLE56" si="5226">OLE45-OLE53-OLE54</f>
        <v>0</v>
      </c>
      <c r="OLG56" s="995">
        <f t="shared" ref="OLG56" si="5227">OLG45-OLG53-OLG54</f>
        <v>0</v>
      </c>
      <c r="OLI56" s="995">
        <f t="shared" ref="OLI56" si="5228">OLI45-OLI53-OLI54</f>
        <v>0</v>
      </c>
      <c r="OLK56" s="995">
        <f t="shared" ref="OLK56" si="5229">OLK45-OLK53-OLK54</f>
        <v>0</v>
      </c>
      <c r="OLM56" s="995">
        <f t="shared" ref="OLM56" si="5230">OLM45-OLM53-OLM54</f>
        <v>0</v>
      </c>
      <c r="OLO56" s="995">
        <f t="shared" ref="OLO56" si="5231">OLO45-OLO53-OLO54</f>
        <v>0</v>
      </c>
      <c r="OLQ56" s="995">
        <f t="shared" ref="OLQ56" si="5232">OLQ45-OLQ53-OLQ54</f>
        <v>0</v>
      </c>
      <c r="OLS56" s="995">
        <f t="shared" ref="OLS56" si="5233">OLS45-OLS53-OLS54</f>
        <v>0</v>
      </c>
      <c r="OLU56" s="995">
        <f t="shared" ref="OLU56" si="5234">OLU45-OLU53-OLU54</f>
        <v>0</v>
      </c>
      <c r="OLW56" s="995">
        <f t="shared" ref="OLW56" si="5235">OLW45-OLW53-OLW54</f>
        <v>0</v>
      </c>
      <c r="OLY56" s="995">
        <f t="shared" ref="OLY56" si="5236">OLY45-OLY53-OLY54</f>
        <v>0</v>
      </c>
      <c r="OMA56" s="995">
        <f t="shared" ref="OMA56" si="5237">OMA45-OMA53-OMA54</f>
        <v>0</v>
      </c>
      <c r="OMC56" s="995">
        <f t="shared" ref="OMC56" si="5238">OMC45-OMC53-OMC54</f>
        <v>0</v>
      </c>
      <c r="OME56" s="995">
        <f t="shared" ref="OME56" si="5239">OME45-OME53-OME54</f>
        <v>0</v>
      </c>
      <c r="OMG56" s="995">
        <f t="shared" ref="OMG56" si="5240">OMG45-OMG53-OMG54</f>
        <v>0</v>
      </c>
      <c r="OMI56" s="995">
        <f t="shared" ref="OMI56" si="5241">OMI45-OMI53-OMI54</f>
        <v>0</v>
      </c>
      <c r="OMK56" s="995">
        <f t="shared" ref="OMK56" si="5242">OMK45-OMK53-OMK54</f>
        <v>0</v>
      </c>
      <c r="OMM56" s="995">
        <f t="shared" ref="OMM56" si="5243">OMM45-OMM53-OMM54</f>
        <v>0</v>
      </c>
      <c r="OMO56" s="995">
        <f t="shared" ref="OMO56" si="5244">OMO45-OMO53-OMO54</f>
        <v>0</v>
      </c>
      <c r="OMQ56" s="995">
        <f t="shared" ref="OMQ56" si="5245">OMQ45-OMQ53-OMQ54</f>
        <v>0</v>
      </c>
      <c r="OMS56" s="995">
        <f t="shared" ref="OMS56" si="5246">OMS45-OMS53-OMS54</f>
        <v>0</v>
      </c>
      <c r="OMU56" s="995">
        <f t="shared" ref="OMU56" si="5247">OMU45-OMU53-OMU54</f>
        <v>0</v>
      </c>
      <c r="OMW56" s="995">
        <f t="shared" ref="OMW56" si="5248">OMW45-OMW53-OMW54</f>
        <v>0</v>
      </c>
      <c r="OMY56" s="995">
        <f t="shared" ref="OMY56" si="5249">OMY45-OMY53-OMY54</f>
        <v>0</v>
      </c>
      <c r="ONA56" s="995">
        <f t="shared" ref="ONA56" si="5250">ONA45-ONA53-ONA54</f>
        <v>0</v>
      </c>
      <c r="ONC56" s="995">
        <f t="shared" ref="ONC56" si="5251">ONC45-ONC53-ONC54</f>
        <v>0</v>
      </c>
      <c r="ONE56" s="995">
        <f t="shared" ref="ONE56" si="5252">ONE45-ONE53-ONE54</f>
        <v>0</v>
      </c>
      <c r="ONG56" s="995">
        <f t="shared" ref="ONG56" si="5253">ONG45-ONG53-ONG54</f>
        <v>0</v>
      </c>
      <c r="ONI56" s="995">
        <f t="shared" ref="ONI56" si="5254">ONI45-ONI53-ONI54</f>
        <v>0</v>
      </c>
      <c r="ONK56" s="995">
        <f t="shared" ref="ONK56" si="5255">ONK45-ONK53-ONK54</f>
        <v>0</v>
      </c>
      <c r="ONM56" s="995">
        <f t="shared" ref="ONM56" si="5256">ONM45-ONM53-ONM54</f>
        <v>0</v>
      </c>
      <c r="ONO56" s="995">
        <f t="shared" ref="ONO56" si="5257">ONO45-ONO53-ONO54</f>
        <v>0</v>
      </c>
      <c r="ONQ56" s="995">
        <f t="shared" ref="ONQ56" si="5258">ONQ45-ONQ53-ONQ54</f>
        <v>0</v>
      </c>
      <c r="ONS56" s="995">
        <f t="shared" ref="ONS56" si="5259">ONS45-ONS53-ONS54</f>
        <v>0</v>
      </c>
      <c r="ONU56" s="995">
        <f t="shared" ref="ONU56" si="5260">ONU45-ONU53-ONU54</f>
        <v>0</v>
      </c>
      <c r="ONW56" s="995">
        <f t="shared" ref="ONW56" si="5261">ONW45-ONW53-ONW54</f>
        <v>0</v>
      </c>
      <c r="ONY56" s="995">
        <f t="shared" ref="ONY56" si="5262">ONY45-ONY53-ONY54</f>
        <v>0</v>
      </c>
      <c r="OOA56" s="995">
        <f t="shared" ref="OOA56" si="5263">OOA45-OOA53-OOA54</f>
        <v>0</v>
      </c>
      <c r="OOC56" s="995">
        <f t="shared" ref="OOC56" si="5264">OOC45-OOC53-OOC54</f>
        <v>0</v>
      </c>
      <c r="OOE56" s="995">
        <f t="shared" ref="OOE56" si="5265">OOE45-OOE53-OOE54</f>
        <v>0</v>
      </c>
      <c r="OOG56" s="995">
        <f t="shared" ref="OOG56" si="5266">OOG45-OOG53-OOG54</f>
        <v>0</v>
      </c>
      <c r="OOI56" s="995">
        <f t="shared" ref="OOI56" si="5267">OOI45-OOI53-OOI54</f>
        <v>0</v>
      </c>
      <c r="OOK56" s="995">
        <f t="shared" ref="OOK56" si="5268">OOK45-OOK53-OOK54</f>
        <v>0</v>
      </c>
      <c r="OOM56" s="995">
        <f t="shared" ref="OOM56" si="5269">OOM45-OOM53-OOM54</f>
        <v>0</v>
      </c>
      <c r="OOO56" s="995">
        <f t="shared" ref="OOO56" si="5270">OOO45-OOO53-OOO54</f>
        <v>0</v>
      </c>
      <c r="OOQ56" s="995">
        <f t="shared" ref="OOQ56" si="5271">OOQ45-OOQ53-OOQ54</f>
        <v>0</v>
      </c>
      <c r="OOS56" s="995">
        <f t="shared" ref="OOS56" si="5272">OOS45-OOS53-OOS54</f>
        <v>0</v>
      </c>
      <c r="OOU56" s="995">
        <f t="shared" ref="OOU56" si="5273">OOU45-OOU53-OOU54</f>
        <v>0</v>
      </c>
      <c r="OOW56" s="995">
        <f t="shared" ref="OOW56" si="5274">OOW45-OOW53-OOW54</f>
        <v>0</v>
      </c>
      <c r="OOY56" s="995">
        <f t="shared" ref="OOY56" si="5275">OOY45-OOY53-OOY54</f>
        <v>0</v>
      </c>
      <c r="OPA56" s="995">
        <f t="shared" ref="OPA56" si="5276">OPA45-OPA53-OPA54</f>
        <v>0</v>
      </c>
      <c r="OPC56" s="995">
        <f t="shared" ref="OPC56" si="5277">OPC45-OPC53-OPC54</f>
        <v>0</v>
      </c>
      <c r="OPE56" s="995">
        <f t="shared" ref="OPE56" si="5278">OPE45-OPE53-OPE54</f>
        <v>0</v>
      </c>
      <c r="OPG56" s="995">
        <f t="shared" ref="OPG56" si="5279">OPG45-OPG53-OPG54</f>
        <v>0</v>
      </c>
      <c r="OPI56" s="995">
        <f t="shared" ref="OPI56" si="5280">OPI45-OPI53-OPI54</f>
        <v>0</v>
      </c>
      <c r="OPK56" s="995">
        <f t="shared" ref="OPK56" si="5281">OPK45-OPK53-OPK54</f>
        <v>0</v>
      </c>
      <c r="OPM56" s="995">
        <f t="shared" ref="OPM56" si="5282">OPM45-OPM53-OPM54</f>
        <v>0</v>
      </c>
      <c r="OPO56" s="995">
        <f t="shared" ref="OPO56" si="5283">OPO45-OPO53-OPO54</f>
        <v>0</v>
      </c>
      <c r="OPQ56" s="995">
        <f t="shared" ref="OPQ56" si="5284">OPQ45-OPQ53-OPQ54</f>
        <v>0</v>
      </c>
      <c r="OPS56" s="995">
        <f t="shared" ref="OPS56" si="5285">OPS45-OPS53-OPS54</f>
        <v>0</v>
      </c>
      <c r="OPU56" s="995">
        <f t="shared" ref="OPU56" si="5286">OPU45-OPU53-OPU54</f>
        <v>0</v>
      </c>
      <c r="OPW56" s="995">
        <f t="shared" ref="OPW56" si="5287">OPW45-OPW53-OPW54</f>
        <v>0</v>
      </c>
      <c r="OPY56" s="995">
        <f t="shared" ref="OPY56" si="5288">OPY45-OPY53-OPY54</f>
        <v>0</v>
      </c>
      <c r="OQA56" s="995">
        <f t="shared" ref="OQA56" si="5289">OQA45-OQA53-OQA54</f>
        <v>0</v>
      </c>
      <c r="OQC56" s="995">
        <f t="shared" ref="OQC56" si="5290">OQC45-OQC53-OQC54</f>
        <v>0</v>
      </c>
      <c r="OQE56" s="995">
        <f t="shared" ref="OQE56" si="5291">OQE45-OQE53-OQE54</f>
        <v>0</v>
      </c>
      <c r="OQG56" s="995">
        <f t="shared" ref="OQG56" si="5292">OQG45-OQG53-OQG54</f>
        <v>0</v>
      </c>
      <c r="OQI56" s="995">
        <f t="shared" ref="OQI56" si="5293">OQI45-OQI53-OQI54</f>
        <v>0</v>
      </c>
      <c r="OQK56" s="995">
        <f t="shared" ref="OQK56" si="5294">OQK45-OQK53-OQK54</f>
        <v>0</v>
      </c>
      <c r="OQM56" s="995">
        <f t="shared" ref="OQM56" si="5295">OQM45-OQM53-OQM54</f>
        <v>0</v>
      </c>
      <c r="OQO56" s="995">
        <f t="shared" ref="OQO56" si="5296">OQO45-OQO53-OQO54</f>
        <v>0</v>
      </c>
      <c r="OQQ56" s="995">
        <f t="shared" ref="OQQ56" si="5297">OQQ45-OQQ53-OQQ54</f>
        <v>0</v>
      </c>
      <c r="OQS56" s="995">
        <f t="shared" ref="OQS56" si="5298">OQS45-OQS53-OQS54</f>
        <v>0</v>
      </c>
      <c r="OQU56" s="995">
        <f t="shared" ref="OQU56" si="5299">OQU45-OQU53-OQU54</f>
        <v>0</v>
      </c>
      <c r="OQW56" s="995">
        <f t="shared" ref="OQW56" si="5300">OQW45-OQW53-OQW54</f>
        <v>0</v>
      </c>
      <c r="OQY56" s="995">
        <f t="shared" ref="OQY56" si="5301">OQY45-OQY53-OQY54</f>
        <v>0</v>
      </c>
      <c r="ORA56" s="995">
        <f t="shared" ref="ORA56" si="5302">ORA45-ORA53-ORA54</f>
        <v>0</v>
      </c>
      <c r="ORC56" s="995">
        <f t="shared" ref="ORC56" si="5303">ORC45-ORC53-ORC54</f>
        <v>0</v>
      </c>
      <c r="ORE56" s="995">
        <f t="shared" ref="ORE56" si="5304">ORE45-ORE53-ORE54</f>
        <v>0</v>
      </c>
      <c r="ORG56" s="995">
        <f t="shared" ref="ORG56" si="5305">ORG45-ORG53-ORG54</f>
        <v>0</v>
      </c>
      <c r="ORI56" s="995">
        <f t="shared" ref="ORI56" si="5306">ORI45-ORI53-ORI54</f>
        <v>0</v>
      </c>
      <c r="ORK56" s="995">
        <f t="shared" ref="ORK56" si="5307">ORK45-ORK53-ORK54</f>
        <v>0</v>
      </c>
      <c r="ORM56" s="995">
        <f t="shared" ref="ORM56" si="5308">ORM45-ORM53-ORM54</f>
        <v>0</v>
      </c>
      <c r="ORO56" s="995">
        <f t="shared" ref="ORO56" si="5309">ORO45-ORO53-ORO54</f>
        <v>0</v>
      </c>
      <c r="ORQ56" s="995">
        <f t="shared" ref="ORQ56" si="5310">ORQ45-ORQ53-ORQ54</f>
        <v>0</v>
      </c>
      <c r="ORS56" s="995">
        <f t="shared" ref="ORS56" si="5311">ORS45-ORS53-ORS54</f>
        <v>0</v>
      </c>
      <c r="ORU56" s="995">
        <f t="shared" ref="ORU56" si="5312">ORU45-ORU53-ORU54</f>
        <v>0</v>
      </c>
      <c r="ORW56" s="995">
        <f t="shared" ref="ORW56" si="5313">ORW45-ORW53-ORW54</f>
        <v>0</v>
      </c>
      <c r="ORY56" s="995">
        <f t="shared" ref="ORY56" si="5314">ORY45-ORY53-ORY54</f>
        <v>0</v>
      </c>
      <c r="OSA56" s="995">
        <f t="shared" ref="OSA56" si="5315">OSA45-OSA53-OSA54</f>
        <v>0</v>
      </c>
      <c r="OSC56" s="995">
        <f t="shared" ref="OSC56" si="5316">OSC45-OSC53-OSC54</f>
        <v>0</v>
      </c>
      <c r="OSE56" s="995">
        <f t="shared" ref="OSE56" si="5317">OSE45-OSE53-OSE54</f>
        <v>0</v>
      </c>
      <c r="OSG56" s="995">
        <f t="shared" ref="OSG56" si="5318">OSG45-OSG53-OSG54</f>
        <v>0</v>
      </c>
      <c r="OSI56" s="995">
        <f t="shared" ref="OSI56" si="5319">OSI45-OSI53-OSI54</f>
        <v>0</v>
      </c>
      <c r="OSK56" s="995">
        <f t="shared" ref="OSK56" si="5320">OSK45-OSK53-OSK54</f>
        <v>0</v>
      </c>
      <c r="OSM56" s="995">
        <f t="shared" ref="OSM56" si="5321">OSM45-OSM53-OSM54</f>
        <v>0</v>
      </c>
      <c r="OSO56" s="995">
        <f t="shared" ref="OSO56" si="5322">OSO45-OSO53-OSO54</f>
        <v>0</v>
      </c>
      <c r="OSQ56" s="995">
        <f t="shared" ref="OSQ56" si="5323">OSQ45-OSQ53-OSQ54</f>
        <v>0</v>
      </c>
      <c r="OSS56" s="995">
        <f t="shared" ref="OSS56" si="5324">OSS45-OSS53-OSS54</f>
        <v>0</v>
      </c>
      <c r="OSU56" s="995">
        <f t="shared" ref="OSU56" si="5325">OSU45-OSU53-OSU54</f>
        <v>0</v>
      </c>
      <c r="OSW56" s="995">
        <f t="shared" ref="OSW56" si="5326">OSW45-OSW53-OSW54</f>
        <v>0</v>
      </c>
      <c r="OSY56" s="995">
        <f t="shared" ref="OSY56" si="5327">OSY45-OSY53-OSY54</f>
        <v>0</v>
      </c>
      <c r="OTA56" s="995">
        <f t="shared" ref="OTA56" si="5328">OTA45-OTA53-OTA54</f>
        <v>0</v>
      </c>
      <c r="OTC56" s="995">
        <f t="shared" ref="OTC56" si="5329">OTC45-OTC53-OTC54</f>
        <v>0</v>
      </c>
      <c r="OTE56" s="995">
        <f t="shared" ref="OTE56" si="5330">OTE45-OTE53-OTE54</f>
        <v>0</v>
      </c>
      <c r="OTG56" s="995">
        <f t="shared" ref="OTG56" si="5331">OTG45-OTG53-OTG54</f>
        <v>0</v>
      </c>
      <c r="OTI56" s="995">
        <f t="shared" ref="OTI56" si="5332">OTI45-OTI53-OTI54</f>
        <v>0</v>
      </c>
      <c r="OTK56" s="995">
        <f t="shared" ref="OTK56" si="5333">OTK45-OTK53-OTK54</f>
        <v>0</v>
      </c>
      <c r="OTM56" s="995">
        <f t="shared" ref="OTM56" si="5334">OTM45-OTM53-OTM54</f>
        <v>0</v>
      </c>
      <c r="OTO56" s="995">
        <f t="shared" ref="OTO56" si="5335">OTO45-OTO53-OTO54</f>
        <v>0</v>
      </c>
      <c r="OTQ56" s="995">
        <f t="shared" ref="OTQ56" si="5336">OTQ45-OTQ53-OTQ54</f>
        <v>0</v>
      </c>
      <c r="OTS56" s="995">
        <f t="shared" ref="OTS56" si="5337">OTS45-OTS53-OTS54</f>
        <v>0</v>
      </c>
      <c r="OTU56" s="995">
        <f t="shared" ref="OTU56" si="5338">OTU45-OTU53-OTU54</f>
        <v>0</v>
      </c>
      <c r="OTW56" s="995">
        <f t="shared" ref="OTW56" si="5339">OTW45-OTW53-OTW54</f>
        <v>0</v>
      </c>
      <c r="OTY56" s="995">
        <f t="shared" ref="OTY56" si="5340">OTY45-OTY53-OTY54</f>
        <v>0</v>
      </c>
      <c r="OUA56" s="995">
        <f t="shared" ref="OUA56" si="5341">OUA45-OUA53-OUA54</f>
        <v>0</v>
      </c>
      <c r="OUC56" s="995">
        <f t="shared" ref="OUC56" si="5342">OUC45-OUC53-OUC54</f>
        <v>0</v>
      </c>
      <c r="OUE56" s="995">
        <f t="shared" ref="OUE56" si="5343">OUE45-OUE53-OUE54</f>
        <v>0</v>
      </c>
      <c r="OUG56" s="995">
        <f t="shared" ref="OUG56" si="5344">OUG45-OUG53-OUG54</f>
        <v>0</v>
      </c>
      <c r="OUI56" s="995">
        <f t="shared" ref="OUI56" si="5345">OUI45-OUI53-OUI54</f>
        <v>0</v>
      </c>
      <c r="OUK56" s="995">
        <f t="shared" ref="OUK56" si="5346">OUK45-OUK53-OUK54</f>
        <v>0</v>
      </c>
      <c r="OUM56" s="995">
        <f t="shared" ref="OUM56" si="5347">OUM45-OUM53-OUM54</f>
        <v>0</v>
      </c>
      <c r="OUO56" s="995">
        <f t="shared" ref="OUO56" si="5348">OUO45-OUO53-OUO54</f>
        <v>0</v>
      </c>
      <c r="OUQ56" s="995">
        <f t="shared" ref="OUQ56" si="5349">OUQ45-OUQ53-OUQ54</f>
        <v>0</v>
      </c>
      <c r="OUS56" s="995">
        <f t="shared" ref="OUS56" si="5350">OUS45-OUS53-OUS54</f>
        <v>0</v>
      </c>
      <c r="OUU56" s="995">
        <f t="shared" ref="OUU56" si="5351">OUU45-OUU53-OUU54</f>
        <v>0</v>
      </c>
      <c r="OUW56" s="995">
        <f t="shared" ref="OUW56" si="5352">OUW45-OUW53-OUW54</f>
        <v>0</v>
      </c>
      <c r="OUY56" s="995">
        <f t="shared" ref="OUY56" si="5353">OUY45-OUY53-OUY54</f>
        <v>0</v>
      </c>
      <c r="OVA56" s="995">
        <f t="shared" ref="OVA56" si="5354">OVA45-OVA53-OVA54</f>
        <v>0</v>
      </c>
      <c r="OVC56" s="995">
        <f t="shared" ref="OVC56" si="5355">OVC45-OVC53-OVC54</f>
        <v>0</v>
      </c>
      <c r="OVE56" s="995">
        <f t="shared" ref="OVE56" si="5356">OVE45-OVE53-OVE54</f>
        <v>0</v>
      </c>
      <c r="OVG56" s="995">
        <f t="shared" ref="OVG56" si="5357">OVG45-OVG53-OVG54</f>
        <v>0</v>
      </c>
      <c r="OVI56" s="995">
        <f t="shared" ref="OVI56" si="5358">OVI45-OVI53-OVI54</f>
        <v>0</v>
      </c>
      <c r="OVK56" s="995">
        <f t="shared" ref="OVK56" si="5359">OVK45-OVK53-OVK54</f>
        <v>0</v>
      </c>
      <c r="OVM56" s="995">
        <f t="shared" ref="OVM56" si="5360">OVM45-OVM53-OVM54</f>
        <v>0</v>
      </c>
      <c r="OVO56" s="995">
        <f t="shared" ref="OVO56" si="5361">OVO45-OVO53-OVO54</f>
        <v>0</v>
      </c>
      <c r="OVQ56" s="995">
        <f t="shared" ref="OVQ56" si="5362">OVQ45-OVQ53-OVQ54</f>
        <v>0</v>
      </c>
      <c r="OVS56" s="995">
        <f t="shared" ref="OVS56" si="5363">OVS45-OVS53-OVS54</f>
        <v>0</v>
      </c>
      <c r="OVU56" s="995">
        <f t="shared" ref="OVU56" si="5364">OVU45-OVU53-OVU54</f>
        <v>0</v>
      </c>
      <c r="OVW56" s="995">
        <f t="shared" ref="OVW56" si="5365">OVW45-OVW53-OVW54</f>
        <v>0</v>
      </c>
      <c r="OVY56" s="995">
        <f t="shared" ref="OVY56" si="5366">OVY45-OVY53-OVY54</f>
        <v>0</v>
      </c>
      <c r="OWA56" s="995">
        <f t="shared" ref="OWA56" si="5367">OWA45-OWA53-OWA54</f>
        <v>0</v>
      </c>
      <c r="OWC56" s="995">
        <f t="shared" ref="OWC56" si="5368">OWC45-OWC53-OWC54</f>
        <v>0</v>
      </c>
      <c r="OWE56" s="995">
        <f t="shared" ref="OWE56" si="5369">OWE45-OWE53-OWE54</f>
        <v>0</v>
      </c>
      <c r="OWG56" s="995">
        <f t="shared" ref="OWG56" si="5370">OWG45-OWG53-OWG54</f>
        <v>0</v>
      </c>
      <c r="OWI56" s="995">
        <f t="shared" ref="OWI56" si="5371">OWI45-OWI53-OWI54</f>
        <v>0</v>
      </c>
      <c r="OWK56" s="995">
        <f t="shared" ref="OWK56" si="5372">OWK45-OWK53-OWK54</f>
        <v>0</v>
      </c>
      <c r="OWM56" s="995">
        <f t="shared" ref="OWM56" si="5373">OWM45-OWM53-OWM54</f>
        <v>0</v>
      </c>
      <c r="OWO56" s="995">
        <f t="shared" ref="OWO56" si="5374">OWO45-OWO53-OWO54</f>
        <v>0</v>
      </c>
      <c r="OWQ56" s="995">
        <f t="shared" ref="OWQ56" si="5375">OWQ45-OWQ53-OWQ54</f>
        <v>0</v>
      </c>
      <c r="OWS56" s="995">
        <f t="shared" ref="OWS56" si="5376">OWS45-OWS53-OWS54</f>
        <v>0</v>
      </c>
      <c r="OWU56" s="995">
        <f t="shared" ref="OWU56" si="5377">OWU45-OWU53-OWU54</f>
        <v>0</v>
      </c>
      <c r="OWW56" s="995">
        <f t="shared" ref="OWW56" si="5378">OWW45-OWW53-OWW54</f>
        <v>0</v>
      </c>
      <c r="OWY56" s="995">
        <f t="shared" ref="OWY56" si="5379">OWY45-OWY53-OWY54</f>
        <v>0</v>
      </c>
      <c r="OXA56" s="995">
        <f t="shared" ref="OXA56" si="5380">OXA45-OXA53-OXA54</f>
        <v>0</v>
      </c>
      <c r="OXC56" s="995">
        <f t="shared" ref="OXC56" si="5381">OXC45-OXC53-OXC54</f>
        <v>0</v>
      </c>
      <c r="OXE56" s="995">
        <f t="shared" ref="OXE56" si="5382">OXE45-OXE53-OXE54</f>
        <v>0</v>
      </c>
      <c r="OXG56" s="995">
        <f t="shared" ref="OXG56" si="5383">OXG45-OXG53-OXG54</f>
        <v>0</v>
      </c>
      <c r="OXI56" s="995">
        <f t="shared" ref="OXI56" si="5384">OXI45-OXI53-OXI54</f>
        <v>0</v>
      </c>
      <c r="OXK56" s="995">
        <f t="shared" ref="OXK56" si="5385">OXK45-OXK53-OXK54</f>
        <v>0</v>
      </c>
      <c r="OXM56" s="995">
        <f t="shared" ref="OXM56" si="5386">OXM45-OXM53-OXM54</f>
        <v>0</v>
      </c>
      <c r="OXO56" s="995">
        <f t="shared" ref="OXO56" si="5387">OXO45-OXO53-OXO54</f>
        <v>0</v>
      </c>
      <c r="OXQ56" s="995">
        <f t="shared" ref="OXQ56" si="5388">OXQ45-OXQ53-OXQ54</f>
        <v>0</v>
      </c>
      <c r="OXS56" s="995">
        <f t="shared" ref="OXS56" si="5389">OXS45-OXS53-OXS54</f>
        <v>0</v>
      </c>
      <c r="OXU56" s="995">
        <f t="shared" ref="OXU56" si="5390">OXU45-OXU53-OXU54</f>
        <v>0</v>
      </c>
      <c r="OXW56" s="995">
        <f t="shared" ref="OXW56" si="5391">OXW45-OXW53-OXW54</f>
        <v>0</v>
      </c>
      <c r="OXY56" s="995">
        <f t="shared" ref="OXY56" si="5392">OXY45-OXY53-OXY54</f>
        <v>0</v>
      </c>
      <c r="OYA56" s="995">
        <f t="shared" ref="OYA56" si="5393">OYA45-OYA53-OYA54</f>
        <v>0</v>
      </c>
      <c r="OYC56" s="995">
        <f t="shared" ref="OYC56" si="5394">OYC45-OYC53-OYC54</f>
        <v>0</v>
      </c>
      <c r="OYE56" s="995">
        <f t="shared" ref="OYE56" si="5395">OYE45-OYE53-OYE54</f>
        <v>0</v>
      </c>
      <c r="OYG56" s="995">
        <f t="shared" ref="OYG56" si="5396">OYG45-OYG53-OYG54</f>
        <v>0</v>
      </c>
      <c r="OYI56" s="995">
        <f t="shared" ref="OYI56" si="5397">OYI45-OYI53-OYI54</f>
        <v>0</v>
      </c>
      <c r="OYK56" s="995">
        <f t="shared" ref="OYK56" si="5398">OYK45-OYK53-OYK54</f>
        <v>0</v>
      </c>
      <c r="OYM56" s="995">
        <f t="shared" ref="OYM56" si="5399">OYM45-OYM53-OYM54</f>
        <v>0</v>
      </c>
      <c r="OYO56" s="995">
        <f t="shared" ref="OYO56" si="5400">OYO45-OYO53-OYO54</f>
        <v>0</v>
      </c>
      <c r="OYQ56" s="995">
        <f t="shared" ref="OYQ56" si="5401">OYQ45-OYQ53-OYQ54</f>
        <v>0</v>
      </c>
      <c r="OYS56" s="995">
        <f t="shared" ref="OYS56" si="5402">OYS45-OYS53-OYS54</f>
        <v>0</v>
      </c>
      <c r="OYU56" s="995">
        <f t="shared" ref="OYU56" si="5403">OYU45-OYU53-OYU54</f>
        <v>0</v>
      </c>
      <c r="OYW56" s="995">
        <f t="shared" ref="OYW56" si="5404">OYW45-OYW53-OYW54</f>
        <v>0</v>
      </c>
      <c r="OYY56" s="995">
        <f t="shared" ref="OYY56" si="5405">OYY45-OYY53-OYY54</f>
        <v>0</v>
      </c>
      <c r="OZA56" s="995">
        <f t="shared" ref="OZA56" si="5406">OZA45-OZA53-OZA54</f>
        <v>0</v>
      </c>
      <c r="OZC56" s="995">
        <f t="shared" ref="OZC56" si="5407">OZC45-OZC53-OZC54</f>
        <v>0</v>
      </c>
      <c r="OZE56" s="995">
        <f t="shared" ref="OZE56" si="5408">OZE45-OZE53-OZE54</f>
        <v>0</v>
      </c>
      <c r="OZG56" s="995">
        <f t="shared" ref="OZG56" si="5409">OZG45-OZG53-OZG54</f>
        <v>0</v>
      </c>
      <c r="OZI56" s="995">
        <f t="shared" ref="OZI56" si="5410">OZI45-OZI53-OZI54</f>
        <v>0</v>
      </c>
      <c r="OZK56" s="995">
        <f t="shared" ref="OZK56" si="5411">OZK45-OZK53-OZK54</f>
        <v>0</v>
      </c>
      <c r="OZM56" s="995">
        <f t="shared" ref="OZM56" si="5412">OZM45-OZM53-OZM54</f>
        <v>0</v>
      </c>
      <c r="OZO56" s="995">
        <f t="shared" ref="OZO56" si="5413">OZO45-OZO53-OZO54</f>
        <v>0</v>
      </c>
      <c r="OZQ56" s="995">
        <f t="shared" ref="OZQ56" si="5414">OZQ45-OZQ53-OZQ54</f>
        <v>0</v>
      </c>
      <c r="OZS56" s="995">
        <f t="shared" ref="OZS56" si="5415">OZS45-OZS53-OZS54</f>
        <v>0</v>
      </c>
      <c r="OZU56" s="995">
        <f t="shared" ref="OZU56" si="5416">OZU45-OZU53-OZU54</f>
        <v>0</v>
      </c>
      <c r="OZW56" s="995">
        <f t="shared" ref="OZW56" si="5417">OZW45-OZW53-OZW54</f>
        <v>0</v>
      </c>
      <c r="OZY56" s="995">
        <f t="shared" ref="OZY56" si="5418">OZY45-OZY53-OZY54</f>
        <v>0</v>
      </c>
      <c r="PAA56" s="995">
        <f t="shared" ref="PAA56" si="5419">PAA45-PAA53-PAA54</f>
        <v>0</v>
      </c>
      <c r="PAC56" s="995">
        <f t="shared" ref="PAC56" si="5420">PAC45-PAC53-PAC54</f>
        <v>0</v>
      </c>
      <c r="PAE56" s="995">
        <f t="shared" ref="PAE56" si="5421">PAE45-PAE53-PAE54</f>
        <v>0</v>
      </c>
      <c r="PAG56" s="995">
        <f t="shared" ref="PAG56" si="5422">PAG45-PAG53-PAG54</f>
        <v>0</v>
      </c>
      <c r="PAI56" s="995">
        <f t="shared" ref="PAI56" si="5423">PAI45-PAI53-PAI54</f>
        <v>0</v>
      </c>
      <c r="PAK56" s="995">
        <f t="shared" ref="PAK56" si="5424">PAK45-PAK53-PAK54</f>
        <v>0</v>
      </c>
      <c r="PAM56" s="995">
        <f t="shared" ref="PAM56" si="5425">PAM45-PAM53-PAM54</f>
        <v>0</v>
      </c>
      <c r="PAO56" s="995">
        <f t="shared" ref="PAO56" si="5426">PAO45-PAO53-PAO54</f>
        <v>0</v>
      </c>
      <c r="PAQ56" s="995">
        <f t="shared" ref="PAQ56" si="5427">PAQ45-PAQ53-PAQ54</f>
        <v>0</v>
      </c>
      <c r="PAS56" s="995">
        <f t="shared" ref="PAS56" si="5428">PAS45-PAS53-PAS54</f>
        <v>0</v>
      </c>
      <c r="PAU56" s="995">
        <f t="shared" ref="PAU56" si="5429">PAU45-PAU53-PAU54</f>
        <v>0</v>
      </c>
      <c r="PAW56" s="995">
        <f t="shared" ref="PAW56" si="5430">PAW45-PAW53-PAW54</f>
        <v>0</v>
      </c>
      <c r="PAY56" s="995">
        <f t="shared" ref="PAY56" si="5431">PAY45-PAY53-PAY54</f>
        <v>0</v>
      </c>
      <c r="PBA56" s="995">
        <f t="shared" ref="PBA56" si="5432">PBA45-PBA53-PBA54</f>
        <v>0</v>
      </c>
      <c r="PBC56" s="995">
        <f t="shared" ref="PBC56" si="5433">PBC45-PBC53-PBC54</f>
        <v>0</v>
      </c>
      <c r="PBE56" s="995">
        <f t="shared" ref="PBE56" si="5434">PBE45-PBE53-PBE54</f>
        <v>0</v>
      </c>
      <c r="PBG56" s="995">
        <f t="shared" ref="PBG56" si="5435">PBG45-PBG53-PBG54</f>
        <v>0</v>
      </c>
      <c r="PBI56" s="995">
        <f t="shared" ref="PBI56" si="5436">PBI45-PBI53-PBI54</f>
        <v>0</v>
      </c>
      <c r="PBK56" s="995">
        <f t="shared" ref="PBK56" si="5437">PBK45-PBK53-PBK54</f>
        <v>0</v>
      </c>
      <c r="PBM56" s="995">
        <f t="shared" ref="PBM56" si="5438">PBM45-PBM53-PBM54</f>
        <v>0</v>
      </c>
      <c r="PBO56" s="995">
        <f t="shared" ref="PBO56" si="5439">PBO45-PBO53-PBO54</f>
        <v>0</v>
      </c>
      <c r="PBQ56" s="995">
        <f t="shared" ref="PBQ56" si="5440">PBQ45-PBQ53-PBQ54</f>
        <v>0</v>
      </c>
      <c r="PBS56" s="995">
        <f t="shared" ref="PBS56" si="5441">PBS45-PBS53-PBS54</f>
        <v>0</v>
      </c>
      <c r="PBU56" s="995">
        <f t="shared" ref="PBU56" si="5442">PBU45-PBU53-PBU54</f>
        <v>0</v>
      </c>
      <c r="PBW56" s="995">
        <f t="shared" ref="PBW56" si="5443">PBW45-PBW53-PBW54</f>
        <v>0</v>
      </c>
      <c r="PBY56" s="995">
        <f t="shared" ref="PBY56" si="5444">PBY45-PBY53-PBY54</f>
        <v>0</v>
      </c>
      <c r="PCA56" s="995">
        <f t="shared" ref="PCA56" si="5445">PCA45-PCA53-PCA54</f>
        <v>0</v>
      </c>
      <c r="PCC56" s="995">
        <f t="shared" ref="PCC56" si="5446">PCC45-PCC53-PCC54</f>
        <v>0</v>
      </c>
      <c r="PCE56" s="995">
        <f t="shared" ref="PCE56" si="5447">PCE45-PCE53-PCE54</f>
        <v>0</v>
      </c>
      <c r="PCG56" s="995">
        <f t="shared" ref="PCG56" si="5448">PCG45-PCG53-PCG54</f>
        <v>0</v>
      </c>
      <c r="PCI56" s="995">
        <f t="shared" ref="PCI56" si="5449">PCI45-PCI53-PCI54</f>
        <v>0</v>
      </c>
      <c r="PCK56" s="995">
        <f t="shared" ref="PCK56" si="5450">PCK45-PCK53-PCK54</f>
        <v>0</v>
      </c>
      <c r="PCM56" s="995">
        <f t="shared" ref="PCM56" si="5451">PCM45-PCM53-PCM54</f>
        <v>0</v>
      </c>
      <c r="PCO56" s="995">
        <f t="shared" ref="PCO56" si="5452">PCO45-PCO53-PCO54</f>
        <v>0</v>
      </c>
      <c r="PCQ56" s="995">
        <f t="shared" ref="PCQ56" si="5453">PCQ45-PCQ53-PCQ54</f>
        <v>0</v>
      </c>
      <c r="PCS56" s="995">
        <f t="shared" ref="PCS56" si="5454">PCS45-PCS53-PCS54</f>
        <v>0</v>
      </c>
      <c r="PCU56" s="995">
        <f t="shared" ref="PCU56" si="5455">PCU45-PCU53-PCU54</f>
        <v>0</v>
      </c>
      <c r="PCW56" s="995">
        <f t="shared" ref="PCW56" si="5456">PCW45-PCW53-PCW54</f>
        <v>0</v>
      </c>
      <c r="PCY56" s="995">
        <f t="shared" ref="PCY56" si="5457">PCY45-PCY53-PCY54</f>
        <v>0</v>
      </c>
      <c r="PDA56" s="995">
        <f t="shared" ref="PDA56" si="5458">PDA45-PDA53-PDA54</f>
        <v>0</v>
      </c>
      <c r="PDC56" s="995">
        <f t="shared" ref="PDC56" si="5459">PDC45-PDC53-PDC54</f>
        <v>0</v>
      </c>
      <c r="PDE56" s="995">
        <f t="shared" ref="PDE56" si="5460">PDE45-PDE53-PDE54</f>
        <v>0</v>
      </c>
      <c r="PDG56" s="995">
        <f t="shared" ref="PDG56" si="5461">PDG45-PDG53-PDG54</f>
        <v>0</v>
      </c>
      <c r="PDI56" s="995">
        <f t="shared" ref="PDI56" si="5462">PDI45-PDI53-PDI54</f>
        <v>0</v>
      </c>
      <c r="PDK56" s="995">
        <f t="shared" ref="PDK56" si="5463">PDK45-PDK53-PDK54</f>
        <v>0</v>
      </c>
      <c r="PDM56" s="995">
        <f t="shared" ref="PDM56" si="5464">PDM45-PDM53-PDM54</f>
        <v>0</v>
      </c>
      <c r="PDO56" s="995">
        <f t="shared" ref="PDO56" si="5465">PDO45-PDO53-PDO54</f>
        <v>0</v>
      </c>
      <c r="PDQ56" s="995">
        <f t="shared" ref="PDQ56" si="5466">PDQ45-PDQ53-PDQ54</f>
        <v>0</v>
      </c>
      <c r="PDS56" s="995">
        <f t="shared" ref="PDS56" si="5467">PDS45-PDS53-PDS54</f>
        <v>0</v>
      </c>
      <c r="PDU56" s="995">
        <f t="shared" ref="PDU56" si="5468">PDU45-PDU53-PDU54</f>
        <v>0</v>
      </c>
      <c r="PDW56" s="995">
        <f t="shared" ref="PDW56" si="5469">PDW45-PDW53-PDW54</f>
        <v>0</v>
      </c>
      <c r="PDY56" s="995">
        <f t="shared" ref="PDY56" si="5470">PDY45-PDY53-PDY54</f>
        <v>0</v>
      </c>
      <c r="PEA56" s="995">
        <f t="shared" ref="PEA56" si="5471">PEA45-PEA53-PEA54</f>
        <v>0</v>
      </c>
      <c r="PEC56" s="995">
        <f t="shared" ref="PEC56" si="5472">PEC45-PEC53-PEC54</f>
        <v>0</v>
      </c>
      <c r="PEE56" s="995">
        <f t="shared" ref="PEE56" si="5473">PEE45-PEE53-PEE54</f>
        <v>0</v>
      </c>
      <c r="PEG56" s="995">
        <f t="shared" ref="PEG56" si="5474">PEG45-PEG53-PEG54</f>
        <v>0</v>
      </c>
      <c r="PEI56" s="995">
        <f t="shared" ref="PEI56" si="5475">PEI45-PEI53-PEI54</f>
        <v>0</v>
      </c>
      <c r="PEK56" s="995">
        <f t="shared" ref="PEK56" si="5476">PEK45-PEK53-PEK54</f>
        <v>0</v>
      </c>
      <c r="PEM56" s="995">
        <f t="shared" ref="PEM56" si="5477">PEM45-PEM53-PEM54</f>
        <v>0</v>
      </c>
      <c r="PEO56" s="995">
        <f t="shared" ref="PEO56" si="5478">PEO45-PEO53-PEO54</f>
        <v>0</v>
      </c>
      <c r="PEQ56" s="995">
        <f t="shared" ref="PEQ56" si="5479">PEQ45-PEQ53-PEQ54</f>
        <v>0</v>
      </c>
      <c r="PES56" s="995">
        <f t="shared" ref="PES56" si="5480">PES45-PES53-PES54</f>
        <v>0</v>
      </c>
      <c r="PEU56" s="995">
        <f t="shared" ref="PEU56" si="5481">PEU45-PEU53-PEU54</f>
        <v>0</v>
      </c>
      <c r="PEW56" s="995">
        <f t="shared" ref="PEW56" si="5482">PEW45-PEW53-PEW54</f>
        <v>0</v>
      </c>
      <c r="PEY56" s="995">
        <f t="shared" ref="PEY56" si="5483">PEY45-PEY53-PEY54</f>
        <v>0</v>
      </c>
      <c r="PFA56" s="995">
        <f t="shared" ref="PFA56" si="5484">PFA45-PFA53-PFA54</f>
        <v>0</v>
      </c>
      <c r="PFC56" s="995">
        <f t="shared" ref="PFC56" si="5485">PFC45-PFC53-PFC54</f>
        <v>0</v>
      </c>
      <c r="PFE56" s="995">
        <f t="shared" ref="PFE56" si="5486">PFE45-PFE53-PFE54</f>
        <v>0</v>
      </c>
      <c r="PFG56" s="995">
        <f t="shared" ref="PFG56" si="5487">PFG45-PFG53-PFG54</f>
        <v>0</v>
      </c>
      <c r="PFI56" s="995">
        <f t="shared" ref="PFI56" si="5488">PFI45-PFI53-PFI54</f>
        <v>0</v>
      </c>
      <c r="PFK56" s="995">
        <f t="shared" ref="PFK56" si="5489">PFK45-PFK53-PFK54</f>
        <v>0</v>
      </c>
      <c r="PFM56" s="995">
        <f t="shared" ref="PFM56" si="5490">PFM45-PFM53-PFM54</f>
        <v>0</v>
      </c>
      <c r="PFO56" s="995">
        <f t="shared" ref="PFO56" si="5491">PFO45-PFO53-PFO54</f>
        <v>0</v>
      </c>
      <c r="PFQ56" s="995">
        <f t="shared" ref="PFQ56" si="5492">PFQ45-PFQ53-PFQ54</f>
        <v>0</v>
      </c>
      <c r="PFS56" s="995">
        <f t="shared" ref="PFS56" si="5493">PFS45-PFS53-PFS54</f>
        <v>0</v>
      </c>
      <c r="PFU56" s="995">
        <f t="shared" ref="PFU56" si="5494">PFU45-PFU53-PFU54</f>
        <v>0</v>
      </c>
      <c r="PFW56" s="995">
        <f t="shared" ref="PFW56" si="5495">PFW45-PFW53-PFW54</f>
        <v>0</v>
      </c>
      <c r="PFY56" s="995">
        <f t="shared" ref="PFY56" si="5496">PFY45-PFY53-PFY54</f>
        <v>0</v>
      </c>
      <c r="PGA56" s="995">
        <f t="shared" ref="PGA56" si="5497">PGA45-PGA53-PGA54</f>
        <v>0</v>
      </c>
      <c r="PGC56" s="995">
        <f t="shared" ref="PGC56" si="5498">PGC45-PGC53-PGC54</f>
        <v>0</v>
      </c>
      <c r="PGE56" s="995">
        <f t="shared" ref="PGE56" si="5499">PGE45-PGE53-PGE54</f>
        <v>0</v>
      </c>
      <c r="PGG56" s="995">
        <f t="shared" ref="PGG56" si="5500">PGG45-PGG53-PGG54</f>
        <v>0</v>
      </c>
      <c r="PGI56" s="995">
        <f t="shared" ref="PGI56" si="5501">PGI45-PGI53-PGI54</f>
        <v>0</v>
      </c>
      <c r="PGK56" s="995">
        <f t="shared" ref="PGK56" si="5502">PGK45-PGK53-PGK54</f>
        <v>0</v>
      </c>
      <c r="PGM56" s="995">
        <f t="shared" ref="PGM56" si="5503">PGM45-PGM53-PGM54</f>
        <v>0</v>
      </c>
      <c r="PGO56" s="995">
        <f t="shared" ref="PGO56" si="5504">PGO45-PGO53-PGO54</f>
        <v>0</v>
      </c>
      <c r="PGQ56" s="995">
        <f t="shared" ref="PGQ56" si="5505">PGQ45-PGQ53-PGQ54</f>
        <v>0</v>
      </c>
      <c r="PGS56" s="995">
        <f t="shared" ref="PGS56" si="5506">PGS45-PGS53-PGS54</f>
        <v>0</v>
      </c>
      <c r="PGU56" s="995">
        <f t="shared" ref="PGU56" si="5507">PGU45-PGU53-PGU54</f>
        <v>0</v>
      </c>
      <c r="PGW56" s="995">
        <f t="shared" ref="PGW56" si="5508">PGW45-PGW53-PGW54</f>
        <v>0</v>
      </c>
      <c r="PGY56" s="995">
        <f t="shared" ref="PGY56" si="5509">PGY45-PGY53-PGY54</f>
        <v>0</v>
      </c>
      <c r="PHA56" s="995">
        <f t="shared" ref="PHA56" si="5510">PHA45-PHA53-PHA54</f>
        <v>0</v>
      </c>
      <c r="PHC56" s="995">
        <f t="shared" ref="PHC56" si="5511">PHC45-PHC53-PHC54</f>
        <v>0</v>
      </c>
      <c r="PHE56" s="995">
        <f t="shared" ref="PHE56" si="5512">PHE45-PHE53-PHE54</f>
        <v>0</v>
      </c>
      <c r="PHG56" s="995">
        <f t="shared" ref="PHG56" si="5513">PHG45-PHG53-PHG54</f>
        <v>0</v>
      </c>
      <c r="PHI56" s="995">
        <f t="shared" ref="PHI56" si="5514">PHI45-PHI53-PHI54</f>
        <v>0</v>
      </c>
      <c r="PHK56" s="995">
        <f t="shared" ref="PHK56" si="5515">PHK45-PHK53-PHK54</f>
        <v>0</v>
      </c>
      <c r="PHM56" s="995">
        <f t="shared" ref="PHM56" si="5516">PHM45-PHM53-PHM54</f>
        <v>0</v>
      </c>
      <c r="PHO56" s="995">
        <f t="shared" ref="PHO56" si="5517">PHO45-PHO53-PHO54</f>
        <v>0</v>
      </c>
      <c r="PHQ56" s="995">
        <f t="shared" ref="PHQ56" si="5518">PHQ45-PHQ53-PHQ54</f>
        <v>0</v>
      </c>
      <c r="PHS56" s="995">
        <f t="shared" ref="PHS56" si="5519">PHS45-PHS53-PHS54</f>
        <v>0</v>
      </c>
      <c r="PHU56" s="995">
        <f t="shared" ref="PHU56" si="5520">PHU45-PHU53-PHU54</f>
        <v>0</v>
      </c>
      <c r="PHW56" s="995">
        <f t="shared" ref="PHW56" si="5521">PHW45-PHW53-PHW54</f>
        <v>0</v>
      </c>
      <c r="PHY56" s="995">
        <f t="shared" ref="PHY56" si="5522">PHY45-PHY53-PHY54</f>
        <v>0</v>
      </c>
      <c r="PIA56" s="995">
        <f t="shared" ref="PIA56" si="5523">PIA45-PIA53-PIA54</f>
        <v>0</v>
      </c>
      <c r="PIC56" s="995">
        <f t="shared" ref="PIC56" si="5524">PIC45-PIC53-PIC54</f>
        <v>0</v>
      </c>
      <c r="PIE56" s="995">
        <f t="shared" ref="PIE56" si="5525">PIE45-PIE53-PIE54</f>
        <v>0</v>
      </c>
      <c r="PIG56" s="995">
        <f t="shared" ref="PIG56" si="5526">PIG45-PIG53-PIG54</f>
        <v>0</v>
      </c>
      <c r="PII56" s="995">
        <f t="shared" ref="PII56" si="5527">PII45-PII53-PII54</f>
        <v>0</v>
      </c>
      <c r="PIK56" s="995">
        <f t="shared" ref="PIK56" si="5528">PIK45-PIK53-PIK54</f>
        <v>0</v>
      </c>
      <c r="PIM56" s="995">
        <f t="shared" ref="PIM56" si="5529">PIM45-PIM53-PIM54</f>
        <v>0</v>
      </c>
      <c r="PIO56" s="995">
        <f t="shared" ref="PIO56" si="5530">PIO45-PIO53-PIO54</f>
        <v>0</v>
      </c>
      <c r="PIQ56" s="995">
        <f t="shared" ref="PIQ56" si="5531">PIQ45-PIQ53-PIQ54</f>
        <v>0</v>
      </c>
      <c r="PIS56" s="995">
        <f t="shared" ref="PIS56" si="5532">PIS45-PIS53-PIS54</f>
        <v>0</v>
      </c>
      <c r="PIU56" s="995">
        <f t="shared" ref="PIU56" si="5533">PIU45-PIU53-PIU54</f>
        <v>0</v>
      </c>
      <c r="PIW56" s="995">
        <f t="shared" ref="PIW56" si="5534">PIW45-PIW53-PIW54</f>
        <v>0</v>
      </c>
      <c r="PIY56" s="995">
        <f t="shared" ref="PIY56" si="5535">PIY45-PIY53-PIY54</f>
        <v>0</v>
      </c>
      <c r="PJA56" s="995">
        <f t="shared" ref="PJA56" si="5536">PJA45-PJA53-PJA54</f>
        <v>0</v>
      </c>
      <c r="PJC56" s="995">
        <f t="shared" ref="PJC56" si="5537">PJC45-PJC53-PJC54</f>
        <v>0</v>
      </c>
      <c r="PJE56" s="995">
        <f t="shared" ref="PJE56" si="5538">PJE45-PJE53-PJE54</f>
        <v>0</v>
      </c>
      <c r="PJG56" s="995">
        <f t="shared" ref="PJG56" si="5539">PJG45-PJG53-PJG54</f>
        <v>0</v>
      </c>
      <c r="PJI56" s="995">
        <f t="shared" ref="PJI56" si="5540">PJI45-PJI53-PJI54</f>
        <v>0</v>
      </c>
      <c r="PJK56" s="995">
        <f t="shared" ref="PJK56" si="5541">PJK45-PJK53-PJK54</f>
        <v>0</v>
      </c>
      <c r="PJM56" s="995">
        <f t="shared" ref="PJM56" si="5542">PJM45-PJM53-PJM54</f>
        <v>0</v>
      </c>
      <c r="PJO56" s="995">
        <f t="shared" ref="PJO56" si="5543">PJO45-PJO53-PJO54</f>
        <v>0</v>
      </c>
      <c r="PJQ56" s="995">
        <f t="shared" ref="PJQ56" si="5544">PJQ45-PJQ53-PJQ54</f>
        <v>0</v>
      </c>
      <c r="PJS56" s="995">
        <f t="shared" ref="PJS56" si="5545">PJS45-PJS53-PJS54</f>
        <v>0</v>
      </c>
      <c r="PJU56" s="995">
        <f t="shared" ref="PJU56" si="5546">PJU45-PJU53-PJU54</f>
        <v>0</v>
      </c>
      <c r="PJW56" s="995">
        <f t="shared" ref="PJW56" si="5547">PJW45-PJW53-PJW54</f>
        <v>0</v>
      </c>
      <c r="PJY56" s="995">
        <f t="shared" ref="PJY56" si="5548">PJY45-PJY53-PJY54</f>
        <v>0</v>
      </c>
      <c r="PKA56" s="995">
        <f t="shared" ref="PKA56" si="5549">PKA45-PKA53-PKA54</f>
        <v>0</v>
      </c>
      <c r="PKC56" s="995">
        <f t="shared" ref="PKC56" si="5550">PKC45-PKC53-PKC54</f>
        <v>0</v>
      </c>
      <c r="PKE56" s="995">
        <f t="shared" ref="PKE56" si="5551">PKE45-PKE53-PKE54</f>
        <v>0</v>
      </c>
      <c r="PKG56" s="995">
        <f t="shared" ref="PKG56" si="5552">PKG45-PKG53-PKG54</f>
        <v>0</v>
      </c>
      <c r="PKI56" s="995">
        <f t="shared" ref="PKI56" si="5553">PKI45-PKI53-PKI54</f>
        <v>0</v>
      </c>
      <c r="PKK56" s="995">
        <f t="shared" ref="PKK56" si="5554">PKK45-PKK53-PKK54</f>
        <v>0</v>
      </c>
      <c r="PKM56" s="995">
        <f t="shared" ref="PKM56" si="5555">PKM45-PKM53-PKM54</f>
        <v>0</v>
      </c>
      <c r="PKO56" s="995">
        <f t="shared" ref="PKO56" si="5556">PKO45-PKO53-PKO54</f>
        <v>0</v>
      </c>
      <c r="PKQ56" s="995">
        <f t="shared" ref="PKQ56" si="5557">PKQ45-PKQ53-PKQ54</f>
        <v>0</v>
      </c>
      <c r="PKS56" s="995">
        <f t="shared" ref="PKS56" si="5558">PKS45-PKS53-PKS54</f>
        <v>0</v>
      </c>
      <c r="PKU56" s="995">
        <f t="shared" ref="PKU56" si="5559">PKU45-PKU53-PKU54</f>
        <v>0</v>
      </c>
      <c r="PKW56" s="995">
        <f t="shared" ref="PKW56" si="5560">PKW45-PKW53-PKW54</f>
        <v>0</v>
      </c>
      <c r="PKY56" s="995">
        <f t="shared" ref="PKY56" si="5561">PKY45-PKY53-PKY54</f>
        <v>0</v>
      </c>
      <c r="PLA56" s="995">
        <f t="shared" ref="PLA56" si="5562">PLA45-PLA53-PLA54</f>
        <v>0</v>
      </c>
      <c r="PLC56" s="995">
        <f t="shared" ref="PLC56" si="5563">PLC45-PLC53-PLC54</f>
        <v>0</v>
      </c>
      <c r="PLE56" s="995">
        <f t="shared" ref="PLE56" si="5564">PLE45-PLE53-PLE54</f>
        <v>0</v>
      </c>
      <c r="PLG56" s="995">
        <f t="shared" ref="PLG56" si="5565">PLG45-PLG53-PLG54</f>
        <v>0</v>
      </c>
      <c r="PLI56" s="995">
        <f t="shared" ref="PLI56" si="5566">PLI45-PLI53-PLI54</f>
        <v>0</v>
      </c>
      <c r="PLK56" s="995">
        <f t="shared" ref="PLK56" si="5567">PLK45-PLK53-PLK54</f>
        <v>0</v>
      </c>
      <c r="PLM56" s="995">
        <f t="shared" ref="PLM56" si="5568">PLM45-PLM53-PLM54</f>
        <v>0</v>
      </c>
      <c r="PLO56" s="995">
        <f t="shared" ref="PLO56" si="5569">PLO45-PLO53-PLO54</f>
        <v>0</v>
      </c>
      <c r="PLQ56" s="995">
        <f t="shared" ref="PLQ56" si="5570">PLQ45-PLQ53-PLQ54</f>
        <v>0</v>
      </c>
      <c r="PLS56" s="995">
        <f t="shared" ref="PLS56" si="5571">PLS45-PLS53-PLS54</f>
        <v>0</v>
      </c>
      <c r="PLU56" s="995">
        <f t="shared" ref="PLU56" si="5572">PLU45-PLU53-PLU54</f>
        <v>0</v>
      </c>
      <c r="PLW56" s="995">
        <f t="shared" ref="PLW56" si="5573">PLW45-PLW53-PLW54</f>
        <v>0</v>
      </c>
      <c r="PLY56" s="995">
        <f t="shared" ref="PLY56" si="5574">PLY45-PLY53-PLY54</f>
        <v>0</v>
      </c>
      <c r="PMA56" s="995">
        <f t="shared" ref="PMA56" si="5575">PMA45-PMA53-PMA54</f>
        <v>0</v>
      </c>
      <c r="PMC56" s="995">
        <f t="shared" ref="PMC56" si="5576">PMC45-PMC53-PMC54</f>
        <v>0</v>
      </c>
      <c r="PME56" s="995">
        <f t="shared" ref="PME56" si="5577">PME45-PME53-PME54</f>
        <v>0</v>
      </c>
      <c r="PMG56" s="995">
        <f t="shared" ref="PMG56" si="5578">PMG45-PMG53-PMG54</f>
        <v>0</v>
      </c>
      <c r="PMI56" s="995">
        <f t="shared" ref="PMI56" si="5579">PMI45-PMI53-PMI54</f>
        <v>0</v>
      </c>
      <c r="PMK56" s="995">
        <f t="shared" ref="PMK56" si="5580">PMK45-PMK53-PMK54</f>
        <v>0</v>
      </c>
      <c r="PMM56" s="995">
        <f t="shared" ref="PMM56" si="5581">PMM45-PMM53-PMM54</f>
        <v>0</v>
      </c>
      <c r="PMO56" s="995">
        <f t="shared" ref="PMO56" si="5582">PMO45-PMO53-PMO54</f>
        <v>0</v>
      </c>
      <c r="PMQ56" s="995">
        <f t="shared" ref="PMQ56" si="5583">PMQ45-PMQ53-PMQ54</f>
        <v>0</v>
      </c>
      <c r="PMS56" s="995">
        <f t="shared" ref="PMS56" si="5584">PMS45-PMS53-PMS54</f>
        <v>0</v>
      </c>
      <c r="PMU56" s="995">
        <f t="shared" ref="PMU56" si="5585">PMU45-PMU53-PMU54</f>
        <v>0</v>
      </c>
      <c r="PMW56" s="995">
        <f t="shared" ref="PMW56" si="5586">PMW45-PMW53-PMW54</f>
        <v>0</v>
      </c>
      <c r="PMY56" s="995">
        <f t="shared" ref="PMY56" si="5587">PMY45-PMY53-PMY54</f>
        <v>0</v>
      </c>
      <c r="PNA56" s="995">
        <f t="shared" ref="PNA56" si="5588">PNA45-PNA53-PNA54</f>
        <v>0</v>
      </c>
      <c r="PNC56" s="995">
        <f t="shared" ref="PNC56" si="5589">PNC45-PNC53-PNC54</f>
        <v>0</v>
      </c>
      <c r="PNE56" s="995">
        <f t="shared" ref="PNE56" si="5590">PNE45-PNE53-PNE54</f>
        <v>0</v>
      </c>
      <c r="PNG56" s="995">
        <f t="shared" ref="PNG56" si="5591">PNG45-PNG53-PNG54</f>
        <v>0</v>
      </c>
      <c r="PNI56" s="995">
        <f t="shared" ref="PNI56" si="5592">PNI45-PNI53-PNI54</f>
        <v>0</v>
      </c>
      <c r="PNK56" s="995">
        <f t="shared" ref="PNK56" si="5593">PNK45-PNK53-PNK54</f>
        <v>0</v>
      </c>
      <c r="PNM56" s="995">
        <f t="shared" ref="PNM56" si="5594">PNM45-PNM53-PNM54</f>
        <v>0</v>
      </c>
      <c r="PNO56" s="995">
        <f t="shared" ref="PNO56" si="5595">PNO45-PNO53-PNO54</f>
        <v>0</v>
      </c>
      <c r="PNQ56" s="995">
        <f t="shared" ref="PNQ56" si="5596">PNQ45-PNQ53-PNQ54</f>
        <v>0</v>
      </c>
      <c r="PNS56" s="995">
        <f t="shared" ref="PNS56" si="5597">PNS45-PNS53-PNS54</f>
        <v>0</v>
      </c>
      <c r="PNU56" s="995">
        <f t="shared" ref="PNU56" si="5598">PNU45-PNU53-PNU54</f>
        <v>0</v>
      </c>
      <c r="PNW56" s="995">
        <f t="shared" ref="PNW56" si="5599">PNW45-PNW53-PNW54</f>
        <v>0</v>
      </c>
      <c r="PNY56" s="995">
        <f t="shared" ref="PNY56" si="5600">PNY45-PNY53-PNY54</f>
        <v>0</v>
      </c>
      <c r="POA56" s="995">
        <f t="shared" ref="POA56" si="5601">POA45-POA53-POA54</f>
        <v>0</v>
      </c>
      <c r="POC56" s="995">
        <f t="shared" ref="POC56" si="5602">POC45-POC53-POC54</f>
        <v>0</v>
      </c>
      <c r="POE56" s="995">
        <f t="shared" ref="POE56" si="5603">POE45-POE53-POE54</f>
        <v>0</v>
      </c>
      <c r="POG56" s="995">
        <f t="shared" ref="POG56" si="5604">POG45-POG53-POG54</f>
        <v>0</v>
      </c>
      <c r="POI56" s="995">
        <f t="shared" ref="POI56" si="5605">POI45-POI53-POI54</f>
        <v>0</v>
      </c>
      <c r="POK56" s="995">
        <f t="shared" ref="POK56" si="5606">POK45-POK53-POK54</f>
        <v>0</v>
      </c>
      <c r="POM56" s="995">
        <f t="shared" ref="POM56" si="5607">POM45-POM53-POM54</f>
        <v>0</v>
      </c>
      <c r="POO56" s="995">
        <f t="shared" ref="POO56" si="5608">POO45-POO53-POO54</f>
        <v>0</v>
      </c>
      <c r="POQ56" s="995">
        <f t="shared" ref="POQ56" si="5609">POQ45-POQ53-POQ54</f>
        <v>0</v>
      </c>
      <c r="POS56" s="995">
        <f t="shared" ref="POS56" si="5610">POS45-POS53-POS54</f>
        <v>0</v>
      </c>
      <c r="POU56" s="995">
        <f t="shared" ref="POU56" si="5611">POU45-POU53-POU54</f>
        <v>0</v>
      </c>
      <c r="POW56" s="995">
        <f t="shared" ref="POW56" si="5612">POW45-POW53-POW54</f>
        <v>0</v>
      </c>
      <c r="POY56" s="995">
        <f t="shared" ref="POY56" si="5613">POY45-POY53-POY54</f>
        <v>0</v>
      </c>
      <c r="PPA56" s="995">
        <f t="shared" ref="PPA56" si="5614">PPA45-PPA53-PPA54</f>
        <v>0</v>
      </c>
      <c r="PPC56" s="995">
        <f t="shared" ref="PPC56" si="5615">PPC45-PPC53-PPC54</f>
        <v>0</v>
      </c>
      <c r="PPE56" s="995">
        <f t="shared" ref="PPE56" si="5616">PPE45-PPE53-PPE54</f>
        <v>0</v>
      </c>
      <c r="PPG56" s="995">
        <f t="shared" ref="PPG56" si="5617">PPG45-PPG53-PPG54</f>
        <v>0</v>
      </c>
      <c r="PPI56" s="995">
        <f t="shared" ref="PPI56" si="5618">PPI45-PPI53-PPI54</f>
        <v>0</v>
      </c>
      <c r="PPK56" s="995">
        <f t="shared" ref="PPK56" si="5619">PPK45-PPK53-PPK54</f>
        <v>0</v>
      </c>
      <c r="PPM56" s="995">
        <f t="shared" ref="PPM56" si="5620">PPM45-PPM53-PPM54</f>
        <v>0</v>
      </c>
      <c r="PPO56" s="995">
        <f t="shared" ref="PPO56" si="5621">PPO45-PPO53-PPO54</f>
        <v>0</v>
      </c>
      <c r="PPQ56" s="995">
        <f t="shared" ref="PPQ56" si="5622">PPQ45-PPQ53-PPQ54</f>
        <v>0</v>
      </c>
      <c r="PPS56" s="995">
        <f t="shared" ref="PPS56" si="5623">PPS45-PPS53-PPS54</f>
        <v>0</v>
      </c>
      <c r="PPU56" s="995">
        <f t="shared" ref="PPU56" si="5624">PPU45-PPU53-PPU54</f>
        <v>0</v>
      </c>
      <c r="PPW56" s="995">
        <f t="shared" ref="PPW56" si="5625">PPW45-PPW53-PPW54</f>
        <v>0</v>
      </c>
      <c r="PPY56" s="995">
        <f t="shared" ref="PPY56" si="5626">PPY45-PPY53-PPY54</f>
        <v>0</v>
      </c>
      <c r="PQA56" s="995">
        <f t="shared" ref="PQA56" si="5627">PQA45-PQA53-PQA54</f>
        <v>0</v>
      </c>
      <c r="PQC56" s="995">
        <f t="shared" ref="PQC56" si="5628">PQC45-PQC53-PQC54</f>
        <v>0</v>
      </c>
      <c r="PQE56" s="995">
        <f t="shared" ref="PQE56" si="5629">PQE45-PQE53-PQE54</f>
        <v>0</v>
      </c>
      <c r="PQG56" s="995">
        <f t="shared" ref="PQG56" si="5630">PQG45-PQG53-PQG54</f>
        <v>0</v>
      </c>
      <c r="PQI56" s="995">
        <f t="shared" ref="PQI56" si="5631">PQI45-PQI53-PQI54</f>
        <v>0</v>
      </c>
      <c r="PQK56" s="995">
        <f t="shared" ref="PQK56" si="5632">PQK45-PQK53-PQK54</f>
        <v>0</v>
      </c>
      <c r="PQM56" s="995">
        <f t="shared" ref="PQM56" si="5633">PQM45-PQM53-PQM54</f>
        <v>0</v>
      </c>
      <c r="PQO56" s="995">
        <f t="shared" ref="PQO56" si="5634">PQO45-PQO53-PQO54</f>
        <v>0</v>
      </c>
      <c r="PQQ56" s="995">
        <f t="shared" ref="PQQ56" si="5635">PQQ45-PQQ53-PQQ54</f>
        <v>0</v>
      </c>
      <c r="PQS56" s="995">
        <f t="shared" ref="PQS56" si="5636">PQS45-PQS53-PQS54</f>
        <v>0</v>
      </c>
      <c r="PQU56" s="995">
        <f t="shared" ref="PQU56" si="5637">PQU45-PQU53-PQU54</f>
        <v>0</v>
      </c>
      <c r="PQW56" s="995">
        <f t="shared" ref="PQW56" si="5638">PQW45-PQW53-PQW54</f>
        <v>0</v>
      </c>
      <c r="PQY56" s="995">
        <f t="shared" ref="PQY56" si="5639">PQY45-PQY53-PQY54</f>
        <v>0</v>
      </c>
      <c r="PRA56" s="995">
        <f t="shared" ref="PRA56" si="5640">PRA45-PRA53-PRA54</f>
        <v>0</v>
      </c>
      <c r="PRC56" s="995">
        <f t="shared" ref="PRC56" si="5641">PRC45-PRC53-PRC54</f>
        <v>0</v>
      </c>
      <c r="PRE56" s="995">
        <f t="shared" ref="PRE56" si="5642">PRE45-PRE53-PRE54</f>
        <v>0</v>
      </c>
      <c r="PRG56" s="995">
        <f t="shared" ref="PRG56" si="5643">PRG45-PRG53-PRG54</f>
        <v>0</v>
      </c>
      <c r="PRI56" s="995">
        <f t="shared" ref="PRI56" si="5644">PRI45-PRI53-PRI54</f>
        <v>0</v>
      </c>
      <c r="PRK56" s="995">
        <f t="shared" ref="PRK56" si="5645">PRK45-PRK53-PRK54</f>
        <v>0</v>
      </c>
      <c r="PRM56" s="995">
        <f t="shared" ref="PRM56" si="5646">PRM45-PRM53-PRM54</f>
        <v>0</v>
      </c>
      <c r="PRO56" s="995">
        <f t="shared" ref="PRO56" si="5647">PRO45-PRO53-PRO54</f>
        <v>0</v>
      </c>
      <c r="PRQ56" s="995">
        <f t="shared" ref="PRQ56" si="5648">PRQ45-PRQ53-PRQ54</f>
        <v>0</v>
      </c>
      <c r="PRS56" s="995">
        <f t="shared" ref="PRS56" si="5649">PRS45-PRS53-PRS54</f>
        <v>0</v>
      </c>
      <c r="PRU56" s="995">
        <f t="shared" ref="PRU56" si="5650">PRU45-PRU53-PRU54</f>
        <v>0</v>
      </c>
      <c r="PRW56" s="995">
        <f t="shared" ref="PRW56" si="5651">PRW45-PRW53-PRW54</f>
        <v>0</v>
      </c>
      <c r="PRY56" s="995">
        <f t="shared" ref="PRY56" si="5652">PRY45-PRY53-PRY54</f>
        <v>0</v>
      </c>
      <c r="PSA56" s="995">
        <f t="shared" ref="PSA56" si="5653">PSA45-PSA53-PSA54</f>
        <v>0</v>
      </c>
      <c r="PSC56" s="995">
        <f t="shared" ref="PSC56" si="5654">PSC45-PSC53-PSC54</f>
        <v>0</v>
      </c>
      <c r="PSE56" s="995">
        <f t="shared" ref="PSE56" si="5655">PSE45-PSE53-PSE54</f>
        <v>0</v>
      </c>
      <c r="PSG56" s="995">
        <f t="shared" ref="PSG56" si="5656">PSG45-PSG53-PSG54</f>
        <v>0</v>
      </c>
      <c r="PSI56" s="995">
        <f t="shared" ref="PSI56" si="5657">PSI45-PSI53-PSI54</f>
        <v>0</v>
      </c>
      <c r="PSK56" s="995">
        <f t="shared" ref="PSK56" si="5658">PSK45-PSK53-PSK54</f>
        <v>0</v>
      </c>
      <c r="PSM56" s="995">
        <f t="shared" ref="PSM56" si="5659">PSM45-PSM53-PSM54</f>
        <v>0</v>
      </c>
      <c r="PSO56" s="995">
        <f t="shared" ref="PSO56" si="5660">PSO45-PSO53-PSO54</f>
        <v>0</v>
      </c>
      <c r="PSQ56" s="995">
        <f t="shared" ref="PSQ56" si="5661">PSQ45-PSQ53-PSQ54</f>
        <v>0</v>
      </c>
      <c r="PSS56" s="995">
        <f t="shared" ref="PSS56" si="5662">PSS45-PSS53-PSS54</f>
        <v>0</v>
      </c>
      <c r="PSU56" s="995">
        <f t="shared" ref="PSU56" si="5663">PSU45-PSU53-PSU54</f>
        <v>0</v>
      </c>
      <c r="PSW56" s="995">
        <f t="shared" ref="PSW56" si="5664">PSW45-PSW53-PSW54</f>
        <v>0</v>
      </c>
      <c r="PSY56" s="995">
        <f t="shared" ref="PSY56" si="5665">PSY45-PSY53-PSY54</f>
        <v>0</v>
      </c>
      <c r="PTA56" s="995">
        <f t="shared" ref="PTA56" si="5666">PTA45-PTA53-PTA54</f>
        <v>0</v>
      </c>
      <c r="PTC56" s="995">
        <f t="shared" ref="PTC56" si="5667">PTC45-PTC53-PTC54</f>
        <v>0</v>
      </c>
      <c r="PTE56" s="995">
        <f t="shared" ref="PTE56" si="5668">PTE45-PTE53-PTE54</f>
        <v>0</v>
      </c>
      <c r="PTG56" s="995">
        <f t="shared" ref="PTG56" si="5669">PTG45-PTG53-PTG54</f>
        <v>0</v>
      </c>
      <c r="PTI56" s="995">
        <f t="shared" ref="PTI56" si="5670">PTI45-PTI53-PTI54</f>
        <v>0</v>
      </c>
      <c r="PTK56" s="995">
        <f t="shared" ref="PTK56" si="5671">PTK45-PTK53-PTK54</f>
        <v>0</v>
      </c>
      <c r="PTM56" s="995">
        <f t="shared" ref="PTM56" si="5672">PTM45-PTM53-PTM54</f>
        <v>0</v>
      </c>
      <c r="PTO56" s="995">
        <f t="shared" ref="PTO56" si="5673">PTO45-PTO53-PTO54</f>
        <v>0</v>
      </c>
      <c r="PTQ56" s="995">
        <f t="shared" ref="PTQ56" si="5674">PTQ45-PTQ53-PTQ54</f>
        <v>0</v>
      </c>
      <c r="PTS56" s="995">
        <f t="shared" ref="PTS56" si="5675">PTS45-PTS53-PTS54</f>
        <v>0</v>
      </c>
      <c r="PTU56" s="995">
        <f t="shared" ref="PTU56" si="5676">PTU45-PTU53-PTU54</f>
        <v>0</v>
      </c>
      <c r="PTW56" s="995">
        <f t="shared" ref="PTW56" si="5677">PTW45-PTW53-PTW54</f>
        <v>0</v>
      </c>
      <c r="PTY56" s="995">
        <f t="shared" ref="PTY56" si="5678">PTY45-PTY53-PTY54</f>
        <v>0</v>
      </c>
      <c r="PUA56" s="995">
        <f t="shared" ref="PUA56" si="5679">PUA45-PUA53-PUA54</f>
        <v>0</v>
      </c>
      <c r="PUC56" s="995">
        <f t="shared" ref="PUC56" si="5680">PUC45-PUC53-PUC54</f>
        <v>0</v>
      </c>
      <c r="PUE56" s="995">
        <f t="shared" ref="PUE56" si="5681">PUE45-PUE53-PUE54</f>
        <v>0</v>
      </c>
      <c r="PUG56" s="995">
        <f t="shared" ref="PUG56" si="5682">PUG45-PUG53-PUG54</f>
        <v>0</v>
      </c>
      <c r="PUI56" s="995">
        <f t="shared" ref="PUI56" si="5683">PUI45-PUI53-PUI54</f>
        <v>0</v>
      </c>
      <c r="PUK56" s="995">
        <f t="shared" ref="PUK56" si="5684">PUK45-PUK53-PUK54</f>
        <v>0</v>
      </c>
      <c r="PUM56" s="995">
        <f t="shared" ref="PUM56" si="5685">PUM45-PUM53-PUM54</f>
        <v>0</v>
      </c>
      <c r="PUO56" s="995">
        <f t="shared" ref="PUO56" si="5686">PUO45-PUO53-PUO54</f>
        <v>0</v>
      </c>
      <c r="PUQ56" s="995">
        <f t="shared" ref="PUQ56" si="5687">PUQ45-PUQ53-PUQ54</f>
        <v>0</v>
      </c>
      <c r="PUS56" s="995">
        <f t="shared" ref="PUS56" si="5688">PUS45-PUS53-PUS54</f>
        <v>0</v>
      </c>
      <c r="PUU56" s="995">
        <f t="shared" ref="PUU56" si="5689">PUU45-PUU53-PUU54</f>
        <v>0</v>
      </c>
      <c r="PUW56" s="995">
        <f t="shared" ref="PUW56" si="5690">PUW45-PUW53-PUW54</f>
        <v>0</v>
      </c>
      <c r="PUY56" s="995">
        <f t="shared" ref="PUY56" si="5691">PUY45-PUY53-PUY54</f>
        <v>0</v>
      </c>
      <c r="PVA56" s="995">
        <f t="shared" ref="PVA56" si="5692">PVA45-PVA53-PVA54</f>
        <v>0</v>
      </c>
      <c r="PVC56" s="995">
        <f t="shared" ref="PVC56" si="5693">PVC45-PVC53-PVC54</f>
        <v>0</v>
      </c>
      <c r="PVE56" s="995">
        <f t="shared" ref="PVE56" si="5694">PVE45-PVE53-PVE54</f>
        <v>0</v>
      </c>
      <c r="PVG56" s="995">
        <f t="shared" ref="PVG56" si="5695">PVG45-PVG53-PVG54</f>
        <v>0</v>
      </c>
      <c r="PVI56" s="995">
        <f t="shared" ref="PVI56" si="5696">PVI45-PVI53-PVI54</f>
        <v>0</v>
      </c>
      <c r="PVK56" s="995">
        <f t="shared" ref="PVK56" si="5697">PVK45-PVK53-PVK54</f>
        <v>0</v>
      </c>
      <c r="PVM56" s="995">
        <f t="shared" ref="PVM56" si="5698">PVM45-PVM53-PVM54</f>
        <v>0</v>
      </c>
      <c r="PVO56" s="995">
        <f t="shared" ref="PVO56" si="5699">PVO45-PVO53-PVO54</f>
        <v>0</v>
      </c>
      <c r="PVQ56" s="995">
        <f t="shared" ref="PVQ56" si="5700">PVQ45-PVQ53-PVQ54</f>
        <v>0</v>
      </c>
      <c r="PVS56" s="995">
        <f t="shared" ref="PVS56" si="5701">PVS45-PVS53-PVS54</f>
        <v>0</v>
      </c>
      <c r="PVU56" s="995">
        <f t="shared" ref="PVU56" si="5702">PVU45-PVU53-PVU54</f>
        <v>0</v>
      </c>
      <c r="PVW56" s="995">
        <f t="shared" ref="PVW56" si="5703">PVW45-PVW53-PVW54</f>
        <v>0</v>
      </c>
      <c r="PVY56" s="995">
        <f t="shared" ref="PVY56" si="5704">PVY45-PVY53-PVY54</f>
        <v>0</v>
      </c>
      <c r="PWA56" s="995">
        <f t="shared" ref="PWA56" si="5705">PWA45-PWA53-PWA54</f>
        <v>0</v>
      </c>
      <c r="PWC56" s="995">
        <f t="shared" ref="PWC56" si="5706">PWC45-PWC53-PWC54</f>
        <v>0</v>
      </c>
      <c r="PWE56" s="995">
        <f t="shared" ref="PWE56" si="5707">PWE45-PWE53-PWE54</f>
        <v>0</v>
      </c>
      <c r="PWG56" s="995">
        <f t="shared" ref="PWG56" si="5708">PWG45-PWG53-PWG54</f>
        <v>0</v>
      </c>
      <c r="PWI56" s="995">
        <f t="shared" ref="PWI56" si="5709">PWI45-PWI53-PWI54</f>
        <v>0</v>
      </c>
      <c r="PWK56" s="995">
        <f t="shared" ref="PWK56" si="5710">PWK45-PWK53-PWK54</f>
        <v>0</v>
      </c>
      <c r="PWM56" s="995">
        <f t="shared" ref="PWM56" si="5711">PWM45-PWM53-PWM54</f>
        <v>0</v>
      </c>
      <c r="PWO56" s="995">
        <f t="shared" ref="PWO56" si="5712">PWO45-PWO53-PWO54</f>
        <v>0</v>
      </c>
      <c r="PWQ56" s="995">
        <f t="shared" ref="PWQ56" si="5713">PWQ45-PWQ53-PWQ54</f>
        <v>0</v>
      </c>
      <c r="PWS56" s="995">
        <f t="shared" ref="PWS56" si="5714">PWS45-PWS53-PWS54</f>
        <v>0</v>
      </c>
      <c r="PWU56" s="995">
        <f t="shared" ref="PWU56" si="5715">PWU45-PWU53-PWU54</f>
        <v>0</v>
      </c>
      <c r="PWW56" s="995">
        <f t="shared" ref="PWW56" si="5716">PWW45-PWW53-PWW54</f>
        <v>0</v>
      </c>
      <c r="PWY56" s="995">
        <f t="shared" ref="PWY56" si="5717">PWY45-PWY53-PWY54</f>
        <v>0</v>
      </c>
      <c r="PXA56" s="995">
        <f t="shared" ref="PXA56" si="5718">PXA45-PXA53-PXA54</f>
        <v>0</v>
      </c>
      <c r="PXC56" s="995">
        <f t="shared" ref="PXC56" si="5719">PXC45-PXC53-PXC54</f>
        <v>0</v>
      </c>
      <c r="PXE56" s="995">
        <f t="shared" ref="PXE56" si="5720">PXE45-PXE53-PXE54</f>
        <v>0</v>
      </c>
      <c r="PXG56" s="995">
        <f t="shared" ref="PXG56" si="5721">PXG45-PXG53-PXG54</f>
        <v>0</v>
      </c>
      <c r="PXI56" s="995">
        <f t="shared" ref="PXI56" si="5722">PXI45-PXI53-PXI54</f>
        <v>0</v>
      </c>
      <c r="PXK56" s="995">
        <f t="shared" ref="PXK56" si="5723">PXK45-PXK53-PXK54</f>
        <v>0</v>
      </c>
      <c r="PXM56" s="995">
        <f t="shared" ref="PXM56" si="5724">PXM45-PXM53-PXM54</f>
        <v>0</v>
      </c>
      <c r="PXO56" s="995">
        <f t="shared" ref="PXO56" si="5725">PXO45-PXO53-PXO54</f>
        <v>0</v>
      </c>
      <c r="PXQ56" s="995">
        <f t="shared" ref="PXQ56" si="5726">PXQ45-PXQ53-PXQ54</f>
        <v>0</v>
      </c>
      <c r="PXS56" s="995">
        <f t="shared" ref="PXS56" si="5727">PXS45-PXS53-PXS54</f>
        <v>0</v>
      </c>
      <c r="PXU56" s="995">
        <f t="shared" ref="PXU56" si="5728">PXU45-PXU53-PXU54</f>
        <v>0</v>
      </c>
      <c r="PXW56" s="995">
        <f t="shared" ref="PXW56" si="5729">PXW45-PXW53-PXW54</f>
        <v>0</v>
      </c>
      <c r="PXY56" s="995">
        <f t="shared" ref="PXY56" si="5730">PXY45-PXY53-PXY54</f>
        <v>0</v>
      </c>
      <c r="PYA56" s="995">
        <f t="shared" ref="PYA56" si="5731">PYA45-PYA53-PYA54</f>
        <v>0</v>
      </c>
      <c r="PYC56" s="995">
        <f t="shared" ref="PYC56" si="5732">PYC45-PYC53-PYC54</f>
        <v>0</v>
      </c>
      <c r="PYE56" s="995">
        <f t="shared" ref="PYE56" si="5733">PYE45-PYE53-PYE54</f>
        <v>0</v>
      </c>
      <c r="PYG56" s="995">
        <f t="shared" ref="PYG56" si="5734">PYG45-PYG53-PYG54</f>
        <v>0</v>
      </c>
      <c r="PYI56" s="995">
        <f t="shared" ref="PYI56" si="5735">PYI45-PYI53-PYI54</f>
        <v>0</v>
      </c>
      <c r="PYK56" s="995">
        <f t="shared" ref="PYK56" si="5736">PYK45-PYK53-PYK54</f>
        <v>0</v>
      </c>
      <c r="PYM56" s="995">
        <f t="shared" ref="PYM56" si="5737">PYM45-PYM53-PYM54</f>
        <v>0</v>
      </c>
      <c r="PYO56" s="995">
        <f t="shared" ref="PYO56" si="5738">PYO45-PYO53-PYO54</f>
        <v>0</v>
      </c>
      <c r="PYQ56" s="995">
        <f t="shared" ref="PYQ56" si="5739">PYQ45-PYQ53-PYQ54</f>
        <v>0</v>
      </c>
      <c r="PYS56" s="995">
        <f t="shared" ref="PYS56" si="5740">PYS45-PYS53-PYS54</f>
        <v>0</v>
      </c>
      <c r="PYU56" s="995">
        <f t="shared" ref="PYU56" si="5741">PYU45-PYU53-PYU54</f>
        <v>0</v>
      </c>
      <c r="PYW56" s="995">
        <f t="shared" ref="PYW56" si="5742">PYW45-PYW53-PYW54</f>
        <v>0</v>
      </c>
      <c r="PYY56" s="995">
        <f t="shared" ref="PYY56" si="5743">PYY45-PYY53-PYY54</f>
        <v>0</v>
      </c>
      <c r="PZA56" s="995">
        <f t="shared" ref="PZA56" si="5744">PZA45-PZA53-PZA54</f>
        <v>0</v>
      </c>
      <c r="PZC56" s="995">
        <f t="shared" ref="PZC56" si="5745">PZC45-PZC53-PZC54</f>
        <v>0</v>
      </c>
      <c r="PZE56" s="995">
        <f t="shared" ref="PZE56" si="5746">PZE45-PZE53-PZE54</f>
        <v>0</v>
      </c>
      <c r="PZG56" s="995">
        <f t="shared" ref="PZG56" si="5747">PZG45-PZG53-PZG54</f>
        <v>0</v>
      </c>
      <c r="PZI56" s="995">
        <f t="shared" ref="PZI56" si="5748">PZI45-PZI53-PZI54</f>
        <v>0</v>
      </c>
      <c r="PZK56" s="995">
        <f t="shared" ref="PZK56" si="5749">PZK45-PZK53-PZK54</f>
        <v>0</v>
      </c>
      <c r="PZM56" s="995">
        <f t="shared" ref="PZM56" si="5750">PZM45-PZM53-PZM54</f>
        <v>0</v>
      </c>
      <c r="PZO56" s="995">
        <f t="shared" ref="PZO56" si="5751">PZO45-PZO53-PZO54</f>
        <v>0</v>
      </c>
      <c r="PZQ56" s="995">
        <f t="shared" ref="PZQ56" si="5752">PZQ45-PZQ53-PZQ54</f>
        <v>0</v>
      </c>
      <c r="PZS56" s="995">
        <f t="shared" ref="PZS56" si="5753">PZS45-PZS53-PZS54</f>
        <v>0</v>
      </c>
      <c r="PZU56" s="995">
        <f t="shared" ref="PZU56" si="5754">PZU45-PZU53-PZU54</f>
        <v>0</v>
      </c>
      <c r="PZW56" s="995">
        <f t="shared" ref="PZW56" si="5755">PZW45-PZW53-PZW54</f>
        <v>0</v>
      </c>
      <c r="PZY56" s="995">
        <f t="shared" ref="PZY56" si="5756">PZY45-PZY53-PZY54</f>
        <v>0</v>
      </c>
      <c r="QAA56" s="995">
        <f t="shared" ref="QAA56" si="5757">QAA45-QAA53-QAA54</f>
        <v>0</v>
      </c>
      <c r="QAC56" s="995">
        <f t="shared" ref="QAC56" si="5758">QAC45-QAC53-QAC54</f>
        <v>0</v>
      </c>
      <c r="QAE56" s="995">
        <f t="shared" ref="QAE56" si="5759">QAE45-QAE53-QAE54</f>
        <v>0</v>
      </c>
      <c r="QAG56" s="995">
        <f t="shared" ref="QAG56" si="5760">QAG45-QAG53-QAG54</f>
        <v>0</v>
      </c>
      <c r="QAI56" s="995">
        <f t="shared" ref="QAI56" si="5761">QAI45-QAI53-QAI54</f>
        <v>0</v>
      </c>
      <c r="QAK56" s="995">
        <f t="shared" ref="QAK56" si="5762">QAK45-QAK53-QAK54</f>
        <v>0</v>
      </c>
      <c r="QAM56" s="995">
        <f t="shared" ref="QAM56" si="5763">QAM45-QAM53-QAM54</f>
        <v>0</v>
      </c>
      <c r="QAO56" s="995">
        <f t="shared" ref="QAO56" si="5764">QAO45-QAO53-QAO54</f>
        <v>0</v>
      </c>
      <c r="QAQ56" s="995">
        <f t="shared" ref="QAQ56" si="5765">QAQ45-QAQ53-QAQ54</f>
        <v>0</v>
      </c>
      <c r="QAS56" s="995">
        <f t="shared" ref="QAS56" si="5766">QAS45-QAS53-QAS54</f>
        <v>0</v>
      </c>
      <c r="QAU56" s="995">
        <f t="shared" ref="QAU56" si="5767">QAU45-QAU53-QAU54</f>
        <v>0</v>
      </c>
      <c r="QAW56" s="995">
        <f t="shared" ref="QAW56" si="5768">QAW45-QAW53-QAW54</f>
        <v>0</v>
      </c>
      <c r="QAY56" s="995">
        <f t="shared" ref="QAY56" si="5769">QAY45-QAY53-QAY54</f>
        <v>0</v>
      </c>
      <c r="QBA56" s="995">
        <f t="shared" ref="QBA56" si="5770">QBA45-QBA53-QBA54</f>
        <v>0</v>
      </c>
      <c r="QBC56" s="995">
        <f t="shared" ref="QBC56" si="5771">QBC45-QBC53-QBC54</f>
        <v>0</v>
      </c>
      <c r="QBE56" s="995">
        <f t="shared" ref="QBE56" si="5772">QBE45-QBE53-QBE54</f>
        <v>0</v>
      </c>
      <c r="QBG56" s="995">
        <f t="shared" ref="QBG56" si="5773">QBG45-QBG53-QBG54</f>
        <v>0</v>
      </c>
      <c r="QBI56" s="995">
        <f t="shared" ref="QBI56" si="5774">QBI45-QBI53-QBI54</f>
        <v>0</v>
      </c>
      <c r="QBK56" s="995">
        <f t="shared" ref="QBK56" si="5775">QBK45-QBK53-QBK54</f>
        <v>0</v>
      </c>
      <c r="QBM56" s="995">
        <f t="shared" ref="QBM56" si="5776">QBM45-QBM53-QBM54</f>
        <v>0</v>
      </c>
      <c r="QBO56" s="995">
        <f t="shared" ref="QBO56" si="5777">QBO45-QBO53-QBO54</f>
        <v>0</v>
      </c>
      <c r="QBQ56" s="995">
        <f t="shared" ref="QBQ56" si="5778">QBQ45-QBQ53-QBQ54</f>
        <v>0</v>
      </c>
      <c r="QBS56" s="995">
        <f t="shared" ref="QBS56" si="5779">QBS45-QBS53-QBS54</f>
        <v>0</v>
      </c>
      <c r="QBU56" s="995">
        <f t="shared" ref="QBU56" si="5780">QBU45-QBU53-QBU54</f>
        <v>0</v>
      </c>
      <c r="QBW56" s="995">
        <f t="shared" ref="QBW56" si="5781">QBW45-QBW53-QBW54</f>
        <v>0</v>
      </c>
      <c r="QBY56" s="995">
        <f t="shared" ref="QBY56" si="5782">QBY45-QBY53-QBY54</f>
        <v>0</v>
      </c>
      <c r="QCA56" s="995">
        <f t="shared" ref="QCA56" si="5783">QCA45-QCA53-QCA54</f>
        <v>0</v>
      </c>
      <c r="QCC56" s="995">
        <f t="shared" ref="QCC56" si="5784">QCC45-QCC53-QCC54</f>
        <v>0</v>
      </c>
      <c r="QCE56" s="995">
        <f t="shared" ref="QCE56" si="5785">QCE45-QCE53-QCE54</f>
        <v>0</v>
      </c>
      <c r="QCG56" s="995">
        <f t="shared" ref="QCG56" si="5786">QCG45-QCG53-QCG54</f>
        <v>0</v>
      </c>
      <c r="QCI56" s="995">
        <f t="shared" ref="QCI56" si="5787">QCI45-QCI53-QCI54</f>
        <v>0</v>
      </c>
      <c r="QCK56" s="995">
        <f t="shared" ref="QCK56" si="5788">QCK45-QCK53-QCK54</f>
        <v>0</v>
      </c>
      <c r="QCM56" s="995">
        <f t="shared" ref="QCM56" si="5789">QCM45-QCM53-QCM54</f>
        <v>0</v>
      </c>
      <c r="QCO56" s="995">
        <f t="shared" ref="QCO56" si="5790">QCO45-QCO53-QCO54</f>
        <v>0</v>
      </c>
      <c r="QCQ56" s="995">
        <f t="shared" ref="QCQ56" si="5791">QCQ45-QCQ53-QCQ54</f>
        <v>0</v>
      </c>
      <c r="QCS56" s="995">
        <f t="shared" ref="QCS56" si="5792">QCS45-QCS53-QCS54</f>
        <v>0</v>
      </c>
      <c r="QCU56" s="995">
        <f t="shared" ref="QCU56" si="5793">QCU45-QCU53-QCU54</f>
        <v>0</v>
      </c>
      <c r="QCW56" s="995">
        <f t="shared" ref="QCW56" si="5794">QCW45-QCW53-QCW54</f>
        <v>0</v>
      </c>
      <c r="QCY56" s="995">
        <f t="shared" ref="QCY56" si="5795">QCY45-QCY53-QCY54</f>
        <v>0</v>
      </c>
      <c r="QDA56" s="995">
        <f t="shared" ref="QDA56" si="5796">QDA45-QDA53-QDA54</f>
        <v>0</v>
      </c>
      <c r="QDC56" s="995">
        <f t="shared" ref="QDC56" si="5797">QDC45-QDC53-QDC54</f>
        <v>0</v>
      </c>
      <c r="QDE56" s="995">
        <f t="shared" ref="QDE56" si="5798">QDE45-QDE53-QDE54</f>
        <v>0</v>
      </c>
      <c r="QDG56" s="995">
        <f t="shared" ref="QDG56" si="5799">QDG45-QDG53-QDG54</f>
        <v>0</v>
      </c>
      <c r="QDI56" s="995">
        <f t="shared" ref="QDI56" si="5800">QDI45-QDI53-QDI54</f>
        <v>0</v>
      </c>
      <c r="QDK56" s="995">
        <f t="shared" ref="QDK56" si="5801">QDK45-QDK53-QDK54</f>
        <v>0</v>
      </c>
      <c r="QDM56" s="995">
        <f t="shared" ref="QDM56" si="5802">QDM45-QDM53-QDM54</f>
        <v>0</v>
      </c>
      <c r="QDO56" s="995">
        <f t="shared" ref="QDO56" si="5803">QDO45-QDO53-QDO54</f>
        <v>0</v>
      </c>
      <c r="QDQ56" s="995">
        <f t="shared" ref="QDQ56" si="5804">QDQ45-QDQ53-QDQ54</f>
        <v>0</v>
      </c>
      <c r="QDS56" s="995">
        <f t="shared" ref="QDS56" si="5805">QDS45-QDS53-QDS54</f>
        <v>0</v>
      </c>
      <c r="QDU56" s="995">
        <f t="shared" ref="QDU56" si="5806">QDU45-QDU53-QDU54</f>
        <v>0</v>
      </c>
      <c r="QDW56" s="995">
        <f t="shared" ref="QDW56" si="5807">QDW45-QDW53-QDW54</f>
        <v>0</v>
      </c>
      <c r="QDY56" s="995">
        <f t="shared" ref="QDY56" si="5808">QDY45-QDY53-QDY54</f>
        <v>0</v>
      </c>
      <c r="QEA56" s="995">
        <f t="shared" ref="QEA56" si="5809">QEA45-QEA53-QEA54</f>
        <v>0</v>
      </c>
      <c r="QEC56" s="995">
        <f t="shared" ref="QEC56" si="5810">QEC45-QEC53-QEC54</f>
        <v>0</v>
      </c>
      <c r="QEE56" s="995">
        <f t="shared" ref="QEE56" si="5811">QEE45-QEE53-QEE54</f>
        <v>0</v>
      </c>
      <c r="QEG56" s="995">
        <f t="shared" ref="QEG56" si="5812">QEG45-QEG53-QEG54</f>
        <v>0</v>
      </c>
      <c r="QEI56" s="995">
        <f t="shared" ref="QEI56" si="5813">QEI45-QEI53-QEI54</f>
        <v>0</v>
      </c>
      <c r="QEK56" s="995">
        <f t="shared" ref="QEK56" si="5814">QEK45-QEK53-QEK54</f>
        <v>0</v>
      </c>
      <c r="QEM56" s="995">
        <f t="shared" ref="QEM56" si="5815">QEM45-QEM53-QEM54</f>
        <v>0</v>
      </c>
      <c r="QEO56" s="995">
        <f t="shared" ref="QEO56" si="5816">QEO45-QEO53-QEO54</f>
        <v>0</v>
      </c>
      <c r="QEQ56" s="995">
        <f t="shared" ref="QEQ56" si="5817">QEQ45-QEQ53-QEQ54</f>
        <v>0</v>
      </c>
      <c r="QES56" s="995">
        <f t="shared" ref="QES56" si="5818">QES45-QES53-QES54</f>
        <v>0</v>
      </c>
      <c r="QEU56" s="995">
        <f t="shared" ref="QEU56" si="5819">QEU45-QEU53-QEU54</f>
        <v>0</v>
      </c>
      <c r="QEW56" s="995">
        <f t="shared" ref="QEW56" si="5820">QEW45-QEW53-QEW54</f>
        <v>0</v>
      </c>
      <c r="QEY56" s="995">
        <f t="shared" ref="QEY56" si="5821">QEY45-QEY53-QEY54</f>
        <v>0</v>
      </c>
      <c r="QFA56" s="995">
        <f t="shared" ref="QFA56" si="5822">QFA45-QFA53-QFA54</f>
        <v>0</v>
      </c>
      <c r="QFC56" s="995">
        <f t="shared" ref="QFC56" si="5823">QFC45-QFC53-QFC54</f>
        <v>0</v>
      </c>
      <c r="QFE56" s="995">
        <f t="shared" ref="QFE56" si="5824">QFE45-QFE53-QFE54</f>
        <v>0</v>
      </c>
      <c r="QFG56" s="995">
        <f t="shared" ref="QFG56" si="5825">QFG45-QFG53-QFG54</f>
        <v>0</v>
      </c>
      <c r="QFI56" s="995">
        <f t="shared" ref="QFI56" si="5826">QFI45-QFI53-QFI54</f>
        <v>0</v>
      </c>
      <c r="QFK56" s="995">
        <f t="shared" ref="QFK56" si="5827">QFK45-QFK53-QFK54</f>
        <v>0</v>
      </c>
      <c r="QFM56" s="995">
        <f t="shared" ref="QFM56" si="5828">QFM45-QFM53-QFM54</f>
        <v>0</v>
      </c>
      <c r="QFO56" s="995">
        <f t="shared" ref="QFO56" si="5829">QFO45-QFO53-QFO54</f>
        <v>0</v>
      </c>
      <c r="QFQ56" s="995">
        <f t="shared" ref="QFQ56" si="5830">QFQ45-QFQ53-QFQ54</f>
        <v>0</v>
      </c>
      <c r="QFS56" s="995">
        <f t="shared" ref="QFS56" si="5831">QFS45-QFS53-QFS54</f>
        <v>0</v>
      </c>
      <c r="QFU56" s="995">
        <f t="shared" ref="QFU56" si="5832">QFU45-QFU53-QFU54</f>
        <v>0</v>
      </c>
      <c r="QFW56" s="995">
        <f t="shared" ref="QFW56" si="5833">QFW45-QFW53-QFW54</f>
        <v>0</v>
      </c>
      <c r="QFY56" s="995">
        <f t="shared" ref="QFY56" si="5834">QFY45-QFY53-QFY54</f>
        <v>0</v>
      </c>
      <c r="QGA56" s="995">
        <f t="shared" ref="QGA56" si="5835">QGA45-QGA53-QGA54</f>
        <v>0</v>
      </c>
      <c r="QGC56" s="995">
        <f t="shared" ref="QGC56" si="5836">QGC45-QGC53-QGC54</f>
        <v>0</v>
      </c>
      <c r="QGE56" s="995">
        <f t="shared" ref="QGE56" si="5837">QGE45-QGE53-QGE54</f>
        <v>0</v>
      </c>
      <c r="QGG56" s="995">
        <f t="shared" ref="QGG56" si="5838">QGG45-QGG53-QGG54</f>
        <v>0</v>
      </c>
      <c r="QGI56" s="995">
        <f t="shared" ref="QGI56" si="5839">QGI45-QGI53-QGI54</f>
        <v>0</v>
      </c>
      <c r="QGK56" s="995">
        <f t="shared" ref="QGK56" si="5840">QGK45-QGK53-QGK54</f>
        <v>0</v>
      </c>
      <c r="QGM56" s="995">
        <f t="shared" ref="QGM56" si="5841">QGM45-QGM53-QGM54</f>
        <v>0</v>
      </c>
      <c r="QGO56" s="995">
        <f t="shared" ref="QGO56" si="5842">QGO45-QGO53-QGO54</f>
        <v>0</v>
      </c>
      <c r="QGQ56" s="995">
        <f t="shared" ref="QGQ56" si="5843">QGQ45-QGQ53-QGQ54</f>
        <v>0</v>
      </c>
      <c r="QGS56" s="995">
        <f t="shared" ref="QGS56" si="5844">QGS45-QGS53-QGS54</f>
        <v>0</v>
      </c>
      <c r="QGU56" s="995">
        <f t="shared" ref="QGU56" si="5845">QGU45-QGU53-QGU54</f>
        <v>0</v>
      </c>
      <c r="QGW56" s="995">
        <f t="shared" ref="QGW56" si="5846">QGW45-QGW53-QGW54</f>
        <v>0</v>
      </c>
      <c r="QGY56" s="995">
        <f t="shared" ref="QGY56" si="5847">QGY45-QGY53-QGY54</f>
        <v>0</v>
      </c>
      <c r="QHA56" s="995">
        <f t="shared" ref="QHA56" si="5848">QHA45-QHA53-QHA54</f>
        <v>0</v>
      </c>
      <c r="QHC56" s="995">
        <f t="shared" ref="QHC56" si="5849">QHC45-QHC53-QHC54</f>
        <v>0</v>
      </c>
      <c r="QHE56" s="995">
        <f t="shared" ref="QHE56" si="5850">QHE45-QHE53-QHE54</f>
        <v>0</v>
      </c>
      <c r="QHG56" s="995">
        <f t="shared" ref="QHG56" si="5851">QHG45-QHG53-QHG54</f>
        <v>0</v>
      </c>
      <c r="QHI56" s="995">
        <f t="shared" ref="QHI56" si="5852">QHI45-QHI53-QHI54</f>
        <v>0</v>
      </c>
      <c r="QHK56" s="995">
        <f t="shared" ref="QHK56" si="5853">QHK45-QHK53-QHK54</f>
        <v>0</v>
      </c>
      <c r="QHM56" s="995">
        <f t="shared" ref="QHM56" si="5854">QHM45-QHM53-QHM54</f>
        <v>0</v>
      </c>
      <c r="QHO56" s="995">
        <f t="shared" ref="QHO56" si="5855">QHO45-QHO53-QHO54</f>
        <v>0</v>
      </c>
      <c r="QHQ56" s="995">
        <f t="shared" ref="QHQ56" si="5856">QHQ45-QHQ53-QHQ54</f>
        <v>0</v>
      </c>
      <c r="QHS56" s="995">
        <f t="shared" ref="QHS56" si="5857">QHS45-QHS53-QHS54</f>
        <v>0</v>
      </c>
      <c r="QHU56" s="995">
        <f t="shared" ref="QHU56" si="5858">QHU45-QHU53-QHU54</f>
        <v>0</v>
      </c>
      <c r="QHW56" s="995">
        <f t="shared" ref="QHW56" si="5859">QHW45-QHW53-QHW54</f>
        <v>0</v>
      </c>
      <c r="QHY56" s="995">
        <f t="shared" ref="QHY56" si="5860">QHY45-QHY53-QHY54</f>
        <v>0</v>
      </c>
      <c r="QIA56" s="995">
        <f t="shared" ref="QIA56" si="5861">QIA45-QIA53-QIA54</f>
        <v>0</v>
      </c>
      <c r="QIC56" s="995">
        <f t="shared" ref="QIC56" si="5862">QIC45-QIC53-QIC54</f>
        <v>0</v>
      </c>
      <c r="QIE56" s="995">
        <f t="shared" ref="QIE56" si="5863">QIE45-QIE53-QIE54</f>
        <v>0</v>
      </c>
      <c r="QIG56" s="995">
        <f t="shared" ref="QIG56" si="5864">QIG45-QIG53-QIG54</f>
        <v>0</v>
      </c>
      <c r="QII56" s="995">
        <f t="shared" ref="QII56" si="5865">QII45-QII53-QII54</f>
        <v>0</v>
      </c>
      <c r="QIK56" s="995">
        <f t="shared" ref="QIK56" si="5866">QIK45-QIK53-QIK54</f>
        <v>0</v>
      </c>
      <c r="QIM56" s="995">
        <f t="shared" ref="QIM56" si="5867">QIM45-QIM53-QIM54</f>
        <v>0</v>
      </c>
      <c r="QIO56" s="995">
        <f t="shared" ref="QIO56" si="5868">QIO45-QIO53-QIO54</f>
        <v>0</v>
      </c>
      <c r="QIQ56" s="995">
        <f t="shared" ref="QIQ56" si="5869">QIQ45-QIQ53-QIQ54</f>
        <v>0</v>
      </c>
      <c r="QIS56" s="995">
        <f t="shared" ref="QIS56" si="5870">QIS45-QIS53-QIS54</f>
        <v>0</v>
      </c>
      <c r="QIU56" s="995">
        <f t="shared" ref="QIU56" si="5871">QIU45-QIU53-QIU54</f>
        <v>0</v>
      </c>
      <c r="QIW56" s="995">
        <f t="shared" ref="QIW56" si="5872">QIW45-QIW53-QIW54</f>
        <v>0</v>
      </c>
      <c r="QIY56" s="995">
        <f t="shared" ref="QIY56" si="5873">QIY45-QIY53-QIY54</f>
        <v>0</v>
      </c>
      <c r="QJA56" s="995">
        <f t="shared" ref="QJA56" si="5874">QJA45-QJA53-QJA54</f>
        <v>0</v>
      </c>
      <c r="QJC56" s="995">
        <f t="shared" ref="QJC56" si="5875">QJC45-QJC53-QJC54</f>
        <v>0</v>
      </c>
      <c r="QJE56" s="995">
        <f t="shared" ref="QJE56" si="5876">QJE45-QJE53-QJE54</f>
        <v>0</v>
      </c>
      <c r="QJG56" s="995">
        <f t="shared" ref="QJG56" si="5877">QJG45-QJG53-QJG54</f>
        <v>0</v>
      </c>
      <c r="QJI56" s="995">
        <f t="shared" ref="QJI56" si="5878">QJI45-QJI53-QJI54</f>
        <v>0</v>
      </c>
      <c r="QJK56" s="995">
        <f t="shared" ref="QJK56" si="5879">QJK45-QJK53-QJK54</f>
        <v>0</v>
      </c>
      <c r="QJM56" s="995">
        <f t="shared" ref="QJM56" si="5880">QJM45-QJM53-QJM54</f>
        <v>0</v>
      </c>
      <c r="QJO56" s="995">
        <f t="shared" ref="QJO56" si="5881">QJO45-QJO53-QJO54</f>
        <v>0</v>
      </c>
      <c r="QJQ56" s="995">
        <f t="shared" ref="QJQ56" si="5882">QJQ45-QJQ53-QJQ54</f>
        <v>0</v>
      </c>
      <c r="QJS56" s="995">
        <f t="shared" ref="QJS56" si="5883">QJS45-QJS53-QJS54</f>
        <v>0</v>
      </c>
      <c r="QJU56" s="995">
        <f t="shared" ref="QJU56" si="5884">QJU45-QJU53-QJU54</f>
        <v>0</v>
      </c>
      <c r="QJW56" s="995">
        <f t="shared" ref="QJW56" si="5885">QJW45-QJW53-QJW54</f>
        <v>0</v>
      </c>
      <c r="QJY56" s="995">
        <f t="shared" ref="QJY56" si="5886">QJY45-QJY53-QJY54</f>
        <v>0</v>
      </c>
      <c r="QKA56" s="995">
        <f t="shared" ref="QKA56" si="5887">QKA45-QKA53-QKA54</f>
        <v>0</v>
      </c>
      <c r="QKC56" s="995">
        <f t="shared" ref="QKC56" si="5888">QKC45-QKC53-QKC54</f>
        <v>0</v>
      </c>
      <c r="QKE56" s="995">
        <f t="shared" ref="QKE56" si="5889">QKE45-QKE53-QKE54</f>
        <v>0</v>
      </c>
      <c r="QKG56" s="995">
        <f t="shared" ref="QKG56" si="5890">QKG45-QKG53-QKG54</f>
        <v>0</v>
      </c>
      <c r="QKI56" s="995">
        <f t="shared" ref="QKI56" si="5891">QKI45-QKI53-QKI54</f>
        <v>0</v>
      </c>
      <c r="QKK56" s="995">
        <f t="shared" ref="QKK56" si="5892">QKK45-QKK53-QKK54</f>
        <v>0</v>
      </c>
      <c r="QKM56" s="995">
        <f t="shared" ref="QKM56" si="5893">QKM45-QKM53-QKM54</f>
        <v>0</v>
      </c>
      <c r="QKO56" s="995">
        <f t="shared" ref="QKO56" si="5894">QKO45-QKO53-QKO54</f>
        <v>0</v>
      </c>
      <c r="QKQ56" s="995">
        <f t="shared" ref="QKQ56" si="5895">QKQ45-QKQ53-QKQ54</f>
        <v>0</v>
      </c>
      <c r="QKS56" s="995">
        <f t="shared" ref="QKS56" si="5896">QKS45-QKS53-QKS54</f>
        <v>0</v>
      </c>
      <c r="QKU56" s="995">
        <f t="shared" ref="QKU56" si="5897">QKU45-QKU53-QKU54</f>
        <v>0</v>
      </c>
      <c r="QKW56" s="995">
        <f t="shared" ref="QKW56" si="5898">QKW45-QKW53-QKW54</f>
        <v>0</v>
      </c>
      <c r="QKY56" s="995">
        <f t="shared" ref="QKY56" si="5899">QKY45-QKY53-QKY54</f>
        <v>0</v>
      </c>
      <c r="QLA56" s="995">
        <f t="shared" ref="QLA56" si="5900">QLA45-QLA53-QLA54</f>
        <v>0</v>
      </c>
      <c r="QLC56" s="995">
        <f t="shared" ref="QLC56" si="5901">QLC45-QLC53-QLC54</f>
        <v>0</v>
      </c>
      <c r="QLE56" s="995">
        <f t="shared" ref="QLE56" si="5902">QLE45-QLE53-QLE54</f>
        <v>0</v>
      </c>
      <c r="QLG56" s="995">
        <f t="shared" ref="QLG56" si="5903">QLG45-QLG53-QLG54</f>
        <v>0</v>
      </c>
      <c r="QLI56" s="995">
        <f t="shared" ref="QLI56" si="5904">QLI45-QLI53-QLI54</f>
        <v>0</v>
      </c>
      <c r="QLK56" s="995">
        <f t="shared" ref="QLK56" si="5905">QLK45-QLK53-QLK54</f>
        <v>0</v>
      </c>
      <c r="QLM56" s="995">
        <f t="shared" ref="QLM56" si="5906">QLM45-QLM53-QLM54</f>
        <v>0</v>
      </c>
      <c r="QLO56" s="995">
        <f t="shared" ref="QLO56" si="5907">QLO45-QLO53-QLO54</f>
        <v>0</v>
      </c>
      <c r="QLQ56" s="995">
        <f t="shared" ref="QLQ56" si="5908">QLQ45-QLQ53-QLQ54</f>
        <v>0</v>
      </c>
      <c r="QLS56" s="995">
        <f t="shared" ref="QLS56" si="5909">QLS45-QLS53-QLS54</f>
        <v>0</v>
      </c>
      <c r="QLU56" s="995">
        <f t="shared" ref="QLU56" si="5910">QLU45-QLU53-QLU54</f>
        <v>0</v>
      </c>
      <c r="QLW56" s="995">
        <f t="shared" ref="QLW56" si="5911">QLW45-QLW53-QLW54</f>
        <v>0</v>
      </c>
      <c r="QLY56" s="995">
        <f t="shared" ref="QLY56" si="5912">QLY45-QLY53-QLY54</f>
        <v>0</v>
      </c>
      <c r="QMA56" s="995">
        <f t="shared" ref="QMA56" si="5913">QMA45-QMA53-QMA54</f>
        <v>0</v>
      </c>
      <c r="QMC56" s="995">
        <f t="shared" ref="QMC56" si="5914">QMC45-QMC53-QMC54</f>
        <v>0</v>
      </c>
      <c r="QME56" s="995">
        <f t="shared" ref="QME56" si="5915">QME45-QME53-QME54</f>
        <v>0</v>
      </c>
      <c r="QMG56" s="995">
        <f t="shared" ref="QMG56" si="5916">QMG45-QMG53-QMG54</f>
        <v>0</v>
      </c>
      <c r="QMI56" s="995">
        <f t="shared" ref="QMI56" si="5917">QMI45-QMI53-QMI54</f>
        <v>0</v>
      </c>
      <c r="QMK56" s="995">
        <f t="shared" ref="QMK56" si="5918">QMK45-QMK53-QMK54</f>
        <v>0</v>
      </c>
      <c r="QMM56" s="995">
        <f t="shared" ref="QMM56" si="5919">QMM45-QMM53-QMM54</f>
        <v>0</v>
      </c>
      <c r="QMO56" s="995">
        <f t="shared" ref="QMO56" si="5920">QMO45-QMO53-QMO54</f>
        <v>0</v>
      </c>
      <c r="QMQ56" s="995">
        <f t="shared" ref="QMQ56" si="5921">QMQ45-QMQ53-QMQ54</f>
        <v>0</v>
      </c>
      <c r="QMS56" s="995">
        <f t="shared" ref="QMS56" si="5922">QMS45-QMS53-QMS54</f>
        <v>0</v>
      </c>
      <c r="QMU56" s="995">
        <f t="shared" ref="QMU56" si="5923">QMU45-QMU53-QMU54</f>
        <v>0</v>
      </c>
      <c r="QMW56" s="995">
        <f t="shared" ref="QMW56" si="5924">QMW45-QMW53-QMW54</f>
        <v>0</v>
      </c>
      <c r="QMY56" s="995">
        <f t="shared" ref="QMY56" si="5925">QMY45-QMY53-QMY54</f>
        <v>0</v>
      </c>
      <c r="QNA56" s="995">
        <f t="shared" ref="QNA56" si="5926">QNA45-QNA53-QNA54</f>
        <v>0</v>
      </c>
      <c r="QNC56" s="995">
        <f t="shared" ref="QNC56" si="5927">QNC45-QNC53-QNC54</f>
        <v>0</v>
      </c>
      <c r="QNE56" s="995">
        <f t="shared" ref="QNE56" si="5928">QNE45-QNE53-QNE54</f>
        <v>0</v>
      </c>
      <c r="QNG56" s="995">
        <f t="shared" ref="QNG56" si="5929">QNG45-QNG53-QNG54</f>
        <v>0</v>
      </c>
      <c r="QNI56" s="995">
        <f t="shared" ref="QNI56" si="5930">QNI45-QNI53-QNI54</f>
        <v>0</v>
      </c>
      <c r="QNK56" s="995">
        <f t="shared" ref="QNK56" si="5931">QNK45-QNK53-QNK54</f>
        <v>0</v>
      </c>
      <c r="QNM56" s="995">
        <f t="shared" ref="QNM56" si="5932">QNM45-QNM53-QNM54</f>
        <v>0</v>
      </c>
      <c r="QNO56" s="995">
        <f t="shared" ref="QNO56" si="5933">QNO45-QNO53-QNO54</f>
        <v>0</v>
      </c>
      <c r="QNQ56" s="995">
        <f t="shared" ref="QNQ56" si="5934">QNQ45-QNQ53-QNQ54</f>
        <v>0</v>
      </c>
      <c r="QNS56" s="995">
        <f t="shared" ref="QNS56" si="5935">QNS45-QNS53-QNS54</f>
        <v>0</v>
      </c>
      <c r="QNU56" s="995">
        <f t="shared" ref="QNU56" si="5936">QNU45-QNU53-QNU54</f>
        <v>0</v>
      </c>
      <c r="QNW56" s="995">
        <f t="shared" ref="QNW56" si="5937">QNW45-QNW53-QNW54</f>
        <v>0</v>
      </c>
      <c r="QNY56" s="995">
        <f t="shared" ref="QNY56" si="5938">QNY45-QNY53-QNY54</f>
        <v>0</v>
      </c>
      <c r="QOA56" s="995">
        <f t="shared" ref="QOA56" si="5939">QOA45-QOA53-QOA54</f>
        <v>0</v>
      </c>
      <c r="QOC56" s="995">
        <f t="shared" ref="QOC56" si="5940">QOC45-QOC53-QOC54</f>
        <v>0</v>
      </c>
      <c r="QOE56" s="995">
        <f t="shared" ref="QOE56" si="5941">QOE45-QOE53-QOE54</f>
        <v>0</v>
      </c>
      <c r="QOG56" s="995">
        <f t="shared" ref="QOG56" si="5942">QOG45-QOG53-QOG54</f>
        <v>0</v>
      </c>
      <c r="QOI56" s="995">
        <f t="shared" ref="QOI56" si="5943">QOI45-QOI53-QOI54</f>
        <v>0</v>
      </c>
      <c r="QOK56" s="995">
        <f t="shared" ref="QOK56" si="5944">QOK45-QOK53-QOK54</f>
        <v>0</v>
      </c>
      <c r="QOM56" s="995">
        <f t="shared" ref="QOM56" si="5945">QOM45-QOM53-QOM54</f>
        <v>0</v>
      </c>
      <c r="QOO56" s="995">
        <f t="shared" ref="QOO56" si="5946">QOO45-QOO53-QOO54</f>
        <v>0</v>
      </c>
      <c r="QOQ56" s="995">
        <f t="shared" ref="QOQ56" si="5947">QOQ45-QOQ53-QOQ54</f>
        <v>0</v>
      </c>
      <c r="QOS56" s="995">
        <f t="shared" ref="QOS56" si="5948">QOS45-QOS53-QOS54</f>
        <v>0</v>
      </c>
      <c r="QOU56" s="995">
        <f t="shared" ref="QOU56" si="5949">QOU45-QOU53-QOU54</f>
        <v>0</v>
      </c>
      <c r="QOW56" s="995">
        <f t="shared" ref="QOW56" si="5950">QOW45-QOW53-QOW54</f>
        <v>0</v>
      </c>
      <c r="QOY56" s="995">
        <f t="shared" ref="QOY56" si="5951">QOY45-QOY53-QOY54</f>
        <v>0</v>
      </c>
      <c r="QPA56" s="995">
        <f t="shared" ref="QPA56" si="5952">QPA45-QPA53-QPA54</f>
        <v>0</v>
      </c>
      <c r="QPC56" s="995">
        <f t="shared" ref="QPC56" si="5953">QPC45-QPC53-QPC54</f>
        <v>0</v>
      </c>
      <c r="QPE56" s="995">
        <f t="shared" ref="QPE56" si="5954">QPE45-QPE53-QPE54</f>
        <v>0</v>
      </c>
      <c r="QPG56" s="995">
        <f t="shared" ref="QPG56" si="5955">QPG45-QPG53-QPG54</f>
        <v>0</v>
      </c>
      <c r="QPI56" s="995">
        <f t="shared" ref="QPI56" si="5956">QPI45-QPI53-QPI54</f>
        <v>0</v>
      </c>
      <c r="QPK56" s="995">
        <f t="shared" ref="QPK56" si="5957">QPK45-QPK53-QPK54</f>
        <v>0</v>
      </c>
      <c r="QPM56" s="995">
        <f t="shared" ref="QPM56" si="5958">QPM45-QPM53-QPM54</f>
        <v>0</v>
      </c>
      <c r="QPO56" s="995">
        <f t="shared" ref="QPO56" si="5959">QPO45-QPO53-QPO54</f>
        <v>0</v>
      </c>
      <c r="QPQ56" s="995">
        <f t="shared" ref="QPQ56" si="5960">QPQ45-QPQ53-QPQ54</f>
        <v>0</v>
      </c>
      <c r="QPS56" s="995">
        <f t="shared" ref="QPS56" si="5961">QPS45-QPS53-QPS54</f>
        <v>0</v>
      </c>
      <c r="QPU56" s="995">
        <f t="shared" ref="QPU56" si="5962">QPU45-QPU53-QPU54</f>
        <v>0</v>
      </c>
      <c r="QPW56" s="995">
        <f t="shared" ref="QPW56" si="5963">QPW45-QPW53-QPW54</f>
        <v>0</v>
      </c>
      <c r="QPY56" s="995">
        <f t="shared" ref="QPY56" si="5964">QPY45-QPY53-QPY54</f>
        <v>0</v>
      </c>
      <c r="QQA56" s="995">
        <f t="shared" ref="QQA56" si="5965">QQA45-QQA53-QQA54</f>
        <v>0</v>
      </c>
      <c r="QQC56" s="995">
        <f t="shared" ref="QQC56" si="5966">QQC45-QQC53-QQC54</f>
        <v>0</v>
      </c>
      <c r="QQE56" s="995">
        <f t="shared" ref="QQE56" si="5967">QQE45-QQE53-QQE54</f>
        <v>0</v>
      </c>
      <c r="QQG56" s="995">
        <f t="shared" ref="QQG56" si="5968">QQG45-QQG53-QQG54</f>
        <v>0</v>
      </c>
      <c r="QQI56" s="995">
        <f t="shared" ref="QQI56" si="5969">QQI45-QQI53-QQI54</f>
        <v>0</v>
      </c>
      <c r="QQK56" s="995">
        <f t="shared" ref="QQK56" si="5970">QQK45-QQK53-QQK54</f>
        <v>0</v>
      </c>
      <c r="QQM56" s="995">
        <f t="shared" ref="QQM56" si="5971">QQM45-QQM53-QQM54</f>
        <v>0</v>
      </c>
      <c r="QQO56" s="995">
        <f t="shared" ref="QQO56" si="5972">QQO45-QQO53-QQO54</f>
        <v>0</v>
      </c>
      <c r="QQQ56" s="995">
        <f t="shared" ref="QQQ56" si="5973">QQQ45-QQQ53-QQQ54</f>
        <v>0</v>
      </c>
      <c r="QQS56" s="995">
        <f t="shared" ref="QQS56" si="5974">QQS45-QQS53-QQS54</f>
        <v>0</v>
      </c>
      <c r="QQU56" s="995">
        <f t="shared" ref="QQU56" si="5975">QQU45-QQU53-QQU54</f>
        <v>0</v>
      </c>
      <c r="QQW56" s="995">
        <f t="shared" ref="QQW56" si="5976">QQW45-QQW53-QQW54</f>
        <v>0</v>
      </c>
      <c r="QQY56" s="995">
        <f t="shared" ref="QQY56" si="5977">QQY45-QQY53-QQY54</f>
        <v>0</v>
      </c>
      <c r="QRA56" s="995">
        <f t="shared" ref="QRA56" si="5978">QRA45-QRA53-QRA54</f>
        <v>0</v>
      </c>
      <c r="QRC56" s="995">
        <f t="shared" ref="QRC56" si="5979">QRC45-QRC53-QRC54</f>
        <v>0</v>
      </c>
      <c r="QRE56" s="995">
        <f t="shared" ref="QRE56" si="5980">QRE45-QRE53-QRE54</f>
        <v>0</v>
      </c>
      <c r="QRG56" s="995">
        <f t="shared" ref="QRG56" si="5981">QRG45-QRG53-QRG54</f>
        <v>0</v>
      </c>
      <c r="QRI56" s="995">
        <f t="shared" ref="QRI56" si="5982">QRI45-QRI53-QRI54</f>
        <v>0</v>
      </c>
      <c r="QRK56" s="995">
        <f t="shared" ref="QRK56" si="5983">QRK45-QRK53-QRK54</f>
        <v>0</v>
      </c>
      <c r="QRM56" s="995">
        <f t="shared" ref="QRM56" si="5984">QRM45-QRM53-QRM54</f>
        <v>0</v>
      </c>
      <c r="QRO56" s="995">
        <f t="shared" ref="QRO56" si="5985">QRO45-QRO53-QRO54</f>
        <v>0</v>
      </c>
      <c r="QRQ56" s="995">
        <f t="shared" ref="QRQ56" si="5986">QRQ45-QRQ53-QRQ54</f>
        <v>0</v>
      </c>
      <c r="QRS56" s="995">
        <f t="shared" ref="QRS56" si="5987">QRS45-QRS53-QRS54</f>
        <v>0</v>
      </c>
      <c r="QRU56" s="995">
        <f t="shared" ref="QRU56" si="5988">QRU45-QRU53-QRU54</f>
        <v>0</v>
      </c>
      <c r="QRW56" s="995">
        <f t="shared" ref="QRW56" si="5989">QRW45-QRW53-QRW54</f>
        <v>0</v>
      </c>
      <c r="QRY56" s="995">
        <f t="shared" ref="QRY56" si="5990">QRY45-QRY53-QRY54</f>
        <v>0</v>
      </c>
      <c r="QSA56" s="995">
        <f t="shared" ref="QSA56" si="5991">QSA45-QSA53-QSA54</f>
        <v>0</v>
      </c>
      <c r="QSC56" s="995">
        <f t="shared" ref="QSC56" si="5992">QSC45-QSC53-QSC54</f>
        <v>0</v>
      </c>
      <c r="QSE56" s="995">
        <f t="shared" ref="QSE56" si="5993">QSE45-QSE53-QSE54</f>
        <v>0</v>
      </c>
      <c r="QSG56" s="995">
        <f t="shared" ref="QSG56" si="5994">QSG45-QSG53-QSG54</f>
        <v>0</v>
      </c>
      <c r="QSI56" s="995">
        <f t="shared" ref="QSI56" si="5995">QSI45-QSI53-QSI54</f>
        <v>0</v>
      </c>
      <c r="QSK56" s="995">
        <f t="shared" ref="QSK56" si="5996">QSK45-QSK53-QSK54</f>
        <v>0</v>
      </c>
      <c r="QSM56" s="995">
        <f t="shared" ref="QSM56" si="5997">QSM45-QSM53-QSM54</f>
        <v>0</v>
      </c>
      <c r="QSO56" s="995">
        <f t="shared" ref="QSO56" si="5998">QSO45-QSO53-QSO54</f>
        <v>0</v>
      </c>
      <c r="QSQ56" s="995">
        <f t="shared" ref="QSQ56" si="5999">QSQ45-QSQ53-QSQ54</f>
        <v>0</v>
      </c>
      <c r="QSS56" s="995">
        <f t="shared" ref="QSS56" si="6000">QSS45-QSS53-QSS54</f>
        <v>0</v>
      </c>
      <c r="QSU56" s="995">
        <f t="shared" ref="QSU56" si="6001">QSU45-QSU53-QSU54</f>
        <v>0</v>
      </c>
      <c r="QSW56" s="995">
        <f t="shared" ref="QSW56" si="6002">QSW45-QSW53-QSW54</f>
        <v>0</v>
      </c>
      <c r="QSY56" s="995">
        <f t="shared" ref="QSY56" si="6003">QSY45-QSY53-QSY54</f>
        <v>0</v>
      </c>
      <c r="QTA56" s="995">
        <f t="shared" ref="QTA56" si="6004">QTA45-QTA53-QTA54</f>
        <v>0</v>
      </c>
      <c r="QTC56" s="995">
        <f t="shared" ref="QTC56" si="6005">QTC45-QTC53-QTC54</f>
        <v>0</v>
      </c>
      <c r="QTE56" s="995">
        <f t="shared" ref="QTE56" si="6006">QTE45-QTE53-QTE54</f>
        <v>0</v>
      </c>
      <c r="QTG56" s="995">
        <f t="shared" ref="QTG56" si="6007">QTG45-QTG53-QTG54</f>
        <v>0</v>
      </c>
      <c r="QTI56" s="995">
        <f t="shared" ref="QTI56" si="6008">QTI45-QTI53-QTI54</f>
        <v>0</v>
      </c>
      <c r="QTK56" s="995">
        <f t="shared" ref="QTK56" si="6009">QTK45-QTK53-QTK54</f>
        <v>0</v>
      </c>
      <c r="QTM56" s="995">
        <f t="shared" ref="QTM56" si="6010">QTM45-QTM53-QTM54</f>
        <v>0</v>
      </c>
      <c r="QTO56" s="995">
        <f t="shared" ref="QTO56" si="6011">QTO45-QTO53-QTO54</f>
        <v>0</v>
      </c>
      <c r="QTQ56" s="995">
        <f t="shared" ref="QTQ56" si="6012">QTQ45-QTQ53-QTQ54</f>
        <v>0</v>
      </c>
      <c r="QTS56" s="995">
        <f t="shared" ref="QTS56" si="6013">QTS45-QTS53-QTS54</f>
        <v>0</v>
      </c>
      <c r="QTU56" s="995">
        <f t="shared" ref="QTU56" si="6014">QTU45-QTU53-QTU54</f>
        <v>0</v>
      </c>
      <c r="QTW56" s="995">
        <f t="shared" ref="QTW56" si="6015">QTW45-QTW53-QTW54</f>
        <v>0</v>
      </c>
      <c r="QTY56" s="995">
        <f t="shared" ref="QTY56" si="6016">QTY45-QTY53-QTY54</f>
        <v>0</v>
      </c>
      <c r="QUA56" s="995">
        <f t="shared" ref="QUA56" si="6017">QUA45-QUA53-QUA54</f>
        <v>0</v>
      </c>
      <c r="QUC56" s="995">
        <f t="shared" ref="QUC56" si="6018">QUC45-QUC53-QUC54</f>
        <v>0</v>
      </c>
      <c r="QUE56" s="995">
        <f t="shared" ref="QUE56" si="6019">QUE45-QUE53-QUE54</f>
        <v>0</v>
      </c>
      <c r="QUG56" s="995">
        <f t="shared" ref="QUG56" si="6020">QUG45-QUG53-QUG54</f>
        <v>0</v>
      </c>
      <c r="QUI56" s="995">
        <f t="shared" ref="QUI56" si="6021">QUI45-QUI53-QUI54</f>
        <v>0</v>
      </c>
      <c r="QUK56" s="995">
        <f t="shared" ref="QUK56" si="6022">QUK45-QUK53-QUK54</f>
        <v>0</v>
      </c>
      <c r="QUM56" s="995">
        <f t="shared" ref="QUM56" si="6023">QUM45-QUM53-QUM54</f>
        <v>0</v>
      </c>
      <c r="QUO56" s="995">
        <f t="shared" ref="QUO56" si="6024">QUO45-QUO53-QUO54</f>
        <v>0</v>
      </c>
      <c r="QUQ56" s="995">
        <f t="shared" ref="QUQ56" si="6025">QUQ45-QUQ53-QUQ54</f>
        <v>0</v>
      </c>
      <c r="QUS56" s="995">
        <f t="shared" ref="QUS56" si="6026">QUS45-QUS53-QUS54</f>
        <v>0</v>
      </c>
      <c r="QUU56" s="995">
        <f t="shared" ref="QUU56" si="6027">QUU45-QUU53-QUU54</f>
        <v>0</v>
      </c>
      <c r="QUW56" s="995">
        <f t="shared" ref="QUW56" si="6028">QUW45-QUW53-QUW54</f>
        <v>0</v>
      </c>
      <c r="QUY56" s="995">
        <f t="shared" ref="QUY56" si="6029">QUY45-QUY53-QUY54</f>
        <v>0</v>
      </c>
      <c r="QVA56" s="995">
        <f t="shared" ref="QVA56" si="6030">QVA45-QVA53-QVA54</f>
        <v>0</v>
      </c>
      <c r="QVC56" s="995">
        <f t="shared" ref="QVC56" si="6031">QVC45-QVC53-QVC54</f>
        <v>0</v>
      </c>
      <c r="QVE56" s="995">
        <f t="shared" ref="QVE56" si="6032">QVE45-QVE53-QVE54</f>
        <v>0</v>
      </c>
      <c r="QVG56" s="995">
        <f t="shared" ref="QVG56" si="6033">QVG45-QVG53-QVG54</f>
        <v>0</v>
      </c>
      <c r="QVI56" s="995">
        <f t="shared" ref="QVI56" si="6034">QVI45-QVI53-QVI54</f>
        <v>0</v>
      </c>
      <c r="QVK56" s="995">
        <f t="shared" ref="QVK56" si="6035">QVK45-QVK53-QVK54</f>
        <v>0</v>
      </c>
      <c r="QVM56" s="995">
        <f t="shared" ref="QVM56" si="6036">QVM45-QVM53-QVM54</f>
        <v>0</v>
      </c>
      <c r="QVO56" s="995">
        <f t="shared" ref="QVO56" si="6037">QVO45-QVO53-QVO54</f>
        <v>0</v>
      </c>
      <c r="QVQ56" s="995">
        <f t="shared" ref="QVQ56" si="6038">QVQ45-QVQ53-QVQ54</f>
        <v>0</v>
      </c>
      <c r="QVS56" s="995">
        <f t="shared" ref="QVS56" si="6039">QVS45-QVS53-QVS54</f>
        <v>0</v>
      </c>
      <c r="QVU56" s="995">
        <f t="shared" ref="QVU56" si="6040">QVU45-QVU53-QVU54</f>
        <v>0</v>
      </c>
      <c r="QVW56" s="995">
        <f t="shared" ref="QVW56" si="6041">QVW45-QVW53-QVW54</f>
        <v>0</v>
      </c>
      <c r="QVY56" s="995">
        <f t="shared" ref="QVY56" si="6042">QVY45-QVY53-QVY54</f>
        <v>0</v>
      </c>
      <c r="QWA56" s="995">
        <f t="shared" ref="QWA56" si="6043">QWA45-QWA53-QWA54</f>
        <v>0</v>
      </c>
      <c r="QWC56" s="995">
        <f t="shared" ref="QWC56" si="6044">QWC45-QWC53-QWC54</f>
        <v>0</v>
      </c>
      <c r="QWE56" s="995">
        <f t="shared" ref="QWE56" si="6045">QWE45-QWE53-QWE54</f>
        <v>0</v>
      </c>
      <c r="QWG56" s="995">
        <f t="shared" ref="QWG56" si="6046">QWG45-QWG53-QWG54</f>
        <v>0</v>
      </c>
      <c r="QWI56" s="995">
        <f t="shared" ref="QWI56" si="6047">QWI45-QWI53-QWI54</f>
        <v>0</v>
      </c>
      <c r="QWK56" s="995">
        <f t="shared" ref="QWK56" si="6048">QWK45-QWK53-QWK54</f>
        <v>0</v>
      </c>
      <c r="QWM56" s="995">
        <f t="shared" ref="QWM56" si="6049">QWM45-QWM53-QWM54</f>
        <v>0</v>
      </c>
      <c r="QWO56" s="995">
        <f t="shared" ref="QWO56" si="6050">QWO45-QWO53-QWO54</f>
        <v>0</v>
      </c>
      <c r="QWQ56" s="995">
        <f t="shared" ref="QWQ56" si="6051">QWQ45-QWQ53-QWQ54</f>
        <v>0</v>
      </c>
      <c r="QWS56" s="995">
        <f t="shared" ref="QWS56" si="6052">QWS45-QWS53-QWS54</f>
        <v>0</v>
      </c>
      <c r="QWU56" s="995">
        <f t="shared" ref="QWU56" si="6053">QWU45-QWU53-QWU54</f>
        <v>0</v>
      </c>
      <c r="QWW56" s="995">
        <f t="shared" ref="QWW56" si="6054">QWW45-QWW53-QWW54</f>
        <v>0</v>
      </c>
      <c r="QWY56" s="995">
        <f t="shared" ref="QWY56" si="6055">QWY45-QWY53-QWY54</f>
        <v>0</v>
      </c>
      <c r="QXA56" s="995">
        <f t="shared" ref="QXA56" si="6056">QXA45-QXA53-QXA54</f>
        <v>0</v>
      </c>
      <c r="QXC56" s="995">
        <f t="shared" ref="QXC56" si="6057">QXC45-QXC53-QXC54</f>
        <v>0</v>
      </c>
      <c r="QXE56" s="995">
        <f t="shared" ref="QXE56" si="6058">QXE45-QXE53-QXE54</f>
        <v>0</v>
      </c>
      <c r="QXG56" s="995">
        <f t="shared" ref="QXG56" si="6059">QXG45-QXG53-QXG54</f>
        <v>0</v>
      </c>
      <c r="QXI56" s="995">
        <f t="shared" ref="QXI56" si="6060">QXI45-QXI53-QXI54</f>
        <v>0</v>
      </c>
      <c r="QXK56" s="995">
        <f t="shared" ref="QXK56" si="6061">QXK45-QXK53-QXK54</f>
        <v>0</v>
      </c>
      <c r="QXM56" s="995">
        <f t="shared" ref="QXM56" si="6062">QXM45-QXM53-QXM54</f>
        <v>0</v>
      </c>
      <c r="QXO56" s="995">
        <f t="shared" ref="QXO56" si="6063">QXO45-QXO53-QXO54</f>
        <v>0</v>
      </c>
      <c r="QXQ56" s="995">
        <f t="shared" ref="QXQ56" si="6064">QXQ45-QXQ53-QXQ54</f>
        <v>0</v>
      </c>
      <c r="QXS56" s="995">
        <f t="shared" ref="QXS56" si="6065">QXS45-QXS53-QXS54</f>
        <v>0</v>
      </c>
      <c r="QXU56" s="995">
        <f t="shared" ref="QXU56" si="6066">QXU45-QXU53-QXU54</f>
        <v>0</v>
      </c>
      <c r="QXW56" s="995">
        <f t="shared" ref="QXW56" si="6067">QXW45-QXW53-QXW54</f>
        <v>0</v>
      </c>
      <c r="QXY56" s="995">
        <f t="shared" ref="QXY56" si="6068">QXY45-QXY53-QXY54</f>
        <v>0</v>
      </c>
      <c r="QYA56" s="995">
        <f t="shared" ref="QYA56" si="6069">QYA45-QYA53-QYA54</f>
        <v>0</v>
      </c>
      <c r="QYC56" s="995">
        <f t="shared" ref="QYC56" si="6070">QYC45-QYC53-QYC54</f>
        <v>0</v>
      </c>
      <c r="QYE56" s="995">
        <f t="shared" ref="QYE56" si="6071">QYE45-QYE53-QYE54</f>
        <v>0</v>
      </c>
      <c r="QYG56" s="995">
        <f t="shared" ref="QYG56" si="6072">QYG45-QYG53-QYG54</f>
        <v>0</v>
      </c>
      <c r="QYI56" s="995">
        <f t="shared" ref="QYI56" si="6073">QYI45-QYI53-QYI54</f>
        <v>0</v>
      </c>
      <c r="QYK56" s="995">
        <f t="shared" ref="QYK56" si="6074">QYK45-QYK53-QYK54</f>
        <v>0</v>
      </c>
      <c r="QYM56" s="995">
        <f t="shared" ref="QYM56" si="6075">QYM45-QYM53-QYM54</f>
        <v>0</v>
      </c>
      <c r="QYO56" s="995">
        <f t="shared" ref="QYO56" si="6076">QYO45-QYO53-QYO54</f>
        <v>0</v>
      </c>
      <c r="QYQ56" s="995">
        <f t="shared" ref="QYQ56" si="6077">QYQ45-QYQ53-QYQ54</f>
        <v>0</v>
      </c>
      <c r="QYS56" s="995">
        <f t="shared" ref="QYS56" si="6078">QYS45-QYS53-QYS54</f>
        <v>0</v>
      </c>
      <c r="QYU56" s="995">
        <f t="shared" ref="QYU56" si="6079">QYU45-QYU53-QYU54</f>
        <v>0</v>
      </c>
      <c r="QYW56" s="995">
        <f t="shared" ref="QYW56" si="6080">QYW45-QYW53-QYW54</f>
        <v>0</v>
      </c>
      <c r="QYY56" s="995">
        <f t="shared" ref="QYY56" si="6081">QYY45-QYY53-QYY54</f>
        <v>0</v>
      </c>
      <c r="QZA56" s="995">
        <f t="shared" ref="QZA56" si="6082">QZA45-QZA53-QZA54</f>
        <v>0</v>
      </c>
      <c r="QZC56" s="995">
        <f t="shared" ref="QZC56" si="6083">QZC45-QZC53-QZC54</f>
        <v>0</v>
      </c>
      <c r="QZE56" s="995">
        <f t="shared" ref="QZE56" si="6084">QZE45-QZE53-QZE54</f>
        <v>0</v>
      </c>
      <c r="QZG56" s="995">
        <f t="shared" ref="QZG56" si="6085">QZG45-QZG53-QZG54</f>
        <v>0</v>
      </c>
      <c r="QZI56" s="995">
        <f t="shared" ref="QZI56" si="6086">QZI45-QZI53-QZI54</f>
        <v>0</v>
      </c>
      <c r="QZK56" s="995">
        <f t="shared" ref="QZK56" si="6087">QZK45-QZK53-QZK54</f>
        <v>0</v>
      </c>
      <c r="QZM56" s="995">
        <f t="shared" ref="QZM56" si="6088">QZM45-QZM53-QZM54</f>
        <v>0</v>
      </c>
      <c r="QZO56" s="995">
        <f t="shared" ref="QZO56" si="6089">QZO45-QZO53-QZO54</f>
        <v>0</v>
      </c>
      <c r="QZQ56" s="995">
        <f t="shared" ref="QZQ56" si="6090">QZQ45-QZQ53-QZQ54</f>
        <v>0</v>
      </c>
      <c r="QZS56" s="995">
        <f t="shared" ref="QZS56" si="6091">QZS45-QZS53-QZS54</f>
        <v>0</v>
      </c>
      <c r="QZU56" s="995">
        <f t="shared" ref="QZU56" si="6092">QZU45-QZU53-QZU54</f>
        <v>0</v>
      </c>
      <c r="QZW56" s="995">
        <f t="shared" ref="QZW56" si="6093">QZW45-QZW53-QZW54</f>
        <v>0</v>
      </c>
      <c r="QZY56" s="995">
        <f t="shared" ref="QZY56" si="6094">QZY45-QZY53-QZY54</f>
        <v>0</v>
      </c>
      <c r="RAA56" s="995">
        <f t="shared" ref="RAA56" si="6095">RAA45-RAA53-RAA54</f>
        <v>0</v>
      </c>
      <c r="RAC56" s="995">
        <f t="shared" ref="RAC56" si="6096">RAC45-RAC53-RAC54</f>
        <v>0</v>
      </c>
      <c r="RAE56" s="995">
        <f t="shared" ref="RAE56" si="6097">RAE45-RAE53-RAE54</f>
        <v>0</v>
      </c>
      <c r="RAG56" s="995">
        <f t="shared" ref="RAG56" si="6098">RAG45-RAG53-RAG54</f>
        <v>0</v>
      </c>
      <c r="RAI56" s="995">
        <f t="shared" ref="RAI56" si="6099">RAI45-RAI53-RAI54</f>
        <v>0</v>
      </c>
      <c r="RAK56" s="995">
        <f t="shared" ref="RAK56" si="6100">RAK45-RAK53-RAK54</f>
        <v>0</v>
      </c>
      <c r="RAM56" s="995">
        <f t="shared" ref="RAM56" si="6101">RAM45-RAM53-RAM54</f>
        <v>0</v>
      </c>
      <c r="RAO56" s="995">
        <f t="shared" ref="RAO56" si="6102">RAO45-RAO53-RAO54</f>
        <v>0</v>
      </c>
      <c r="RAQ56" s="995">
        <f t="shared" ref="RAQ56" si="6103">RAQ45-RAQ53-RAQ54</f>
        <v>0</v>
      </c>
      <c r="RAS56" s="995">
        <f t="shared" ref="RAS56" si="6104">RAS45-RAS53-RAS54</f>
        <v>0</v>
      </c>
      <c r="RAU56" s="995">
        <f t="shared" ref="RAU56" si="6105">RAU45-RAU53-RAU54</f>
        <v>0</v>
      </c>
      <c r="RAW56" s="995">
        <f t="shared" ref="RAW56" si="6106">RAW45-RAW53-RAW54</f>
        <v>0</v>
      </c>
      <c r="RAY56" s="995">
        <f t="shared" ref="RAY56" si="6107">RAY45-RAY53-RAY54</f>
        <v>0</v>
      </c>
      <c r="RBA56" s="995">
        <f t="shared" ref="RBA56" si="6108">RBA45-RBA53-RBA54</f>
        <v>0</v>
      </c>
      <c r="RBC56" s="995">
        <f t="shared" ref="RBC56" si="6109">RBC45-RBC53-RBC54</f>
        <v>0</v>
      </c>
      <c r="RBE56" s="995">
        <f t="shared" ref="RBE56" si="6110">RBE45-RBE53-RBE54</f>
        <v>0</v>
      </c>
      <c r="RBG56" s="995">
        <f t="shared" ref="RBG56" si="6111">RBG45-RBG53-RBG54</f>
        <v>0</v>
      </c>
      <c r="RBI56" s="995">
        <f t="shared" ref="RBI56" si="6112">RBI45-RBI53-RBI54</f>
        <v>0</v>
      </c>
      <c r="RBK56" s="995">
        <f t="shared" ref="RBK56" si="6113">RBK45-RBK53-RBK54</f>
        <v>0</v>
      </c>
      <c r="RBM56" s="995">
        <f t="shared" ref="RBM56" si="6114">RBM45-RBM53-RBM54</f>
        <v>0</v>
      </c>
      <c r="RBO56" s="995">
        <f t="shared" ref="RBO56" si="6115">RBO45-RBO53-RBO54</f>
        <v>0</v>
      </c>
      <c r="RBQ56" s="995">
        <f t="shared" ref="RBQ56" si="6116">RBQ45-RBQ53-RBQ54</f>
        <v>0</v>
      </c>
      <c r="RBS56" s="995">
        <f t="shared" ref="RBS56" si="6117">RBS45-RBS53-RBS54</f>
        <v>0</v>
      </c>
      <c r="RBU56" s="995">
        <f t="shared" ref="RBU56" si="6118">RBU45-RBU53-RBU54</f>
        <v>0</v>
      </c>
      <c r="RBW56" s="995">
        <f t="shared" ref="RBW56" si="6119">RBW45-RBW53-RBW54</f>
        <v>0</v>
      </c>
      <c r="RBY56" s="995">
        <f t="shared" ref="RBY56" si="6120">RBY45-RBY53-RBY54</f>
        <v>0</v>
      </c>
      <c r="RCA56" s="995">
        <f t="shared" ref="RCA56" si="6121">RCA45-RCA53-RCA54</f>
        <v>0</v>
      </c>
      <c r="RCC56" s="995">
        <f t="shared" ref="RCC56" si="6122">RCC45-RCC53-RCC54</f>
        <v>0</v>
      </c>
      <c r="RCE56" s="995">
        <f t="shared" ref="RCE56" si="6123">RCE45-RCE53-RCE54</f>
        <v>0</v>
      </c>
      <c r="RCG56" s="995">
        <f t="shared" ref="RCG56" si="6124">RCG45-RCG53-RCG54</f>
        <v>0</v>
      </c>
      <c r="RCI56" s="995">
        <f t="shared" ref="RCI56" si="6125">RCI45-RCI53-RCI54</f>
        <v>0</v>
      </c>
      <c r="RCK56" s="995">
        <f t="shared" ref="RCK56" si="6126">RCK45-RCK53-RCK54</f>
        <v>0</v>
      </c>
      <c r="RCM56" s="995">
        <f t="shared" ref="RCM56" si="6127">RCM45-RCM53-RCM54</f>
        <v>0</v>
      </c>
      <c r="RCO56" s="995">
        <f t="shared" ref="RCO56" si="6128">RCO45-RCO53-RCO54</f>
        <v>0</v>
      </c>
      <c r="RCQ56" s="995">
        <f t="shared" ref="RCQ56" si="6129">RCQ45-RCQ53-RCQ54</f>
        <v>0</v>
      </c>
      <c r="RCS56" s="995">
        <f t="shared" ref="RCS56" si="6130">RCS45-RCS53-RCS54</f>
        <v>0</v>
      </c>
      <c r="RCU56" s="995">
        <f t="shared" ref="RCU56" si="6131">RCU45-RCU53-RCU54</f>
        <v>0</v>
      </c>
      <c r="RCW56" s="995">
        <f t="shared" ref="RCW56" si="6132">RCW45-RCW53-RCW54</f>
        <v>0</v>
      </c>
      <c r="RCY56" s="995">
        <f t="shared" ref="RCY56" si="6133">RCY45-RCY53-RCY54</f>
        <v>0</v>
      </c>
      <c r="RDA56" s="995">
        <f t="shared" ref="RDA56" si="6134">RDA45-RDA53-RDA54</f>
        <v>0</v>
      </c>
      <c r="RDC56" s="995">
        <f t="shared" ref="RDC56" si="6135">RDC45-RDC53-RDC54</f>
        <v>0</v>
      </c>
      <c r="RDE56" s="995">
        <f t="shared" ref="RDE56" si="6136">RDE45-RDE53-RDE54</f>
        <v>0</v>
      </c>
      <c r="RDG56" s="995">
        <f t="shared" ref="RDG56" si="6137">RDG45-RDG53-RDG54</f>
        <v>0</v>
      </c>
      <c r="RDI56" s="995">
        <f t="shared" ref="RDI56" si="6138">RDI45-RDI53-RDI54</f>
        <v>0</v>
      </c>
      <c r="RDK56" s="995">
        <f t="shared" ref="RDK56" si="6139">RDK45-RDK53-RDK54</f>
        <v>0</v>
      </c>
      <c r="RDM56" s="995">
        <f t="shared" ref="RDM56" si="6140">RDM45-RDM53-RDM54</f>
        <v>0</v>
      </c>
      <c r="RDO56" s="995">
        <f t="shared" ref="RDO56" si="6141">RDO45-RDO53-RDO54</f>
        <v>0</v>
      </c>
      <c r="RDQ56" s="995">
        <f t="shared" ref="RDQ56" si="6142">RDQ45-RDQ53-RDQ54</f>
        <v>0</v>
      </c>
      <c r="RDS56" s="995">
        <f t="shared" ref="RDS56" si="6143">RDS45-RDS53-RDS54</f>
        <v>0</v>
      </c>
      <c r="RDU56" s="995">
        <f t="shared" ref="RDU56" si="6144">RDU45-RDU53-RDU54</f>
        <v>0</v>
      </c>
      <c r="RDW56" s="995">
        <f t="shared" ref="RDW56" si="6145">RDW45-RDW53-RDW54</f>
        <v>0</v>
      </c>
      <c r="RDY56" s="995">
        <f t="shared" ref="RDY56" si="6146">RDY45-RDY53-RDY54</f>
        <v>0</v>
      </c>
      <c r="REA56" s="995">
        <f t="shared" ref="REA56" si="6147">REA45-REA53-REA54</f>
        <v>0</v>
      </c>
      <c r="REC56" s="995">
        <f t="shared" ref="REC56" si="6148">REC45-REC53-REC54</f>
        <v>0</v>
      </c>
      <c r="REE56" s="995">
        <f t="shared" ref="REE56" si="6149">REE45-REE53-REE54</f>
        <v>0</v>
      </c>
      <c r="REG56" s="995">
        <f t="shared" ref="REG56" si="6150">REG45-REG53-REG54</f>
        <v>0</v>
      </c>
      <c r="REI56" s="995">
        <f t="shared" ref="REI56" si="6151">REI45-REI53-REI54</f>
        <v>0</v>
      </c>
      <c r="REK56" s="995">
        <f t="shared" ref="REK56" si="6152">REK45-REK53-REK54</f>
        <v>0</v>
      </c>
      <c r="REM56" s="995">
        <f t="shared" ref="REM56" si="6153">REM45-REM53-REM54</f>
        <v>0</v>
      </c>
      <c r="REO56" s="995">
        <f t="shared" ref="REO56" si="6154">REO45-REO53-REO54</f>
        <v>0</v>
      </c>
      <c r="REQ56" s="995">
        <f t="shared" ref="REQ56" si="6155">REQ45-REQ53-REQ54</f>
        <v>0</v>
      </c>
      <c r="RES56" s="995">
        <f t="shared" ref="RES56" si="6156">RES45-RES53-RES54</f>
        <v>0</v>
      </c>
      <c r="REU56" s="995">
        <f t="shared" ref="REU56" si="6157">REU45-REU53-REU54</f>
        <v>0</v>
      </c>
      <c r="REW56" s="995">
        <f t="shared" ref="REW56" si="6158">REW45-REW53-REW54</f>
        <v>0</v>
      </c>
      <c r="REY56" s="995">
        <f t="shared" ref="REY56" si="6159">REY45-REY53-REY54</f>
        <v>0</v>
      </c>
      <c r="RFA56" s="995">
        <f t="shared" ref="RFA56" si="6160">RFA45-RFA53-RFA54</f>
        <v>0</v>
      </c>
      <c r="RFC56" s="995">
        <f t="shared" ref="RFC56" si="6161">RFC45-RFC53-RFC54</f>
        <v>0</v>
      </c>
      <c r="RFE56" s="995">
        <f t="shared" ref="RFE56" si="6162">RFE45-RFE53-RFE54</f>
        <v>0</v>
      </c>
      <c r="RFG56" s="995">
        <f t="shared" ref="RFG56" si="6163">RFG45-RFG53-RFG54</f>
        <v>0</v>
      </c>
      <c r="RFI56" s="995">
        <f t="shared" ref="RFI56" si="6164">RFI45-RFI53-RFI54</f>
        <v>0</v>
      </c>
      <c r="RFK56" s="995">
        <f t="shared" ref="RFK56" si="6165">RFK45-RFK53-RFK54</f>
        <v>0</v>
      </c>
      <c r="RFM56" s="995">
        <f t="shared" ref="RFM56" si="6166">RFM45-RFM53-RFM54</f>
        <v>0</v>
      </c>
      <c r="RFO56" s="995">
        <f t="shared" ref="RFO56" si="6167">RFO45-RFO53-RFO54</f>
        <v>0</v>
      </c>
      <c r="RFQ56" s="995">
        <f t="shared" ref="RFQ56" si="6168">RFQ45-RFQ53-RFQ54</f>
        <v>0</v>
      </c>
      <c r="RFS56" s="995">
        <f t="shared" ref="RFS56" si="6169">RFS45-RFS53-RFS54</f>
        <v>0</v>
      </c>
      <c r="RFU56" s="995">
        <f t="shared" ref="RFU56" si="6170">RFU45-RFU53-RFU54</f>
        <v>0</v>
      </c>
      <c r="RFW56" s="995">
        <f t="shared" ref="RFW56" si="6171">RFW45-RFW53-RFW54</f>
        <v>0</v>
      </c>
      <c r="RFY56" s="995">
        <f t="shared" ref="RFY56" si="6172">RFY45-RFY53-RFY54</f>
        <v>0</v>
      </c>
      <c r="RGA56" s="995">
        <f t="shared" ref="RGA56" si="6173">RGA45-RGA53-RGA54</f>
        <v>0</v>
      </c>
      <c r="RGC56" s="995">
        <f t="shared" ref="RGC56" si="6174">RGC45-RGC53-RGC54</f>
        <v>0</v>
      </c>
      <c r="RGE56" s="995">
        <f t="shared" ref="RGE56" si="6175">RGE45-RGE53-RGE54</f>
        <v>0</v>
      </c>
      <c r="RGG56" s="995">
        <f t="shared" ref="RGG56" si="6176">RGG45-RGG53-RGG54</f>
        <v>0</v>
      </c>
      <c r="RGI56" s="995">
        <f t="shared" ref="RGI56" si="6177">RGI45-RGI53-RGI54</f>
        <v>0</v>
      </c>
      <c r="RGK56" s="995">
        <f t="shared" ref="RGK56" si="6178">RGK45-RGK53-RGK54</f>
        <v>0</v>
      </c>
      <c r="RGM56" s="995">
        <f t="shared" ref="RGM56" si="6179">RGM45-RGM53-RGM54</f>
        <v>0</v>
      </c>
      <c r="RGO56" s="995">
        <f t="shared" ref="RGO56" si="6180">RGO45-RGO53-RGO54</f>
        <v>0</v>
      </c>
      <c r="RGQ56" s="995">
        <f t="shared" ref="RGQ56" si="6181">RGQ45-RGQ53-RGQ54</f>
        <v>0</v>
      </c>
      <c r="RGS56" s="995">
        <f t="shared" ref="RGS56" si="6182">RGS45-RGS53-RGS54</f>
        <v>0</v>
      </c>
      <c r="RGU56" s="995">
        <f t="shared" ref="RGU56" si="6183">RGU45-RGU53-RGU54</f>
        <v>0</v>
      </c>
      <c r="RGW56" s="995">
        <f t="shared" ref="RGW56" si="6184">RGW45-RGW53-RGW54</f>
        <v>0</v>
      </c>
      <c r="RGY56" s="995">
        <f t="shared" ref="RGY56" si="6185">RGY45-RGY53-RGY54</f>
        <v>0</v>
      </c>
      <c r="RHA56" s="995">
        <f t="shared" ref="RHA56" si="6186">RHA45-RHA53-RHA54</f>
        <v>0</v>
      </c>
      <c r="RHC56" s="995">
        <f t="shared" ref="RHC56" si="6187">RHC45-RHC53-RHC54</f>
        <v>0</v>
      </c>
      <c r="RHE56" s="995">
        <f t="shared" ref="RHE56" si="6188">RHE45-RHE53-RHE54</f>
        <v>0</v>
      </c>
      <c r="RHG56" s="995">
        <f t="shared" ref="RHG56" si="6189">RHG45-RHG53-RHG54</f>
        <v>0</v>
      </c>
      <c r="RHI56" s="995">
        <f t="shared" ref="RHI56" si="6190">RHI45-RHI53-RHI54</f>
        <v>0</v>
      </c>
      <c r="RHK56" s="995">
        <f t="shared" ref="RHK56" si="6191">RHK45-RHK53-RHK54</f>
        <v>0</v>
      </c>
      <c r="RHM56" s="995">
        <f t="shared" ref="RHM56" si="6192">RHM45-RHM53-RHM54</f>
        <v>0</v>
      </c>
      <c r="RHO56" s="995">
        <f t="shared" ref="RHO56" si="6193">RHO45-RHO53-RHO54</f>
        <v>0</v>
      </c>
      <c r="RHQ56" s="995">
        <f t="shared" ref="RHQ56" si="6194">RHQ45-RHQ53-RHQ54</f>
        <v>0</v>
      </c>
      <c r="RHS56" s="995">
        <f t="shared" ref="RHS56" si="6195">RHS45-RHS53-RHS54</f>
        <v>0</v>
      </c>
      <c r="RHU56" s="995">
        <f t="shared" ref="RHU56" si="6196">RHU45-RHU53-RHU54</f>
        <v>0</v>
      </c>
      <c r="RHW56" s="995">
        <f t="shared" ref="RHW56" si="6197">RHW45-RHW53-RHW54</f>
        <v>0</v>
      </c>
      <c r="RHY56" s="995">
        <f t="shared" ref="RHY56" si="6198">RHY45-RHY53-RHY54</f>
        <v>0</v>
      </c>
      <c r="RIA56" s="995">
        <f t="shared" ref="RIA56" si="6199">RIA45-RIA53-RIA54</f>
        <v>0</v>
      </c>
      <c r="RIC56" s="995">
        <f t="shared" ref="RIC56" si="6200">RIC45-RIC53-RIC54</f>
        <v>0</v>
      </c>
      <c r="RIE56" s="995">
        <f t="shared" ref="RIE56" si="6201">RIE45-RIE53-RIE54</f>
        <v>0</v>
      </c>
      <c r="RIG56" s="995">
        <f t="shared" ref="RIG56" si="6202">RIG45-RIG53-RIG54</f>
        <v>0</v>
      </c>
      <c r="RII56" s="995">
        <f t="shared" ref="RII56" si="6203">RII45-RII53-RII54</f>
        <v>0</v>
      </c>
      <c r="RIK56" s="995">
        <f t="shared" ref="RIK56" si="6204">RIK45-RIK53-RIK54</f>
        <v>0</v>
      </c>
      <c r="RIM56" s="995">
        <f t="shared" ref="RIM56" si="6205">RIM45-RIM53-RIM54</f>
        <v>0</v>
      </c>
      <c r="RIO56" s="995">
        <f t="shared" ref="RIO56" si="6206">RIO45-RIO53-RIO54</f>
        <v>0</v>
      </c>
      <c r="RIQ56" s="995">
        <f t="shared" ref="RIQ56" si="6207">RIQ45-RIQ53-RIQ54</f>
        <v>0</v>
      </c>
      <c r="RIS56" s="995">
        <f t="shared" ref="RIS56" si="6208">RIS45-RIS53-RIS54</f>
        <v>0</v>
      </c>
      <c r="RIU56" s="995">
        <f t="shared" ref="RIU56" si="6209">RIU45-RIU53-RIU54</f>
        <v>0</v>
      </c>
      <c r="RIW56" s="995">
        <f t="shared" ref="RIW56" si="6210">RIW45-RIW53-RIW54</f>
        <v>0</v>
      </c>
      <c r="RIY56" s="995">
        <f t="shared" ref="RIY56" si="6211">RIY45-RIY53-RIY54</f>
        <v>0</v>
      </c>
      <c r="RJA56" s="995">
        <f t="shared" ref="RJA56" si="6212">RJA45-RJA53-RJA54</f>
        <v>0</v>
      </c>
      <c r="RJC56" s="995">
        <f t="shared" ref="RJC56" si="6213">RJC45-RJC53-RJC54</f>
        <v>0</v>
      </c>
      <c r="RJE56" s="995">
        <f t="shared" ref="RJE56" si="6214">RJE45-RJE53-RJE54</f>
        <v>0</v>
      </c>
      <c r="RJG56" s="995">
        <f t="shared" ref="RJG56" si="6215">RJG45-RJG53-RJG54</f>
        <v>0</v>
      </c>
      <c r="RJI56" s="995">
        <f t="shared" ref="RJI56" si="6216">RJI45-RJI53-RJI54</f>
        <v>0</v>
      </c>
      <c r="RJK56" s="995">
        <f t="shared" ref="RJK56" si="6217">RJK45-RJK53-RJK54</f>
        <v>0</v>
      </c>
      <c r="RJM56" s="995">
        <f t="shared" ref="RJM56" si="6218">RJM45-RJM53-RJM54</f>
        <v>0</v>
      </c>
      <c r="RJO56" s="995">
        <f t="shared" ref="RJO56" si="6219">RJO45-RJO53-RJO54</f>
        <v>0</v>
      </c>
      <c r="RJQ56" s="995">
        <f t="shared" ref="RJQ56" si="6220">RJQ45-RJQ53-RJQ54</f>
        <v>0</v>
      </c>
      <c r="RJS56" s="995">
        <f t="shared" ref="RJS56" si="6221">RJS45-RJS53-RJS54</f>
        <v>0</v>
      </c>
      <c r="RJU56" s="995">
        <f t="shared" ref="RJU56" si="6222">RJU45-RJU53-RJU54</f>
        <v>0</v>
      </c>
      <c r="RJW56" s="995">
        <f t="shared" ref="RJW56" si="6223">RJW45-RJW53-RJW54</f>
        <v>0</v>
      </c>
      <c r="RJY56" s="995">
        <f t="shared" ref="RJY56" si="6224">RJY45-RJY53-RJY54</f>
        <v>0</v>
      </c>
      <c r="RKA56" s="995">
        <f t="shared" ref="RKA56" si="6225">RKA45-RKA53-RKA54</f>
        <v>0</v>
      </c>
      <c r="RKC56" s="995">
        <f t="shared" ref="RKC56" si="6226">RKC45-RKC53-RKC54</f>
        <v>0</v>
      </c>
      <c r="RKE56" s="995">
        <f t="shared" ref="RKE56" si="6227">RKE45-RKE53-RKE54</f>
        <v>0</v>
      </c>
      <c r="RKG56" s="995">
        <f t="shared" ref="RKG56" si="6228">RKG45-RKG53-RKG54</f>
        <v>0</v>
      </c>
      <c r="RKI56" s="995">
        <f t="shared" ref="RKI56" si="6229">RKI45-RKI53-RKI54</f>
        <v>0</v>
      </c>
      <c r="RKK56" s="995">
        <f t="shared" ref="RKK56" si="6230">RKK45-RKK53-RKK54</f>
        <v>0</v>
      </c>
      <c r="RKM56" s="995">
        <f t="shared" ref="RKM56" si="6231">RKM45-RKM53-RKM54</f>
        <v>0</v>
      </c>
      <c r="RKO56" s="995">
        <f t="shared" ref="RKO56" si="6232">RKO45-RKO53-RKO54</f>
        <v>0</v>
      </c>
      <c r="RKQ56" s="995">
        <f t="shared" ref="RKQ56" si="6233">RKQ45-RKQ53-RKQ54</f>
        <v>0</v>
      </c>
      <c r="RKS56" s="995">
        <f t="shared" ref="RKS56" si="6234">RKS45-RKS53-RKS54</f>
        <v>0</v>
      </c>
      <c r="RKU56" s="995">
        <f t="shared" ref="RKU56" si="6235">RKU45-RKU53-RKU54</f>
        <v>0</v>
      </c>
      <c r="RKW56" s="995">
        <f t="shared" ref="RKW56" si="6236">RKW45-RKW53-RKW54</f>
        <v>0</v>
      </c>
      <c r="RKY56" s="995">
        <f t="shared" ref="RKY56" si="6237">RKY45-RKY53-RKY54</f>
        <v>0</v>
      </c>
      <c r="RLA56" s="995">
        <f t="shared" ref="RLA56" si="6238">RLA45-RLA53-RLA54</f>
        <v>0</v>
      </c>
      <c r="RLC56" s="995">
        <f t="shared" ref="RLC56" si="6239">RLC45-RLC53-RLC54</f>
        <v>0</v>
      </c>
      <c r="RLE56" s="995">
        <f t="shared" ref="RLE56" si="6240">RLE45-RLE53-RLE54</f>
        <v>0</v>
      </c>
      <c r="RLG56" s="995">
        <f t="shared" ref="RLG56" si="6241">RLG45-RLG53-RLG54</f>
        <v>0</v>
      </c>
      <c r="RLI56" s="995">
        <f t="shared" ref="RLI56" si="6242">RLI45-RLI53-RLI54</f>
        <v>0</v>
      </c>
      <c r="RLK56" s="995">
        <f t="shared" ref="RLK56" si="6243">RLK45-RLK53-RLK54</f>
        <v>0</v>
      </c>
      <c r="RLM56" s="995">
        <f t="shared" ref="RLM56" si="6244">RLM45-RLM53-RLM54</f>
        <v>0</v>
      </c>
      <c r="RLO56" s="995">
        <f t="shared" ref="RLO56" si="6245">RLO45-RLO53-RLO54</f>
        <v>0</v>
      </c>
      <c r="RLQ56" s="995">
        <f t="shared" ref="RLQ56" si="6246">RLQ45-RLQ53-RLQ54</f>
        <v>0</v>
      </c>
      <c r="RLS56" s="995">
        <f t="shared" ref="RLS56" si="6247">RLS45-RLS53-RLS54</f>
        <v>0</v>
      </c>
      <c r="RLU56" s="995">
        <f t="shared" ref="RLU56" si="6248">RLU45-RLU53-RLU54</f>
        <v>0</v>
      </c>
      <c r="RLW56" s="995">
        <f t="shared" ref="RLW56" si="6249">RLW45-RLW53-RLW54</f>
        <v>0</v>
      </c>
      <c r="RLY56" s="995">
        <f t="shared" ref="RLY56" si="6250">RLY45-RLY53-RLY54</f>
        <v>0</v>
      </c>
      <c r="RMA56" s="995">
        <f t="shared" ref="RMA56" si="6251">RMA45-RMA53-RMA54</f>
        <v>0</v>
      </c>
      <c r="RMC56" s="995">
        <f t="shared" ref="RMC56" si="6252">RMC45-RMC53-RMC54</f>
        <v>0</v>
      </c>
      <c r="RME56" s="995">
        <f t="shared" ref="RME56" si="6253">RME45-RME53-RME54</f>
        <v>0</v>
      </c>
      <c r="RMG56" s="995">
        <f t="shared" ref="RMG56" si="6254">RMG45-RMG53-RMG54</f>
        <v>0</v>
      </c>
      <c r="RMI56" s="995">
        <f t="shared" ref="RMI56" si="6255">RMI45-RMI53-RMI54</f>
        <v>0</v>
      </c>
      <c r="RMK56" s="995">
        <f t="shared" ref="RMK56" si="6256">RMK45-RMK53-RMK54</f>
        <v>0</v>
      </c>
      <c r="RMM56" s="995">
        <f t="shared" ref="RMM56" si="6257">RMM45-RMM53-RMM54</f>
        <v>0</v>
      </c>
      <c r="RMO56" s="995">
        <f t="shared" ref="RMO56" si="6258">RMO45-RMO53-RMO54</f>
        <v>0</v>
      </c>
      <c r="RMQ56" s="995">
        <f t="shared" ref="RMQ56" si="6259">RMQ45-RMQ53-RMQ54</f>
        <v>0</v>
      </c>
      <c r="RMS56" s="995">
        <f t="shared" ref="RMS56" si="6260">RMS45-RMS53-RMS54</f>
        <v>0</v>
      </c>
      <c r="RMU56" s="995">
        <f t="shared" ref="RMU56" si="6261">RMU45-RMU53-RMU54</f>
        <v>0</v>
      </c>
      <c r="RMW56" s="995">
        <f t="shared" ref="RMW56" si="6262">RMW45-RMW53-RMW54</f>
        <v>0</v>
      </c>
      <c r="RMY56" s="995">
        <f t="shared" ref="RMY56" si="6263">RMY45-RMY53-RMY54</f>
        <v>0</v>
      </c>
      <c r="RNA56" s="995">
        <f t="shared" ref="RNA56" si="6264">RNA45-RNA53-RNA54</f>
        <v>0</v>
      </c>
      <c r="RNC56" s="995">
        <f t="shared" ref="RNC56" si="6265">RNC45-RNC53-RNC54</f>
        <v>0</v>
      </c>
      <c r="RNE56" s="995">
        <f t="shared" ref="RNE56" si="6266">RNE45-RNE53-RNE54</f>
        <v>0</v>
      </c>
      <c r="RNG56" s="995">
        <f t="shared" ref="RNG56" si="6267">RNG45-RNG53-RNG54</f>
        <v>0</v>
      </c>
      <c r="RNI56" s="995">
        <f t="shared" ref="RNI56" si="6268">RNI45-RNI53-RNI54</f>
        <v>0</v>
      </c>
      <c r="RNK56" s="995">
        <f t="shared" ref="RNK56" si="6269">RNK45-RNK53-RNK54</f>
        <v>0</v>
      </c>
      <c r="RNM56" s="995">
        <f t="shared" ref="RNM56" si="6270">RNM45-RNM53-RNM54</f>
        <v>0</v>
      </c>
      <c r="RNO56" s="995">
        <f t="shared" ref="RNO56" si="6271">RNO45-RNO53-RNO54</f>
        <v>0</v>
      </c>
      <c r="RNQ56" s="995">
        <f t="shared" ref="RNQ56" si="6272">RNQ45-RNQ53-RNQ54</f>
        <v>0</v>
      </c>
      <c r="RNS56" s="995">
        <f t="shared" ref="RNS56" si="6273">RNS45-RNS53-RNS54</f>
        <v>0</v>
      </c>
      <c r="RNU56" s="995">
        <f t="shared" ref="RNU56" si="6274">RNU45-RNU53-RNU54</f>
        <v>0</v>
      </c>
      <c r="RNW56" s="995">
        <f t="shared" ref="RNW56" si="6275">RNW45-RNW53-RNW54</f>
        <v>0</v>
      </c>
      <c r="RNY56" s="995">
        <f t="shared" ref="RNY56" si="6276">RNY45-RNY53-RNY54</f>
        <v>0</v>
      </c>
      <c r="ROA56" s="995">
        <f t="shared" ref="ROA56" si="6277">ROA45-ROA53-ROA54</f>
        <v>0</v>
      </c>
      <c r="ROC56" s="995">
        <f t="shared" ref="ROC56" si="6278">ROC45-ROC53-ROC54</f>
        <v>0</v>
      </c>
      <c r="ROE56" s="995">
        <f t="shared" ref="ROE56" si="6279">ROE45-ROE53-ROE54</f>
        <v>0</v>
      </c>
      <c r="ROG56" s="995">
        <f t="shared" ref="ROG56" si="6280">ROG45-ROG53-ROG54</f>
        <v>0</v>
      </c>
      <c r="ROI56" s="995">
        <f t="shared" ref="ROI56" si="6281">ROI45-ROI53-ROI54</f>
        <v>0</v>
      </c>
      <c r="ROK56" s="995">
        <f t="shared" ref="ROK56" si="6282">ROK45-ROK53-ROK54</f>
        <v>0</v>
      </c>
      <c r="ROM56" s="995">
        <f t="shared" ref="ROM56" si="6283">ROM45-ROM53-ROM54</f>
        <v>0</v>
      </c>
      <c r="ROO56" s="995">
        <f t="shared" ref="ROO56" si="6284">ROO45-ROO53-ROO54</f>
        <v>0</v>
      </c>
      <c r="ROQ56" s="995">
        <f t="shared" ref="ROQ56" si="6285">ROQ45-ROQ53-ROQ54</f>
        <v>0</v>
      </c>
      <c r="ROS56" s="995">
        <f t="shared" ref="ROS56" si="6286">ROS45-ROS53-ROS54</f>
        <v>0</v>
      </c>
      <c r="ROU56" s="995">
        <f t="shared" ref="ROU56" si="6287">ROU45-ROU53-ROU54</f>
        <v>0</v>
      </c>
      <c r="ROW56" s="995">
        <f t="shared" ref="ROW56" si="6288">ROW45-ROW53-ROW54</f>
        <v>0</v>
      </c>
      <c r="ROY56" s="995">
        <f t="shared" ref="ROY56" si="6289">ROY45-ROY53-ROY54</f>
        <v>0</v>
      </c>
      <c r="RPA56" s="995">
        <f t="shared" ref="RPA56" si="6290">RPA45-RPA53-RPA54</f>
        <v>0</v>
      </c>
      <c r="RPC56" s="995">
        <f t="shared" ref="RPC56" si="6291">RPC45-RPC53-RPC54</f>
        <v>0</v>
      </c>
      <c r="RPE56" s="995">
        <f t="shared" ref="RPE56" si="6292">RPE45-RPE53-RPE54</f>
        <v>0</v>
      </c>
      <c r="RPG56" s="995">
        <f t="shared" ref="RPG56" si="6293">RPG45-RPG53-RPG54</f>
        <v>0</v>
      </c>
      <c r="RPI56" s="995">
        <f t="shared" ref="RPI56" si="6294">RPI45-RPI53-RPI54</f>
        <v>0</v>
      </c>
      <c r="RPK56" s="995">
        <f t="shared" ref="RPK56" si="6295">RPK45-RPK53-RPK54</f>
        <v>0</v>
      </c>
      <c r="RPM56" s="995">
        <f t="shared" ref="RPM56" si="6296">RPM45-RPM53-RPM54</f>
        <v>0</v>
      </c>
      <c r="RPO56" s="995">
        <f t="shared" ref="RPO56" si="6297">RPO45-RPO53-RPO54</f>
        <v>0</v>
      </c>
      <c r="RPQ56" s="995">
        <f t="shared" ref="RPQ56" si="6298">RPQ45-RPQ53-RPQ54</f>
        <v>0</v>
      </c>
      <c r="RPS56" s="995">
        <f t="shared" ref="RPS56" si="6299">RPS45-RPS53-RPS54</f>
        <v>0</v>
      </c>
      <c r="RPU56" s="995">
        <f t="shared" ref="RPU56" si="6300">RPU45-RPU53-RPU54</f>
        <v>0</v>
      </c>
      <c r="RPW56" s="995">
        <f t="shared" ref="RPW56" si="6301">RPW45-RPW53-RPW54</f>
        <v>0</v>
      </c>
      <c r="RPY56" s="995">
        <f t="shared" ref="RPY56" si="6302">RPY45-RPY53-RPY54</f>
        <v>0</v>
      </c>
      <c r="RQA56" s="995">
        <f t="shared" ref="RQA56" si="6303">RQA45-RQA53-RQA54</f>
        <v>0</v>
      </c>
      <c r="RQC56" s="995">
        <f t="shared" ref="RQC56" si="6304">RQC45-RQC53-RQC54</f>
        <v>0</v>
      </c>
      <c r="RQE56" s="995">
        <f t="shared" ref="RQE56" si="6305">RQE45-RQE53-RQE54</f>
        <v>0</v>
      </c>
      <c r="RQG56" s="995">
        <f t="shared" ref="RQG56" si="6306">RQG45-RQG53-RQG54</f>
        <v>0</v>
      </c>
      <c r="RQI56" s="995">
        <f t="shared" ref="RQI56" si="6307">RQI45-RQI53-RQI54</f>
        <v>0</v>
      </c>
      <c r="RQK56" s="995">
        <f t="shared" ref="RQK56" si="6308">RQK45-RQK53-RQK54</f>
        <v>0</v>
      </c>
      <c r="RQM56" s="995">
        <f t="shared" ref="RQM56" si="6309">RQM45-RQM53-RQM54</f>
        <v>0</v>
      </c>
      <c r="RQO56" s="995">
        <f t="shared" ref="RQO56" si="6310">RQO45-RQO53-RQO54</f>
        <v>0</v>
      </c>
      <c r="RQQ56" s="995">
        <f t="shared" ref="RQQ56" si="6311">RQQ45-RQQ53-RQQ54</f>
        <v>0</v>
      </c>
      <c r="RQS56" s="995">
        <f t="shared" ref="RQS56" si="6312">RQS45-RQS53-RQS54</f>
        <v>0</v>
      </c>
      <c r="RQU56" s="995">
        <f t="shared" ref="RQU56" si="6313">RQU45-RQU53-RQU54</f>
        <v>0</v>
      </c>
      <c r="RQW56" s="995">
        <f t="shared" ref="RQW56" si="6314">RQW45-RQW53-RQW54</f>
        <v>0</v>
      </c>
      <c r="RQY56" s="995">
        <f t="shared" ref="RQY56" si="6315">RQY45-RQY53-RQY54</f>
        <v>0</v>
      </c>
      <c r="RRA56" s="995">
        <f t="shared" ref="RRA56" si="6316">RRA45-RRA53-RRA54</f>
        <v>0</v>
      </c>
      <c r="RRC56" s="995">
        <f t="shared" ref="RRC56" si="6317">RRC45-RRC53-RRC54</f>
        <v>0</v>
      </c>
      <c r="RRE56" s="995">
        <f t="shared" ref="RRE56" si="6318">RRE45-RRE53-RRE54</f>
        <v>0</v>
      </c>
      <c r="RRG56" s="995">
        <f t="shared" ref="RRG56" si="6319">RRG45-RRG53-RRG54</f>
        <v>0</v>
      </c>
      <c r="RRI56" s="995">
        <f t="shared" ref="RRI56" si="6320">RRI45-RRI53-RRI54</f>
        <v>0</v>
      </c>
      <c r="RRK56" s="995">
        <f t="shared" ref="RRK56" si="6321">RRK45-RRK53-RRK54</f>
        <v>0</v>
      </c>
      <c r="RRM56" s="995">
        <f t="shared" ref="RRM56" si="6322">RRM45-RRM53-RRM54</f>
        <v>0</v>
      </c>
      <c r="RRO56" s="995">
        <f t="shared" ref="RRO56" si="6323">RRO45-RRO53-RRO54</f>
        <v>0</v>
      </c>
      <c r="RRQ56" s="995">
        <f t="shared" ref="RRQ56" si="6324">RRQ45-RRQ53-RRQ54</f>
        <v>0</v>
      </c>
      <c r="RRS56" s="995">
        <f t="shared" ref="RRS56" si="6325">RRS45-RRS53-RRS54</f>
        <v>0</v>
      </c>
      <c r="RRU56" s="995">
        <f t="shared" ref="RRU56" si="6326">RRU45-RRU53-RRU54</f>
        <v>0</v>
      </c>
      <c r="RRW56" s="995">
        <f t="shared" ref="RRW56" si="6327">RRW45-RRW53-RRW54</f>
        <v>0</v>
      </c>
      <c r="RRY56" s="995">
        <f t="shared" ref="RRY56" si="6328">RRY45-RRY53-RRY54</f>
        <v>0</v>
      </c>
      <c r="RSA56" s="995">
        <f t="shared" ref="RSA56" si="6329">RSA45-RSA53-RSA54</f>
        <v>0</v>
      </c>
      <c r="RSC56" s="995">
        <f t="shared" ref="RSC56" si="6330">RSC45-RSC53-RSC54</f>
        <v>0</v>
      </c>
      <c r="RSE56" s="995">
        <f t="shared" ref="RSE56" si="6331">RSE45-RSE53-RSE54</f>
        <v>0</v>
      </c>
      <c r="RSG56" s="995">
        <f t="shared" ref="RSG56" si="6332">RSG45-RSG53-RSG54</f>
        <v>0</v>
      </c>
      <c r="RSI56" s="995">
        <f t="shared" ref="RSI56" si="6333">RSI45-RSI53-RSI54</f>
        <v>0</v>
      </c>
      <c r="RSK56" s="995">
        <f t="shared" ref="RSK56" si="6334">RSK45-RSK53-RSK54</f>
        <v>0</v>
      </c>
      <c r="RSM56" s="995">
        <f t="shared" ref="RSM56" si="6335">RSM45-RSM53-RSM54</f>
        <v>0</v>
      </c>
      <c r="RSO56" s="995">
        <f t="shared" ref="RSO56" si="6336">RSO45-RSO53-RSO54</f>
        <v>0</v>
      </c>
      <c r="RSQ56" s="995">
        <f t="shared" ref="RSQ56" si="6337">RSQ45-RSQ53-RSQ54</f>
        <v>0</v>
      </c>
      <c r="RSS56" s="995">
        <f t="shared" ref="RSS56" si="6338">RSS45-RSS53-RSS54</f>
        <v>0</v>
      </c>
      <c r="RSU56" s="995">
        <f t="shared" ref="RSU56" si="6339">RSU45-RSU53-RSU54</f>
        <v>0</v>
      </c>
      <c r="RSW56" s="995">
        <f t="shared" ref="RSW56" si="6340">RSW45-RSW53-RSW54</f>
        <v>0</v>
      </c>
      <c r="RSY56" s="995">
        <f t="shared" ref="RSY56" si="6341">RSY45-RSY53-RSY54</f>
        <v>0</v>
      </c>
      <c r="RTA56" s="995">
        <f t="shared" ref="RTA56" si="6342">RTA45-RTA53-RTA54</f>
        <v>0</v>
      </c>
      <c r="RTC56" s="995">
        <f t="shared" ref="RTC56" si="6343">RTC45-RTC53-RTC54</f>
        <v>0</v>
      </c>
      <c r="RTE56" s="995">
        <f t="shared" ref="RTE56" si="6344">RTE45-RTE53-RTE54</f>
        <v>0</v>
      </c>
      <c r="RTG56" s="995">
        <f t="shared" ref="RTG56" si="6345">RTG45-RTG53-RTG54</f>
        <v>0</v>
      </c>
      <c r="RTI56" s="995">
        <f t="shared" ref="RTI56" si="6346">RTI45-RTI53-RTI54</f>
        <v>0</v>
      </c>
      <c r="RTK56" s="995">
        <f t="shared" ref="RTK56" si="6347">RTK45-RTK53-RTK54</f>
        <v>0</v>
      </c>
      <c r="RTM56" s="995">
        <f t="shared" ref="RTM56" si="6348">RTM45-RTM53-RTM54</f>
        <v>0</v>
      </c>
      <c r="RTO56" s="995">
        <f t="shared" ref="RTO56" si="6349">RTO45-RTO53-RTO54</f>
        <v>0</v>
      </c>
      <c r="RTQ56" s="995">
        <f t="shared" ref="RTQ56" si="6350">RTQ45-RTQ53-RTQ54</f>
        <v>0</v>
      </c>
      <c r="RTS56" s="995">
        <f t="shared" ref="RTS56" si="6351">RTS45-RTS53-RTS54</f>
        <v>0</v>
      </c>
      <c r="RTU56" s="995">
        <f t="shared" ref="RTU56" si="6352">RTU45-RTU53-RTU54</f>
        <v>0</v>
      </c>
      <c r="RTW56" s="995">
        <f t="shared" ref="RTW56" si="6353">RTW45-RTW53-RTW54</f>
        <v>0</v>
      </c>
      <c r="RTY56" s="995">
        <f t="shared" ref="RTY56" si="6354">RTY45-RTY53-RTY54</f>
        <v>0</v>
      </c>
      <c r="RUA56" s="995">
        <f t="shared" ref="RUA56" si="6355">RUA45-RUA53-RUA54</f>
        <v>0</v>
      </c>
      <c r="RUC56" s="995">
        <f t="shared" ref="RUC56" si="6356">RUC45-RUC53-RUC54</f>
        <v>0</v>
      </c>
      <c r="RUE56" s="995">
        <f t="shared" ref="RUE56" si="6357">RUE45-RUE53-RUE54</f>
        <v>0</v>
      </c>
      <c r="RUG56" s="995">
        <f t="shared" ref="RUG56" si="6358">RUG45-RUG53-RUG54</f>
        <v>0</v>
      </c>
      <c r="RUI56" s="995">
        <f t="shared" ref="RUI56" si="6359">RUI45-RUI53-RUI54</f>
        <v>0</v>
      </c>
      <c r="RUK56" s="995">
        <f t="shared" ref="RUK56" si="6360">RUK45-RUK53-RUK54</f>
        <v>0</v>
      </c>
      <c r="RUM56" s="995">
        <f t="shared" ref="RUM56" si="6361">RUM45-RUM53-RUM54</f>
        <v>0</v>
      </c>
      <c r="RUO56" s="995">
        <f t="shared" ref="RUO56" si="6362">RUO45-RUO53-RUO54</f>
        <v>0</v>
      </c>
      <c r="RUQ56" s="995">
        <f t="shared" ref="RUQ56" si="6363">RUQ45-RUQ53-RUQ54</f>
        <v>0</v>
      </c>
      <c r="RUS56" s="995">
        <f t="shared" ref="RUS56" si="6364">RUS45-RUS53-RUS54</f>
        <v>0</v>
      </c>
      <c r="RUU56" s="995">
        <f t="shared" ref="RUU56" si="6365">RUU45-RUU53-RUU54</f>
        <v>0</v>
      </c>
      <c r="RUW56" s="995">
        <f t="shared" ref="RUW56" si="6366">RUW45-RUW53-RUW54</f>
        <v>0</v>
      </c>
      <c r="RUY56" s="995">
        <f t="shared" ref="RUY56" si="6367">RUY45-RUY53-RUY54</f>
        <v>0</v>
      </c>
      <c r="RVA56" s="995">
        <f t="shared" ref="RVA56" si="6368">RVA45-RVA53-RVA54</f>
        <v>0</v>
      </c>
      <c r="RVC56" s="995">
        <f t="shared" ref="RVC56" si="6369">RVC45-RVC53-RVC54</f>
        <v>0</v>
      </c>
      <c r="RVE56" s="995">
        <f t="shared" ref="RVE56" si="6370">RVE45-RVE53-RVE54</f>
        <v>0</v>
      </c>
      <c r="RVG56" s="995">
        <f t="shared" ref="RVG56" si="6371">RVG45-RVG53-RVG54</f>
        <v>0</v>
      </c>
      <c r="RVI56" s="995">
        <f t="shared" ref="RVI56" si="6372">RVI45-RVI53-RVI54</f>
        <v>0</v>
      </c>
      <c r="RVK56" s="995">
        <f t="shared" ref="RVK56" si="6373">RVK45-RVK53-RVK54</f>
        <v>0</v>
      </c>
      <c r="RVM56" s="995">
        <f t="shared" ref="RVM56" si="6374">RVM45-RVM53-RVM54</f>
        <v>0</v>
      </c>
      <c r="RVO56" s="995">
        <f t="shared" ref="RVO56" si="6375">RVO45-RVO53-RVO54</f>
        <v>0</v>
      </c>
      <c r="RVQ56" s="995">
        <f t="shared" ref="RVQ56" si="6376">RVQ45-RVQ53-RVQ54</f>
        <v>0</v>
      </c>
      <c r="RVS56" s="995">
        <f t="shared" ref="RVS56" si="6377">RVS45-RVS53-RVS54</f>
        <v>0</v>
      </c>
      <c r="RVU56" s="995">
        <f t="shared" ref="RVU56" si="6378">RVU45-RVU53-RVU54</f>
        <v>0</v>
      </c>
      <c r="RVW56" s="995">
        <f t="shared" ref="RVW56" si="6379">RVW45-RVW53-RVW54</f>
        <v>0</v>
      </c>
      <c r="RVY56" s="995">
        <f t="shared" ref="RVY56" si="6380">RVY45-RVY53-RVY54</f>
        <v>0</v>
      </c>
      <c r="RWA56" s="995">
        <f t="shared" ref="RWA56" si="6381">RWA45-RWA53-RWA54</f>
        <v>0</v>
      </c>
      <c r="RWC56" s="995">
        <f t="shared" ref="RWC56" si="6382">RWC45-RWC53-RWC54</f>
        <v>0</v>
      </c>
      <c r="RWE56" s="995">
        <f t="shared" ref="RWE56" si="6383">RWE45-RWE53-RWE54</f>
        <v>0</v>
      </c>
      <c r="RWG56" s="995">
        <f t="shared" ref="RWG56" si="6384">RWG45-RWG53-RWG54</f>
        <v>0</v>
      </c>
      <c r="RWI56" s="995">
        <f t="shared" ref="RWI56" si="6385">RWI45-RWI53-RWI54</f>
        <v>0</v>
      </c>
      <c r="RWK56" s="995">
        <f t="shared" ref="RWK56" si="6386">RWK45-RWK53-RWK54</f>
        <v>0</v>
      </c>
      <c r="RWM56" s="995">
        <f t="shared" ref="RWM56" si="6387">RWM45-RWM53-RWM54</f>
        <v>0</v>
      </c>
      <c r="RWO56" s="995">
        <f t="shared" ref="RWO56" si="6388">RWO45-RWO53-RWO54</f>
        <v>0</v>
      </c>
      <c r="RWQ56" s="995">
        <f t="shared" ref="RWQ56" si="6389">RWQ45-RWQ53-RWQ54</f>
        <v>0</v>
      </c>
      <c r="RWS56" s="995">
        <f t="shared" ref="RWS56" si="6390">RWS45-RWS53-RWS54</f>
        <v>0</v>
      </c>
      <c r="RWU56" s="995">
        <f t="shared" ref="RWU56" si="6391">RWU45-RWU53-RWU54</f>
        <v>0</v>
      </c>
      <c r="RWW56" s="995">
        <f t="shared" ref="RWW56" si="6392">RWW45-RWW53-RWW54</f>
        <v>0</v>
      </c>
      <c r="RWY56" s="995">
        <f t="shared" ref="RWY56" si="6393">RWY45-RWY53-RWY54</f>
        <v>0</v>
      </c>
      <c r="RXA56" s="995">
        <f t="shared" ref="RXA56" si="6394">RXA45-RXA53-RXA54</f>
        <v>0</v>
      </c>
      <c r="RXC56" s="995">
        <f t="shared" ref="RXC56" si="6395">RXC45-RXC53-RXC54</f>
        <v>0</v>
      </c>
      <c r="RXE56" s="995">
        <f t="shared" ref="RXE56" si="6396">RXE45-RXE53-RXE54</f>
        <v>0</v>
      </c>
      <c r="RXG56" s="995">
        <f t="shared" ref="RXG56" si="6397">RXG45-RXG53-RXG54</f>
        <v>0</v>
      </c>
      <c r="RXI56" s="995">
        <f t="shared" ref="RXI56" si="6398">RXI45-RXI53-RXI54</f>
        <v>0</v>
      </c>
      <c r="RXK56" s="995">
        <f t="shared" ref="RXK56" si="6399">RXK45-RXK53-RXK54</f>
        <v>0</v>
      </c>
      <c r="RXM56" s="995">
        <f t="shared" ref="RXM56" si="6400">RXM45-RXM53-RXM54</f>
        <v>0</v>
      </c>
      <c r="RXO56" s="995">
        <f t="shared" ref="RXO56" si="6401">RXO45-RXO53-RXO54</f>
        <v>0</v>
      </c>
      <c r="RXQ56" s="995">
        <f t="shared" ref="RXQ56" si="6402">RXQ45-RXQ53-RXQ54</f>
        <v>0</v>
      </c>
      <c r="RXS56" s="995">
        <f t="shared" ref="RXS56" si="6403">RXS45-RXS53-RXS54</f>
        <v>0</v>
      </c>
      <c r="RXU56" s="995">
        <f t="shared" ref="RXU56" si="6404">RXU45-RXU53-RXU54</f>
        <v>0</v>
      </c>
      <c r="RXW56" s="995">
        <f t="shared" ref="RXW56" si="6405">RXW45-RXW53-RXW54</f>
        <v>0</v>
      </c>
      <c r="RXY56" s="995">
        <f t="shared" ref="RXY56" si="6406">RXY45-RXY53-RXY54</f>
        <v>0</v>
      </c>
      <c r="RYA56" s="995">
        <f t="shared" ref="RYA56" si="6407">RYA45-RYA53-RYA54</f>
        <v>0</v>
      </c>
      <c r="RYC56" s="995">
        <f t="shared" ref="RYC56" si="6408">RYC45-RYC53-RYC54</f>
        <v>0</v>
      </c>
      <c r="RYE56" s="995">
        <f t="shared" ref="RYE56" si="6409">RYE45-RYE53-RYE54</f>
        <v>0</v>
      </c>
      <c r="RYG56" s="995">
        <f t="shared" ref="RYG56" si="6410">RYG45-RYG53-RYG54</f>
        <v>0</v>
      </c>
      <c r="RYI56" s="995">
        <f t="shared" ref="RYI56" si="6411">RYI45-RYI53-RYI54</f>
        <v>0</v>
      </c>
      <c r="RYK56" s="995">
        <f t="shared" ref="RYK56" si="6412">RYK45-RYK53-RYK54</f>
        <v>0</v>
      </c>
      <c r="RYM56" s="995">
        <f t="shared" ref="RYM56" si="6413">RYM45-RYM53-RYM54</f>
        <v>0</v>
      </c>
      <c r="RYO56" s="995">
        <f t="shared" ref="RYO56" si="6414">RYO45-RYO53-RYO54</f>
        <v>0</v>
      </c>
      <c r="RYQ56" s="995">
        <f t="shared" ref="RYQ56" si="6415">RYQ45-RYQ53-RYQ54</f>
        <v>0</v>
      </c>
      <c r="RYS56" s="995">
        <f t="shared" ref="RYS56" si="6416">RYS45-RYS53-RYS54</f>
        <v>0</v>
      </c>
      <c r="RYU56" s="995">
        <f t="shared" ref="RYU56" si="6417">RYU45-RYU53-RYU54</f>
        <v>0</v>
      </c>
      <c r="RYW56" s="995">
        <f t="shared" ref="RYW56" si="6418">RYW45-RYW53-RYW54</f>
        <v>0</v>
      </c>
      <c r="RYY56" s="995">
        <f t="shared" ref="RYY56" si="6419">RYY45-RYY53-RYY54</f>
        <v>0</v>
      </c>
      <c r="RZA56" s="995">
        <f t="shared" ref="RZA56" si="6420">RZA45-RZA53-RZA54</f>
        <v>0</v>
      </c>
      <c r="RZC56" s="995">
        <f t="shared" ref="RZC56" si="6421">RZC45-RZC53-RZC54</f>
        <v>0</v>
      </c>
      <c r="RZE56" s="995">
        <f t="shared" ref="RZE56" si="6422">RZE45-RZE53-RZE54</f>
        <v>0</v>
      </c>
      <c r="RZG56" s="995">
        <f t="shared" ref="RZG56" si="6423">RZG45-RZG53-RZG54</f>
        <v>0</v>
      </c>
      <c r="RZI56" s="995">
        <f t="shared" ref="RZI56" si="6424">RZI45-RZI53-RZI54</f>
        <v>0</v>
      </c>
      <c r="RZK56" s="995">
        <f t="shared" ref="RZK56" si="6425">RZK45-RZK53-RZK54</f>
        <v>0</v>
      </c>
      <c r="RZM56" s="995">
        <f t="shared" ref="RZM56" si="6426">RZM45-RZM53-RZM54</f>
        <v>0</v>
      </c>
      <c r="RZO56" s="995">
        <f t="shared" ref="RZO56" si="6427">RZO45-RZO53-RZO54</f>
        <v>0</v>
      </c>
      <c r="RZQ56" s="995">
        <f t="shared" ref="RZQ56" si="6428">RZQ45-RZQ53-RZQ54</f>
        <v>0</v>
      </c>
      <c r="RZS56" s="995">
        <f t="shared" ref="RZS56" si="6429">RZS45-RZS53-RZS54</f>
        <v>0</v>
      </c>
      <c r="RZU56" s="995">
        <f t="shared" ref="RZU56" si="6430">RZU45-RZU53-RZU54</f>
        <v>0</v>
      </c>
      <c r="RZW56" s="995">
        <f t="shared" ref="RZW56" si="6431">RZW45-RZW53-RZW54</f>
        <v>0</v>
      </c>
      <c r="RZY56" s="995">
        <f t="shared" ref="RZY56" si="6432">RZY45-RZY53-RZY54</f>
        <v>0</v>
      </c>
      <c r="SAA56" s="995">
        <f t="shared" ref="SAA56" si="6433">SAA45-SAA53-SAA54</f>
        <v>0</v>
      </c>
      <c r="SAC56" s="995">
        <f t="shared" ref="SAC56" si="6434">SAC45-SAC53-SAC54</f>
        <v>0</v>
      </c>
      <c r="SAE56" s="995">
        <f t="shared" ref="SAE56" si="6435">SAE45-SAE53-SAE54</f>
        <v>0</v>
      </c>
      <c r="SAG56" s="995">
        <f t="shared" ref="SAG56" si="6436">SAG45-SAG53-SAG54</f>
        <v>0</v>
      </c>
      <c r="SAI56" s="995">
        <f t="shared" ref="SAI56" si="6437">SAI45-SAI53-SAI54</f>
        <v>0</v>
      </c>
      <c r="SAK56" s="995">
        <f t="shared" ref="SAK56" si="6438">SAK45-SAK53-SAK54</f>
        <v>0</v>
      </c>
      <c r="SAM56" s="995">
        <f t="shared" ref="SAM56" si="6439">SAM45-SAM53-SAM54</f>
        <v>0</v>
      </c>
      <c r="SAO56" s="995">
        <f t="shared" ref="SAO56" si="6440">SAO45-SAO53-SAO54</f>
        <v>0</v>
      </c>
      <c r="SAQ56" s="995">
        <f t="shared" ref="SAQ56" si="6441">SAQ45-SAQ53-SAQ54</f>
        <v>0</v>
      </c>
      <c r="SAS56" s="995">
        <f t="shared" ref="SAS56" si="6442">SAS45-SAS53-SAS54</f>
        <v>0</v>
      </c>
      <c r="SAU56" s="995">
        <f t="shared" ref="SAU56" si="6443">SAU45-SAU53-SAU54</f>
        <v>0</v>
      </c>
      <c r="SAW56" s="995">
        <f t="shared" ref="SAW56" si="6444">SAW45-SAW53-SAW54</f>
        <v>0</v>
      </c>
      <c r="SAY56" s="995">
        <f t="shared" ref="SAY56" si="6445">SAY45-SAY53-SAY54</f>
        <v>0</v>
      </c>
      <c r="SBA56" s="995">
        <f t="shared" ref="SBA56" si="6446">SBA45-SBA53-SBA54</f>
        <v>0</v>
      </c>
      <c r="SBC56" s="995">
        <f t="shared" ref="SBC56" si="6447">SBC45-SBC53-SBC54</f>
        <v>0</v>
      </c>
      <c r="SBE56" s="995">
        <f t="shared" ref="SBE56" si="6448">SBE45-SBE53-SBE54</f>
        <v>0</v>
      </c>
      <c r="SBG56" s="995">
        <f t="shared" ref="SBG56" si="6449">SBG45-SBG53-SBG54</f>
        <v>0</v>
      </c>
      <c r="SBI56" s="995">
        <f t="shared" ref="SBI56" si="6450">SBI45-SBI53-SBI54</f>
        <v>0</v>
      </c>
      <c r="SBK56" s="995">
        <f t="shared" ref="SBK56" si="6451">SBK45-SBK53-SBK54</f>
        <v>0</v>
      </c>
      <c r="SBM56" s="995">
        <f t="shared" ref="SBM56" si="6452">SBM45-SBM53-SBM54</f>
        <v>0</v>
      </c>
      <c r="SBO56" s="995">
        <f t="shared" ref="SBO56" si="6453">SBO45-SBO53-SBO54</f>
        <v>0</v>
      </c>
      <c r="SBQ56" s="995">
        <f t="shared" ref="SBQ56" si="6454">SBQ45-SBQ53-SBQ54</f>
        <v>0</v>
      </c>
      <c r="SBS56" s="995">
        <f t="shared" ref="SBS56" si="6455">SBS45-SBS53-SBS54</f>
        <v>0</v>
      </c>
      <c r="SBU56" s="995">
        <f t="shared" ref="SBU56" si="6456">SBU45-SBU53-SBU54</f>
        <v>0</v>
      </c>
      <c r="SBW56" s="995">
        <f t="shared" ref="SBW56" si="6457">SBW45-SBW53-SBW54</f>
        <v>0</v>
      </c>
      <c r="SBY56" s="995">
        <f t="shared" ref="SBY56" si="6458">SBY45-SBY53-SBY54</f>
        <v>0</v>
      </c>
      <c r="SCA56" s="995">
        <f t="shared" ref="SCA56" si="6459">SCA45-SCA53-SCA54</f>
        <v>0</v>
      </c>
      <c r="SCC56" s="995">
        <f t="shared" ref="SCC56" si="6460">SCC45-SCC53-SCC54</f>
        <v>0</v>
      </c>
      <c r="SCE56" s="995">
        <f t="shared" ref="SCE56" si="6461">SCE45-SCE53-SCE54</f>
        <v>0</v>
      </c>
      <c r="SCG56" s="995">
        <f t="shared" ref="SCG56" si="6462">SCG45-SCG53-SCG54</f>
        <v>0</v>
      </c>
      <c r="SCI56" s="995">
        <f t="shared" ref="SCI56" si="6463">SCI45-SCI53-SCI54</f>
        <v>0</v>
      </c>
      <c r="SCK56" s="995">
        <f t="shared" ref="SCK56" si="6464">SCK45-SCK53-SCK54</f>
        <v>0</v>
      </c>
      <c r="SCM56" s="995">
        <f t="shared" ref="SCM56" si="6465">SCM45-SCM53-SCM54</f>
        <v>0</v>
      </c>
      <c r="SCO56" s="995">
        <f t="shared" ref="SCO56" si="6466">SCO45-SCO53-SCO54</f>
        <v>0</v>
      </c>
      <c r="SCQ56" s="995">
        <f t="shared" ref="SCQ56" si="6467">SCQ45-SCQ53-SCQ54</f>
        <v>0</v>
      </c>
      <c r="SCS56" s="995">
        <f t="shared" ref="SCS56" si="6468">SCS45-SCS53-SCS54</f>
        <v>0</v>
      </c>
      <c r="SCU56" s="995">
        <f t="shared" ref="SCU56" si="6469">SCU45-SCU53-SCU54</f>
        <v>0</v>
      </c>
      <c r="SCW56" s="995">
        <f t="shared" ref="SCW56" si="6470">SCW45-SCW53-SCW54</f>
        <v>0</v>
      </c>
      <c r="SCY56" s="995">
        <f t="shared" ref="SCY56" si="6471">SCY45-SCY53-SCY54</f>
        <v>0</v>
      </c>
      <c r="SDA56" s="995">
        <f t="shared" ref="SDA56" si="6472">SDA45-SDA53-SDA54</f>
        <v>0</v>
      </c>
      <c r="SDC56" s="995">
        <f t="shared" ref="SDC56" si="6473">SDC45-SDC53-SDC54</f>
        <v>0</v>
      </c>
      <c r="SDE56" s="995">
        <f t="shared" ref="SDE56" si="6474">SDE45-SDE53-SDE54</f>
        <v>0</v>
      </c>
      <c r="SDG56" s="995">
        <f t="shared" ref="SDG56" si="6475">SDG45-SDG53-SDG54</f>
        <v>0</v>
      </c>
      <c r="SDI56" s="995">
        <f t="shared" ref="SDI56" si="6476">SDI45-SDI53-SDI54</f>
        <v>0</v>
      </c>
      <c r="SDK56" s="995">
        <f t="shared" ref="SDK56" si="6477">SDK45-SDK53-SDK54</f>
        <v>0</v>
      </c>
      <c r="SDM56" s="995">
        <f t="shared" ref="SDM56" si="6478">SDM45-SDM53-SDM54</f>
        <v>0</v>
      </c>
      <c r="SDO56" s="995">
        <f t="shared" ref="SDO56" si="6479">SDO45-SDO53-SDO54</f>
        <v>0</v>
      </c>
      <c r="SDQ56" s="995">
        <f t="shared" ref="SDQ56" si="6480">SDQ45-SDQ53-SDQ54</f>
        <v>0</v>
      </c>
      <c r="SDS56" s="995">
        <f t="shared" ref="SDS56" si="6481">SDS45-SDS53-SDS54</f>
        <v>0</v>
      </c>
      <c r="SDU56" s="995">
        <f t="shared" ref="SDU56" si="6482">SDU45-SDU53-SDU54</f>
        <v>0</v>
      </c>
      <c r="SDW56" s="995">
        <f t="shared" ref="SDW56" si="6483">SDW45-SDW53-SDW54</f>
        <v>0</v>
      </c>
      <c r="SDY56" s="995">
        <f t="shared" ref="SDY56" si="6484">SDY45-SDY53-SDY54</f>
        <v>0</v>
      </c>
      <c r="SEA56" s="995">
        <f t="shared" ref="SEA56" si="6485">SEA45-SEA53-SEA54</f>
        <v>0</v>
      </c>
      <c r="SEC56" s="995">
        <f t="shared" ref="SEC56" si="6486">SEC45-SEC53-SEC54</f>
        <v>0</v>
      </c>
      <c r="SEE56" s="995">
        <f t="shared" ref="SEE56" si="6487">SEE45-SEE53-SEE54</f>
        <v>0</v>
      </c>
      <c r="SEG56" s="995">
        <f t="shared" ref="SEG56" si="6488">SEG45-SEG53-SEG54</f>
        <v>0</v>
      </c>
      <c r="SEI56" s="995">
        <f t="shared" ref="SEI56" si="6489">SEI45-SEI53-SEI54</f>
        <v>0</v>
      </c>
      <c r="SEK56" s="995">
        <f t="shared" ref="SEK56" si="6490">SEK45-SEK53-SEK54</f>
        <v>0</v>
      </c>
      <c r="SEM56" s="995">
        <f t="shared" ref="SEM56" si="6491">SEM45-SEM53-SEM54</f>
        <v>0</v>
      </c>
      <c r="SEO56" s="995">
        <f t="shared" ref="SEO56" si="6492">SEO45-SEO53-SEO54</f>
        <v>0</v>
      </c>
      <c r="SEQ56" s="995">
        <f t="shared" ref="SEQ56" si="6493">SEQ45-SEQ53-SEQ54</f>
        <v>0</v>
      </c>
      <c r="SES56" s="995">
        <f t="shared" ref="SES56" si="6494">SES45-SES53-SES54</f>
        <v>0</v>
      </c>
      <c r="SEU56" s="995">
        <f t="shared" ref="SEU56" si="6495">SEU45-SEU53-SEU54</f>
        <v>0</v>
      </c>
      <c r="SEW56" s="995">
        <f t="shared" ref="SEW56" si="6496">SEW45-SEW53-SEW54</f>
        <v>0</v>
      </c>
      <c r="SEY56" s="995">
        <f t="shared" ref="SEY56" si="6497">SEY45-SEY53-SEY54</f>
        <v>0</v>
      </c>
      <c r="SFA56" s="995">
        <f t="shared" ref="SFA56" si="6498">SFA45-SFA53-SFA54</f>
        <v>0</v>
      </c>
      <c r="SFC56" s="995">
        <f t="shared" ref="SFC56" si="6499">SFC45-SFC53-SFC54</f>
        <v>0</v>
      </c>
      <c r="SFE56" s="995">
        <f t="shared" ref="SFE56" si="6500">SFE45-SFE53-SFE54</f>
        <v>0</v>
      </c>
      <c r="SFG56" s="995">
        <f t="shared" ref="SFG56" si="6501">SFG45-SFG53-SFG54</f>
        <v>0</v>
      </c>
      <c r="SFI56" s="995">
        <f t="shared" ref="SFI56" si="6502">SFI45-SFI53-SFI54</f>
        <v>0</v>
      </c>
      <c r="SFK56" s="995">
        <f t="shared" ref="SFK56" si="6503">SFK45-SFK53-SFK54</f>
        <v>0</v>
      </c>
      <c r="SFM56" s="995">
        <f t="shared" ref="SFM56" si="6504">SFM45-SFM53-SFM54</f>
        <v>0</v>
      </c>
      <c r="SFO56" s="995">
        <f t="shared" ref="SFO56" si="6505">SFO45-SFO53-SFO54</f>
        <v>0</v>
      </c>
      <c r="SFQ56" s="995">
        <f t="shared" ref="SFQ56" si="6506">SFQ45-SFQ53-SFQ54</f>
        <v>0</v>
      </c>
      <c r="SFS56" s="995">
        <f t="shared" ref="SFS56" si="6507">SFS45-SFS53-SFS54</f>
        <v>0</v>
      </c>
      <c r="SFU56" s="995">
        <f t="shared" ref="SFU56" si="6508">SFU45-SFU53-SFU54</f>
        <v>0</v>
      </c>
      <c r="SFW56" s="995">
        <f t="shared" ref="SFW56" si="6509">SFW45-SFW53-SFW54</f>
        <v>0</v>
      </c>
      <c r="SFY56" s="995">
        <f t="shared" ref="SFY56" si="6510">SFY45-SFY53-SFY54</f>
        <v>0</v>
      </c>
      <c r="SGA56" s="995">
        <f t="shared" ref="SGA56" si="6511">SGA45-SGA53-SGA54</f>
        <v>0</v>
      </c>
      <c r="SGC56" s="995">
        <f t="shared" ref="SGC56" si="6512">SGC45-SGC53-SGC54</f>
        <v>0</v>
      </c>
      <c r="SGE56" s="995">
        <f t="shared" ref="SGE56" si="6513">SGE45-SGE53-SGE54</f>
        <v>0</v>
      </c>
      <c r="SGG56" s="995">
        <f t="shared" ref="SGG56" si="6514">SGG45-SGG53-SGG54</f>
        <v>0</v>
      </c>
      <c r="SGI56" s="995">
        <f t="shared" ref="SGI56" si="6515">SGI45-SGI53-SGI54</f>
        <v>0</v>
      </c>
      <c r="SGK56" s="995">
        <f t="shared" ref="SGK56" si="6516">SGK45-SGK53-SGK54</f>
        <v>0</v>
      </c>
      <c r="SGM56" s="995">
        <f t="shared" ref="SGM56" si="6517">SGM45-SGM53-SGM54</f>
        <v>0</v>
      </c>
      <c r="SGO56" s="995">
        <f t="shared" ref="SGO56" si="6518">SGO45-SGO53-SGO54</f>
        <v>0</v>
      </c>
      <c r="SGQ56" s="995">
        <f t="shared" ref="SGQ56" si="6519">SGQ45-SGQ53-SGQ54</f>
        <v>0</v>
      </c>
      <c r="SGS56" s="995">
        <f t="shared" ref="SGS56" si="6520">SGS45-SGS53-SGS54</f>
        <v>0</v>
      </c>
      <c r="SGU56" s="995">
        <f t="shared" ref="SGU56" si="6521">SGU45-SGU53-SGU54</f>
        <v>0</v>
      </c>
      <c r="SGW56" s="995">
        <f t="shared" ref="SGW56" si="6522">SGW45-SGW53-SGW54</f>
        <v>0</v>
      </c>
      <c r="SGY56" s="995">
        <f t="shared" ref="SGY56" si="6523">SGY45-SGY53-SGY54</f>
        <v>0</v>
      </c>
      <c r="SHA56" s="995">
        <f t="shared" ref="SHA56" si="6524">SHA45-SHA53-SHA54</f>
        <v>0</v>
      </c>
      <c r="SHC56" s="995">
        <f t="shared" ref="SHC56" si="6525">SHC45-SHC53-SHC54</f>
        <v>0</v>
      </c>
      <c r="SHE56" s="995">
        <f t="shared" ref="SHE56" si="6526">SHE45-SHE53-SHE54</f>
        <v>0</v>
      </c>
      <c r="SHG56" s="995">
        <f t="shared" ref="SHG56" si="6527">SHG45-SHG53-SHG54</f>
        <v>0</v>
      </c>
      <c r="SHI56" s="995">
        <f t="shared" ref="SHI56" si="6528">SHI45-SHI53-SHI54</f>
        <v>0</v>
      </c>
      <c r="SHK56" s="995">
        <f t="shared" ref="SHK56" si="6529">SHK45-SHK53-SHK54</f>
        <v>0</v>
      </c>
      <c r="SHM56" s="995">
        <f t="shared" ref="SHM56" si="6530">SHM45-SHM53-SHM54</f>
        <v>0</v>
      </c>
      <c r="SHO56" s="995">
        <f t="shared" ref="SHO56" si="6531">SHO45-SHO53-SHO54</f>
        <v>0</v>
      </c>
      <c r="SHQ56" s="995">
        <f t="shared" ref="SHQ56" si="6532">SHQ45-SHQ53-SHQ54</f>
        <v>0</v>
      </c>
      <c r="SHS56" s="995">
        <f t="shared" ref="SHS56" si="6533">SHS45-SHS53-SHS54</f>
        <v>0</v>
      </c>
      <c r="SHU56" s="995">
        <f t="shared" ref="SHU56" si="6534">SHU45-SHU53-SHU54</f>
        <v>0</v>
      </c>
      <c r="SHW56" s="995">
        <f t="shared" ref="SHW56" si="6535">SHW45-SHW53-SHW54</f>
        <v>0</v>
      </c>
      <c r="SHY56" s="995">
        <f t="shared" ref="SHY56" si="6536">SHY45-SHY53-SHY54</f>
        <v>0</v>
      </c>
      <c r="SIA56" s="995">
        <f t="shared" ref="SIA56" si="6537">SIA45-SIA53-SIA54</f>
        <v>0</v>
      </c>
      <c r="SIC56" s="995">
        <f t="shared" ref="SIC56" si="6538">SIC45-SIC53-SIC54</f>
        <v>0</v>
      </c>
      <c r="SIE56" s="995">
        <f t="shared" ref="SIE56" si="6539">SIE45-SIE53-SIE54</f>
        <v>0</v>
      </c>
      <c r="SIG56" s="995">
        <f t="shared" ref="SIG56" si="6540">SIG45-SIG53-SIG54</f>
        <v>0</v>
      </c>
      <c r="SII56" s="995">
        <f t="shared" ref="SII56" si="6541">SII45-SII53-SII54</f>
        <v>0</v>
      </c>
      <c r="SIK56" s="995">
        <f t="shared" ref="SIK56" si="6542">SIK45-SIK53-SIK54</f>
        <v>0</v>
      </c>
      <c r="SIM56" s="995">
        <f t="shared" ref="SIM56" si="6543">SIM45-SIM53-SIM54</f>
        <v>0</v>
      </c>
      <c r="SIO56" s="995">
        <f t="shared" ref="SIO56" si="6544">SIO45-SIO53-SIO54</f>
        <v>0</v>
      </c>
      <c r="SIQ56" s="995">
        <f t="shared" ref="SIQ56" si="6545">SIQ45-SIQ53-SIQ54</f>
        <v>0</v>
      </c>
      <c r="SIS56" s="995">
        <f t="shared" ref="SIS56" si="6546">SIS45-SIS53-SIS54</f>
        <v>0</v>
      </c>
      <c r="SIU56" s="995">
        <f t="shared" ref="SIU56" si="6547">SIU45-SIU53-SIU54</f>
        <v>0</v>
      </c>
      <c r="SIW56" s="995">
        <f t="shared" ref="SIW56" si="6548">SIW45-SIW53-SIW54</f>
        <v>0</v>
      </c>
      <c r="SIY56" s="995">
        <f t="shared" ref="SIY56" si="6549">SIY45-SIY53-SIY54</f>
        <v>0</v>
      </c>
      <c r="SJA56" s="995">
        <f t="shared" ref="SJA56" si="6550">SJA45-SJA53-SJA54</f>
        <v>0</v>
      </c>
      <c r="SJC56" s="995">
        <f t="shared" ref="SJC56" si="6551">SJC45-SJC53-SJC54</f>
        <v>0</v>
      </c>
      <c r="SJE56" s="995">
        <f t="shared" ref="SJE56" si="6552">SJE45-SJE53-SJE54</f>
        <v>0</v>
      </c>
      <c r="SJG56" s="995">
        <f t="shared" ref="SJG56" si="6553">SJG45-SJG53-SJG54</f>
        <v>0</v>
      </c>
      <c r="SJI56" s="995">
        <f t="shared" ref="SJI56" si="6554">SJI45-SJI53-SJI54</f>
        <v>0</v>
      </c>
      <c r="SJK56" s="995">
        <f t="shared" ref="SJK56" si="6555">SJK45-SJK53-SJK54</f>
        <v>0</v>
      </c>
      <c r="SJM56" s="995">
        <f t="shared" ref="SJM56" si="6556">SJM45-SJM53-SJM54</f>
        <v>0</v>
      </c>
      <c r="SJO56" s="995">
        <f t="shared" ref="SJO56" si="6557">SJO45-SJO53-SJO54</f>
        <v>0</v>
      </c>
      <c r="SJQ56" s="995">
        <f t="shared" ref="SJQ56" si="6558">SJQ45-SJQ53-SJQ54</f>
        <v>0</v>
      </c>
      <c r="SJS56" s="995">
        <f t="shared" ref="SJS56" si="6559">SJS45-SJS53-SJS54</f>
        <v>0</v>
      </c>
      <c r="SJU56" s="995">
        <f t="shared" ref="SJU56" si="6560">SJU45-SJU53-SJU54</f>
        <v>0</v>
      </c>
      <c r="SJW56" s="995">
        <f t="shared" ref="SJW56" si="6561">SJW45-SJW53-SJW54</f>
        <v>0</v>
      </c>
      <c r="SJY56" s="995">
        <f t="shared" ref="SJY56" si="6562">SJY45-SJY53-SJY54</f>
        <v>0</v>
      </c>
      <c r="SKA56" s="995">
        <f t="shared" ref="SKA56" si="6563">SKA45-SKA53-SKA54</f>
        <v>0</v>
      </c>
      <c r="SKC56" s="995">
        <f t="shared" ref="SKC56" si="6564">SKC45-SKC53-SKC54</f>
        <v>0</v>
      </c>
      <c r="SKE56" s="995">
        <f t="shared" ref="SKE56" si="6565">SKE45-SKE53-SKE54</f>
        <v>0</v>
      </c>
      <c r="SKG56" s="995">
        <f t="shared" ref="SKG56" si="6566">SKG45-SKG53-SKG54</f>
        <v>0</v>
      </c>
      <c r="SKI56" s="995">
        <f t="shared" ref="SKI56" si="6567">SKI45-SKI53-SKI54</f>
        <v>0</v>
      </c>
      <c r="SKK56" s="995">
        <f t="shared" ref="SKK56" si="6568">SKK45-SKK53-SKK54</f>
        <v>0</v>
      </c>
      <c r="SKM56" s="995">
        <f t="shared" ref="SKM56" si="6569">SKM45-SKM53-SKM54</f>
        <v>0</v>
      </c>
      <c r="SKO56" s="995">
        <f t="shared" ref="SKO56" si="6570">SKO45-SKO53-SKO54</f>
        <v>0</v>
      </c>
      <c r="SKQ56" s="995">
        <f t="shared" ref="SKQ56" si="6571">SKQ45-SKQ53-SKQ54</f>
        <v>0</v>
      </c>
      <c r="SKS56" s="995">
        <f t="shared" ref="SKS56" si="6572">SKS45-SKS53-SKS54</f>
        <v>0</v>
      </c>
      <c r="SKU56" s="995">
        <f t="shared" ref="SKU56" si="6573">SKU45-SKU53-SKU54</f>
        <v>0</v>
      </c>
      <c r="SKW56" s="995">
        <f t="shared" ref="SKW56" si="6574">SKW45-SKW53-SKW54</f>
        <v>0</v>
      </c>
      <c r="SKY56" s="995">
        <f t="shared" ref="SKY56" si="6575">SKY45-SKY53-SKY54</f>
        <v>0</v>
      </c>
      <c r="SLA56" s="995">
        <f t="shared" ref="SLA56" si="6576">SLA45-SLA53-SLA54</f>
        <v>0</v>
      </c>
      <c r="SLC56" s="995">
        <f t="shared" ref="SLC56" si="6577">SLC45-SLC53-SLC54</f>
        <v>0</v>
      </c>
      <c r="SLE56" s="995">
        <f t="shared" ref="SLE56" si="6578">SLE45-SLE53-SLE54</f>
        <v>0</v>
      </c>
      <c r="SLG56" s="995">
        <f t="shared" ref="SLG56" si="6579">SLG45-SLG53-SLG54</f>
        <v>0</v>
      </c>
      <c r="SLI56" s="995">
        <f t="shared" ref="SLI56" si="6580">SLI45-SLI53-SLI54</f>
        <v>0</v>
      </c>
      <c r="SLK56" s="995">
        <f t="shared" ref="SLK56" si="6581">SLK45-SLK53-SLK54</f>
        <v>0</v>
      </c>
      <c r="SLM56" s="995">
        <f t="shared" ref="SLM56" si="6582">SLM45-SLM53-SLM54</f>
        <v>0</v>
      </c>
      <c r="SLO56" s="995">
        <f t="shared" ref="SLO56" si="6583">SLO45-SLO53-SLO54</f>
        <v>0</v>
      </c>
      <c r="SLQ56" s="995">
        <f t="shared" ref="SLQ56" si="6584">SLQ45-SLQ53-SLQ54</f>
        <v>0</v>
      </c>
      <c r="SLS56" s="995">
        <f t="shared" ref="SLS56" si="6585">SLS45-SLS53-SLS54</f>
        <v>0</v>
      </c>
      <c r="SLU56" s="995">
        <f t="shared" ref="SLU56" si="6586">SLU45-SLU53-SLU54</f>
        <v>0</v>
      </c>
      <c r="SLW56" s="995">
        <f t="shared" ref="SLW56" si="6587">SLW45-SLW53-SLW54</f>
        <v>0</v>
      </c>
      <c r="SLY56" s="995">
        <f t="shared" ref="SLY56" si="6588">SLY45-SLY53-SLY54</f>
        <v>0</v>
      </c>
      <c r="SMA56" s="995">
        <f t="shared" ref="SMA56" si="6589">SMA45-SMA53-SMA54</f>
        <v>0</v>
      </c>
      <c r="SMC56" s="995">
        <f t="shared" ref="SMC56" si="6590">SMC45-SMC53-SMC54</f>
        <v>0</v>
      </c>
      <c r="SME56" s="995">
        <f t="shared" ref="SME56" si="6591">SME45-SME53-SME54</f>
        <v>0</v>
      </c>
      <c r="SMG56" s="995">
        <f t="shared" ref="SMG56" si="6592">SMG45-SMG53-SMG54</f>
        <v>0</v>
      </c>
      <c r="SMI56" s="995">
        <f t="shared" ref="SMI56" si="6593">SMI45-SMI53-SMI54</f>
        <v>0</v>
      </c>
      <c r="SMK56" s="995">
        <f t="shared" ref="SMK56" si="6594">SMK45-SMK53-SMK54</f>
        <v>0</v>
      </c>
      <c r="SMM56" s="995">
        <f t="shared" ref="SMM56" si="6595">SMM45-SMM53-SMM54</f>
        <v>0</v>
      </c>
      <c r="SMO56" s="995">
        <f t="shared" ref="SMO56" si="6596">SMO45-SMO53-SMO54</f>
        <v>0</v>
      </c>
      <c r="SMQ56" s="995">
        <f t="shared" ref="SMQ56" si="6597">SMQ45-SMQ53-SMQ54</f>
        <v>0</v>
      </c>
      <c r="SMS56" s="995">
        <f t="shared" ref="SMS56" si="6598">SMS45-SMS53-SMS54</f>
        <v>0</v>
      </c>
      <c r="SMU56" s="995">
        <f t="shared" ref="SMU56" si="6599">SMU45-SMU53-SMU54</f>
        <v>0</v>
      </c>
      <c r="SMW56" s="995">
        <f t="shared" ref="SMW56" si="6600">SMW45-SMW53-SMW54</f>
        <v>0</v>
      </c>
      <c r="SMY56" s="995">
        <f t="shared" ref="SMY56" si="6601">SMY45-SMY53-SMY54</f>
        <v>0</v>
      </c>
      <c r="SNA56" s="995">
        <f t="shared" ref="SNA56" si="6602">SNA45-SNA53-SNA54</f>
        <v>0</v>
      </c>
      <c r="SNC56" s="995">
        <f t="shared" ref="SNC56" si="6603">SNC45-SNC53-SNC54</f>
        <v>0</v>
      </c>
      <c r="SNE56" s="995">
        <f t="shared" ref="SNE56" si="6604">SNE45-SNE53-SNE54</f>
        <v>0</v>
      </c>
      <c r="SNG56" s="995">
        <f t="shared" ref="SNG56" si="6605">SNG45-SNG53-SNG54</f>
        <v>0</v>
      </c>
      <c r="SNI56" s="995">
        <f t="shared" ref="SNI56" si="6606">SNI45-SNI53-SNI54</f>
        <v>0</v>
      </c>
      <c r="SNK56" s="995">
        <f t="shared" ref="SNK56" si="6607">SNK45-SNK53-SNK54</f>
        <v>0</v>
      </c>
      <c r="SNM56" s="995">
        <f t="shared" ref="SNM56" si="6608">SNM45-SNM53-SNM54</f>
        <v>0</v>
      </c>
      <c r="SNO56" s="995">
        <f t="shared" ref="SNO56" si="6609">SNO45-SNO53-SNO54</f>
        <v>0</v>
      </c>
      <c r="SNQ56" s="995">
        <f t="shared" ref="SNQ56" si="6610">SNQ45-SNQ53-SNQ54</f>
        <v>0</v>
      </c>
      <c r="SNS56" s="995">
        <f t="shared" ref="SNS56" si="6611">SNS45-SNS53-SNS54</f>
        <v>0</v>
      </c>
      <c r="SNU56" s="995">
        <f t="shared" ref="SNU56" si="6612">SNU45-SNU53-SNU54</f>
        <v>0</v>
      </c>
      <c r="SNW56" s="995">
        <f t="shared" ref="SNW56" si="6613">SNW45-SNW53-SNW54</f>
        <v>0</v>
      </c>
      <c r="SNY56" s="995">
        <f t="shared" ref="SNY56" si="6614">SNY45-SNY53-SNY54</f>
        <v>0</v>
      </c>
      <c r="SOA56" s="995">
        <f t="shared" ref="SOA56" si="6615">SOA45-SOA53-SOA54</f>
        <v>0</v>
      </c>
      <c r="SOC56" s="995">
        <f t="shared" ref="SOC56" si="6616">SOC45-SOC53-SOC54</f>
        <v>0</v>
      </c>
      <c r="SOE56" s="995">
        <f t="shared" ref="SOE56" si="6617">SOE45-SOE53-SOE54</f>
        <v>0</v>
      </c>
      <c r="SOG56" s="995">
        <f t="shared" ref="SOG56" si="6618">SOG45-SOG53-SOG54</f>
        <v>0</v>
      </c>
      <c r="SOI56" s="995">
        <f t="shared" ref="SOI56" si="6619">SOI45-SOI53-SOI54</f>
        <v>0</v>
      </c>
      <c r="SOK56" s="995">
        <f t="shared" ref="SOK56" si="6620">SOK45-SOK53-SOK54</f>
        <v>0</v>
      </c>
      <c r="SOM56" s="995">
        <f t="shared" ref="SOM56" si="6621">SOM45-SOM53-SOM54</f>
        <v>0</v>
      </c>
      <c r="SOO56" s="995">
        <f t="shared" ref="SOO56" si="6622">SOO45-SOO53-SOO54</f>
        <v>0</v>
      </c>
      <c r="SOQ56" s="995">
        <f t="shared" ref="SOQ56" si="6623">SOQ45-SOQ53-SOQ54</f>
        <v>0</v>
      </c>
      <c r="SOS56" s="995">
        <f t="shared" ref="SOS56" si="6624">SOS45-SOS53-SOS54</f>
        <v>0</v>
      </c>
      <c r="SOU56" s="995">
        <f t="shared" ref="SOU56" si="6625">SOU45-SOU53-SOU54</f>
        <v>0</v>
      </c>
      <c r="SOW56" s="995">
        <f t="shared" ref="SOW56" si="6626">SOW45-SOW53-SOW54</f>
        <v>0</v>
      </c>
      <c r="SOY56" s="995">
        <f t="shared" ref="SOY56" si="6627">SOY45-SOY53-SOY54</f>
        <v>0</v>
      </c>
      <c r="SPA56" s="995">
        <f t="shared" ref="SPA56" si="6628">SPA45-SPA53-SPA54</f>
        <v>0</v>
      </c>
      <c r="SPC56" s="995">
        <f t="shared" ref="SPC56" si="6629">SPC45-SPC53-SPC54</f>
        <v>0</v>
      </c>
      <c r="SPE56" s="995">
        <f t="shared" ref="SPE56" si="6630">SPE45-SPE53-SPE54</f>
        <v>0</v>
      </c>
      <c r="SPG56" s="995">
        <f t="shared" ref="SPG56" si="6631">SPG45-SPG53-SPG54</f>
        <v>0</v>
      </c>
      <c r="SPI56" s="995">
        <f t="shared" ref="SPI56" si="6632">SPI45-SPI53-SPI54</f>
        <v>0</v>
      </c>
      <c r="SPK56" s="995">
        <f t="shared" ref="SPK56" si="6633">SPK45-SPK53-SPK54</f>
        <v>0</v>
      </c>
      <c r="SPM56" s="995">
        <f t="shared" ref="SPM56" si="6634">SPM45-SPM53-SPM54</f>
        <v>0</v>
      </c>
      <c r="SPO56" s="995">
        <f t="shared" ref="SPO56" si="6635">SPO45-SPO53-SPO54</f>
        <v>0</v>
      </c>
      <c r="SPQ56" s="995">
        <f t="shared" ref="SPQ56" si="6636">SPQ45-SPQ53-SPQ54</f>
        <v>0</v>
      </c>
      <c r="SPS56" s="995">
        <f t="shared" ref="SPS56" si="6637">SPS45-SPS53-SPS54</f>
        <v>0</v>
      </c>
      <c r="SPU56" s="995">
        <f t="shared" ref="SPU56" si="6638">SPU45-SPU53-SPU54</f>
        <v>0</v>
      </c>
      <c r="SPW56" s="995">
        <f t="shared" ref="SPW56" si="6639">SPW45-SPW53-SPW54</f>
        <v>0</v>
      </c>
      <c r="SPY56" s="995">
        <f t="shared" ref="SPY56" si="6640">SPY45-SPY53-SPY54</f>
        <v>0</v>
      </c>
      <c r="SQA56" s="995">
        <f t="shared" ref="SQA56" si="6641">SQA45-SQA53-SQA54</f>
        <v>0</v>
      </c>
      <c r="SQC56" s="995">
        <f t="shared" ref="SQC56" si="6642">SQC45-SQC53-SQC54</f>
        <v>0</v>
      </c>
      <c r="SQE56" s="995">
        <f t="shared" ref="SQE56" si="6643">SQE45-SQE53-SQE54</f>
        <v>0</v>
      </c>
      <c r="SQG56" s="995">
        <f t="shared" ref="SQG56" si="6644">SQG45-SQG53-SQG54</f>
        <v>0</v>
      </c>
      <c r="SQI56" s="995">
        <f t="shared" ref="SQI56" si="6645">SQI45-SQI53-SQI54</f>
        <v>0</v>
      </c>
      <c r="SQK56" s="995">
        <f t="shared" ref="SQK56" si="6646">SQK45-SQK53-SQK54</f>
        <v>0</v>
      </c>
      <c r="SQM56" s="995">
        <f t="shared" ref="SQM56" si="6647">SQM45-SQM53-SQM54</f>
        <v>0</v>
      </c>
      <c r="SQO56" s="995">
        <f t="shared" ref="SQO56" si="6648">SQO45-SQO53-SQO54</f>
        <v>0</v>
      </c>
      <c r="SQQ56" s="995">
        <f t="shared" ref="SQQ56" si="6649">SQQ45-SQQ53-SQQ54</f>
        <v>0</v>
      </c>
      <c r="SQS56" s="995">
        <f t="shared" ref="SQS56" si="6650">SQS45-SQS53-SQS54</f>
        <v>0</v>
      </c>
      <c r="SQU56" s="995">
        <f t="shared" ref="SQU56" si="6651">SQU45-SQU53-SQU54</f>
        <v>0</v>
      </c>
      <c r="SQW56" s="995">
        <f t="shared" ref="SQW56" si="6652">SQW45-SQW53-SQW54</f>
        <v>0</v>
      </c>
      <c r="SQY56" s="995">
        <f t="shared" ref="SQY56" si="6653">SQY45-SQY53-SQY54</f>
        <v>0</v>
      </c>
      <c r="SRA56" s="995">
        <f t="shared" ref="SRA56" si="6654">SRA45-SRA53-SRA54</f>
        <v>0</v>
      </c>
      <c r="SRC56" s="995">
        <f t="shared" ref="SRC56" si="6655">SRC45-SRC53-SRC54</f>
        <v>0</v>
      </c>
      <c r="SRE56" s="995">
        <f t="shared" ref="SRE56" si="6656">SRE45-SRE53-SRE54</f>
        <v>0</v>
      </c>
      <c r="SRG56" s="995">
        <f t="shared" ref="SRG56" si="6657">SRG45-SRG53-SRG54</f>
        <v>0</v>
      </c>
      <c r="SRI56" s="995">
        <f t="shared" ref="SRI56" si="6658">SRI45-SRI53-SRI54</f>
        <v>0</v>
      </c>
      <c r="SRK56" s="995">
        <f t="shared" ref="SRK56" si="6659">SRK45-SRK53-SRK54</f>
        <v>0</v>
      </c>
      <c r="SRM56" s="995">
        <f t="shared" ref="SRM56" si="6660">SRM45-SRM53-SRM54</f>
        <v>0</v>
      </c>
      <c r="SRO56" s="995">
        <f t="shared" ref="SRO56" si="6661">SRO45-SRO53-SRO54</f>
        <v>0</v>
      </c>
      <c r="SRQ56" s="995">
        <f t="shared" ref="SRQ56" si="6662">SRQ45-SRQ53-SRQ54</f>
        <v>0</v>
      </c>
      <c r="SRS56" s="995">
        <f t="shared" ref="SRS56" si="6663">SRS45-SRS53-SRS54</f>
        <v>0</v>
      </c>
      <c r="SRU56" s="995">
        <f t="shared" ref="SRU56" si="6664">SRU45-SRU53-SRU54</f>
        <v>0</v>
      </c>
      <c r="SRW56" s="995">
        <f t="shared" ref="SRW56" si="6665">SRW45-SRW53-SRW54</f>
        <v>0</v>
      </c>
      <c r="SRY56" s="995">
        <f t="shared" ref="SRY56" si="6666">SRY45-SRY53-SRY54</f>
        <v>0</v>
      </c>
      <c r="SSA56" s="995">
        <f t="shared" ref="SSA56" si="6667">SSA45-SSA53-SSA54</f>
        <v>0</v>
      </c>
      <c r="SSC56" s="995">
        <f t="shared" ref="SSC56" si="6668">SSC45-SSC53-SSC54</f>
        <v>0</v>
      </c>
      <c r="SSE56" s="995">
        <f t="shared" ref="SSE56" si="6669">SSE45-SSE53-SSE54</f>
        <v>0</v>
      </c>
      <c r="SSG56" s="995">
        <f t="shared" ref="SSG56" si="6670">SSG45-SSG53-SSG54</f>
        <v>0</v>
      </c>
      <c r="SSI56" s="995">
        <f t="shared" ref="SSI56" si="6671">SSI45-SSI53-SSI54</f>
        <v>0</v>
      </c>
      <c r="SSK56" s="995">
        <f t="shared" ref="SSK56" si="6672">SSK45-SSK53-SSK54</f>
        <v>0</v>
      </c>
      <c r="SSM56" s="995">
        <f t="shared" ref="SSM56" si="6673">SSM45-SSM53-SSM54</f>
        <v>0</v>
      </c>
      <c r="SSO56" s="995">
        <f t="shared" ref="SSO56" si="6674">SSO45-SSO53-SSO54</f>
        <v>0</v>
      </c>
      <c r="SSQ56" s="995">
        <f t="shared" ref="SSQ56" si="6675">SSQ45-SSQ53-SSQ54</f>
        <v>0</v>
      </c>
      <c r="SSS56" s="995">
        <f t="shared" ref="SSS56" si="6676">SSS45-SSS53-SSS54</f>
        <v>0</v>
      </c>
      <c r="SSU56" s="995">
        <f t="shared" ref="SSU56" si="6677">SSU45-SSU53-SSU54</f>
        <v>0</v>
      </c>
      <c r="SSW56" s="995">
        <f t="shared" ref="SSW56" si="6678">SSW45-SSW53-SSW54</f>
        <v>0</v>
      </c>
      <c r="SSY56" s="995">
        <f t="shared" ref="SSY56" si="6679">SSY45-SSY53-SSY54</f>
        <v>0</v>
      </c>
      <c r="STA56" s="995">
        <f t="shared" ref="STA56" si="6680">STA45-STA53-STA54</f>
        <v>0</v>
      </c>
      <c r="STC56" s="995">
        <f t="shared" ref="STC56" si="6681">STC45-STC53-STC54</f>
        <v>0</v>
      </c>
      <c r="STE56" s="995">
        <f t="shared" ref="STE56" si="6682">STE45-STE53-STE54</f>
        <v>0</v>
      </c>
      <c r="STG56" s="995">
        <f t="shared" ref="STG56" si="6683">STG45-STG53-STG54</f>
        <v>0</v>
      </c>
      <c r="STI56" s="995">
        <f t="shared" ref="STI56" si="6684">STI45-STI53-STI54</f>
        <v>0</v>
      </c>
      <c r="STK56" s="995">
        <f t="shared" ref="STK56" si="6685">STK45-STK53-STK54</f>
        <v>0</v>
      </c>
      <c r="STM56" s="995">
        <f t="shared" ref="STM56" si="6686">STM45-STM53-STM54</f>
        <v>0</v>
      </c>
      <c r="STO56" s="995">
        <f t="shared" ref="STO56" si="6687">STO45-STO53-STO54</f>
        <v>0</v>
      </c>
      <c r="STQ56" s="995">
        <f t="shared" ref="STQ56" si="6688">STQ45-STQ53-STQ54</f>
        <v>0</v>
      </c>
      <c r="STS56" s="995">
        <f t="shared" ref="STS56" si="6689">STS45-STS53-STS54</f>
        <v>0</v>
      </c>
      <c r="STU56" s="995">
        <f t="shared" ref="STU56" si="6690">STU45-STU53-STU54</f>
        <v>0</v>
      </c>
      <c r="STW56" s="995">
        <f t="shared" ref="STW56" si="6691">STW45-STW53-STW54</f>
        <v>0</v>
      </c>
      <c r="STY56" s="995">
        <f t="shared" ref="STY56" si="6692">STY45-STY53-STY54</f>
        <v>0</v>
      </c>
      <c r="SUA56" s="995">
        <f t="shared" ref="SUA56" si="6693">SUA45-SUA53-SUA54</f>
        <v>0</v>
      </c>
      <c r="SUC56" s="995">
        <f t="shared" ref="SUC56" si="6694">SUC45-SUC53-SUC54</f>
        <v>0</v>
      </c>
      <c r="SUE56" s="995">
        <f t="shared" ref="SUE56" si="6695">SUE45-SUE53-SUE54</f>
        <v>0</v>
      </c>
      <c r="SUG56" s="995">
        <f t="shared" ref="SUG56" si="6696">SUG45-SUG53-SUG54</f>
        <v>0</v>
      </c>
      <c r="SUI56" s="995">
        <f t="shared" ref="SUI56" si="6697">SUI45-SUI53-SUI54</f>
        <v>0</v>
      </c>
      <c r="SUK56" s="995">
        <f t="shared" ref="SUK56" si="6698">SUK45-SUK53-SUK54</f>
        <v>0</v>
      </c>
      <c r="SUM56" s="995">
        <f t="shared" ref="SUM56" si="6699">SUM45-SUM53-SUM54</f>
        <v>0</v>
      </c>
      <c r="SUO56" s="995">
        <f t="shared" ref="SUO56" si="6700">SUO45-SUO53-SUO54</f>
        <v>0</v>
      </c>
      <c r="SUQ56" s="995">
        <f t="shared" ref="SUQ56" si="6701">SUQ45-SUQ53-SUQ54</f>
        <v>0</v>
      </c>
      <c r="SUS56" s="995">
        <f t="shared" ref="SUS56" si="6702">SUS45-SUS53-SUS54</f>
        <v>0</v>
      </c>
      <c r="SUU56" s="995">
        <f t="shared" ref="SUU56" si="6703">SUU45-SUU53-SUU54</f>
        <v>0</v>
      </c>
      <c r="SUW56" s="995">
        <f t="shared" ref="SUW56" si="6704">SUW45-SUW53-SUW54</f>
        <v>0</v>
      </c>
      <c r="SUY56" s="995">
        <f t="shared" ref="SUY56" si="6705">SUY45-SUY53-SUY54</f>
        <v>0</v>
      </c>
      <c r="SVA56" s="995">
        <f t="shared" ref="SVA56" si="6706">SVA45-SVA53-SVA54</f>
        <v>0</v>
      </c>
      <c r="SVC56" s="995">
        <f t="shared" ref="SVC56" si="6707">SVC45-SVC53-SVC54</f>
        <v>0</v>
      </c>
      <c r="SVE56" s="995">
        <f t="shared" ref="SVE56" si="6708">SVE45-SVE53-SVE54</f>
        <v>0</v>
      </c>
      <c r="SVG56" s="995">
        <f t="shared" ref="SVG56" si="6709">SVG45-SVG53-SVG54</f>
        <v>0</v>
      </c>
      <c r="SVI56" s="995">
        <f t="shared" ref="SVI56" si="6710">SVI45-SVI53-SVI54</f>
        <v>0</v>
      </c>
      <c r="SVK56" s="995">
        <f t="shared" ref="SVK56" si="6711">SVK45-SVK53-SVK54</f>
        <v>0</v>
      </c>
      <c r="SVM56" s="995">
        <f t="shared" ref="SVM56" si="6712">SVM45-SVM53-SVM54</f>
        <v>0</v>
      </c>
      <c r="SVO56" s="995">
        <f t="shared" ref="SVO56" si="6713">SVO45-SVO53-SVO54</f>
        <v>0</v>
      </c>
      <c r="SVQ56" s="995">
        <f t="shared" ref="SVQ56" si="6714">SVQ45-SVQ53-SVQ54</f>
        <v>0</v>
      </c>
      <c r="SVS56" s="995">
        <f t="shared" ref="SVS56" si="6715">SVS45-SVS53-SVS54</f>
        <v>0</v>
      </c>
      <c r="SVU56" s="995">
        <f t="shared" ref="SVU56" si="6716">SVU45-SVU53-SVU54</f>
        <v>0</v>
      </c>
      <c r="SVW56" s="995">
        <f t="shared" ref="SVW56" si="6717">SVW45-SVW53-SVW54</f>
        <v>0</v>
      </c>
      <c r="SVY56" s="995">
        <f t="shared" ref="SVY56" si="6718">SVY45-SVY53-SVY54</f>
        <v>0</v>
      </c>
      <c r="SWA56" s="995">
        <f t="shared" ref="SWA56" si="6719">SWA45-SWA53-SWA54</f>
        <v>0</v>
      </c>
      <c r="SWC56" s="995">
        <f t="shared" ref="SWC56" si="6720">SWC45-SWC53-SWC54</f>
        <v>0</v>
      </c>
      <c r="SWE56" s="995">
        <f t="shared" ref="SWE56" si="6721">SWE45-SWE53-SWE54</f>
        <v>0</v>
      </c>
      <c r="SWG56" s="995">
        <f t="shared" ref="SWG56" si="6722">SWG45-SWG53-SWG54</f>
        <v>0</v>
      </c>
      <c r="SWI56" s="995">
        <f t="shared" ref="SWI56" si="6723">SWI45-SWI53-SWI54</f>
        <v>0</v>
      </c>
      <c r="SWK56" s="995">
        <f t="shared" ref="SWK56" si="6724">SWK45-SWK53-SWK54</f>
        <v>0</v>
      </c>
      <c r="SWM56" s="995">
        <f t="shared" ref="SWM56" si="6725">SWM45-SWM53-SWM54</f>
        <v>0</v>
      </c>
      <c r="SWO56" s="995">
        <f t="shared" ref="SWO56" si="6726">SWO45-SWO53-SWO54</f>
        <v>0</v>
      </c>
      <c r="SWQ56" s="995">
        <f t="shared" ref="SWQ56" si="6727">SWQ45-SWQ53-SWQ54</f>
        <v>0</v>
      </c>
      <c r="SWS56" s="995">
        <f t="shared" ref="SWS56" si="6728">SWS45-SWS53-SWS54</f>
        <v>0</v>
      </c>
      <c r="SWU56" s="995">
        <f t="shared" ref="SWU56" si="6729">SWU45-SWU53-SWU54</f>
        <v>0</v>
      </c>
      <c r="SWW56" s="995">
        <f t="shared" ref="SWW56" si="6730">SWW45-SWW53-SWW54</f>
        <v>0</v>
      </c>
      <c r="SWY56" s="995">
        <f t="shared" ref="SWY56" si="6731">SWY45-SWY53-SWY54</f>
        <v>0</v>
      </c>
      <c r="SXA56" s="995">
        <f t="shared" ref="SXA56" si="6732">SXA45-SXA53-SXA54</f>
        <v>0</v>
      </c>
      <c r="SXC56" s="995">
        <f t="shared" ref="SXC56" si="6733">SXC45-SXC53-SXC54</f>
        <v>0</v>
      </c>
      <c r="SXE56" s="995">
        <f t="shared" ref="SXE56" si="6734">SXE45-SXE53-SXE54</f>
        <v>0</v>
      </c>
      <c r="SXG56" s="995">
        <f t="shared" ref="SXG56" si="6735">SXG45-SXG53-SXG54</f>
        <v>0</v>
      </c>
      <c r="SXI56" s="995">
        <f t="shared" ref="SXI56" si="6736">SXI45-SXI53-SXI54</f>
        <v>0</v>
      </c>
      <c r="SXK56" s="995">
        <f t="shared" ref="SXK56" si="6737">SXK45-SXK53-SXK54</f>
        <v>0</v>
      </c>
      <c r="SXM56" s="995">
        <f t="shared" ref="SXM56" si="6738">SXM45-SXM53-SXM54</f>
        <v>0</v>
      </c>
      <c r="SXO56" s="995">
        <f t="shared" ref="SXO56" si="6739">SXO45-SXO53-SXO54</f>
        <v>0</v>
      </c>
      <c r="SXQ56" s="995">
        <f t="shared" ref="SXQ56" si="6740">SXQ45-SXQ53-SXQ54</f>
        <v>0</v>
      </c>
      <c r="SXS56" s="995">
        <f t="shared" ref="SXS56" si="6741">SXS45-SXS53-SXS54</f>
        <v>0</v>
      </c>
      <c r="SXU56" s="995">
        <f t="shared" ref="SXU56" si="6742">SXU45-SXU53-SXU54</f>
        <v>0</v>
      </c>
      <c r="SXW56" s="995">
        <f t="shared" ref="SXW56" si="6743">SXW45-SXW53-SXW54</f>
        <v>0</v>
      </c>
      <c r="SXY56" s="995">
        <f t="shared" ref="SXY56" si="6744">SXY45-SXY53-SXY54</f>
        <v>0</v>
      </c>
      <c r="SYA56" s="995">
        <f t="shared" ref="SYA56" si="6745">SYA45-SYA53-SYA54</f>
        <v>0</v>
      </c>
      <c r="SYC56" s="995">
        <f t="shared" ref="SYC56" si="6746">SYC45-SYC53-SYC54</f>
        <v>0</v>
      </c>
      <c r="SYE56" s="995">
        <f t="shared" ref="SYE56" si="6747">SYE45-SYE53-SYE54</f>
        <v>0</v>
      </c>
      <c r="SYG56" s="995">
        <f t="shared" ref="SYG56" si="6748">SYG45-SYG53-SYG54</f>
        <v>0</v>
      </c>
      <c r="SYI56" s="995">
        <f t="shared" ref="SYI56" si="6749">SYI45-SYI53-SYI54</f>
        <v>0</v>
      </c>
      <c r="SYK56" s="995">
        <f t="shared" ref="SYK56" si="6750">SYK45-SYK53-SYK54</f>
        <v>0</v>
      </c>
      <c r="SYM56" s="995">
        <f t="shared" ref="SYM56" si="6751">SYM45-SYM53-SYM54</f>
        <v>0</v>
      </c>
      <c r="SYO56" s="995">
        <f t="shared" ref="SYO56" si="6752">SYO45-SYO53-SYO54</f>
        <v>0</v>
      </c>
      <c r="SYQ56" s="995">
        <f t="shared" ref="SYQ56" si="6753">SYQ45-SYQ53-SYQ54</f>
        <v>0</v>
      </c>
      <c r="SYS56" s="995">
        <f t="shared" ref="SYS56" si="6754">SYS45-SYS53-SYS54</f>
        <v>0</v>
      </c>
      <c r="SYU56" s="995">
        <f t="shared" ref="SYU56" si="6755">SYU45-SYU53-SYU54</f>
        <v>0</v>
      </c>
      <c r="SYW56" s="995">
        <f t="shared" ref="SYW56" si="6756">SYW45-SYW53-SYW54</f>
        <v>0</v>
      </c>
      <c r="SYY56" s="995">
        <f t="shared" ref="SYY56" si="6757">SYY45-SYY53-SYY54</f>
        <v>0</v>
      </c>
      <c r="SZA56" s="995">
        <f t="shared" ref="SZA56" si="6758">SZA45-SZA53-SZA54</f>
        <v>0</v>
      </c>
      <c r="SZC56" s="995">
        <f t="shared" ref="SZC56" si="6759">SZC45-SZC53-SZC54</f>
        <v>0</v>
      </c>
      <c r="SZE56" s="995">
        <f t="shared" ref="SZE56" si="6760">SZE45-SZE53-SZE54</f>
        <v>0</v>
      </c>
      <c r="SZG56" s="995">
        <f t="shared" ref="SZG56" si="6761">SZG45-SZG53-SZG54</f>
        <v>0</v>
      </c>
      <c r="SZI56" s="995">
        <f t="shared" ref="SZI56" si="6762">SZI45-SZI53-SZI54</f>
        <v>0</v>
      </c>
      <c r="SZK56" s="995">
        <f t="shared" ref="SZK56" si="6763">SZK45-SZK53-SZK54</f>
        <v>0</v>
      </c>
      <c r="SZM56" s="995">
        <f t="shared" ref="SZM56" si="6764">SZM45-SZM53-SZM54</f>
        <v>0</v>
      </c>
      <c r="SZO56" s="995">
        <f t="shared" ref="SZO56" si="6765">SZO45-SZO53-SZO54</f>
        <v>0</v>
      </c>
      <c r="SZQ56" s="995">
        <f t="shared" ref="SZQ56" si="6766">SZQ45-SZQ53-SZQ54</f>
        <v>0</v>
      </c>
      <c r="SZS56" s="995">
        <f t="shared" ref="SZS56" si="6767">SZS45-SZS53-SZS54</f>
        <v>0</v>
      </c>
      <c r="SZU56" s="995">
        <f t="shared" ref="SZU56" si="6768">SZU45-SZU53-SZU54</f>
        <v>0</v>
      </c>
      <c r="SZW56" s="995">
        <f t="shared" ref="SZW56" si="6769">SZW45-SZW53-SZW54</f>
        <v>0</v>
      </c>
      <c r="SZY56" s="995">
        <f t="shared" ref="SZY56" si="6770">SZY45-SZY53-SZY54</f>
        <v>0</v>
      </c>
      <c r="TAA56" s="995">
        <f t="shared" ref="TAA56" si="6771">TAA45-TAA53-TAA54</f>
        <v>0</v>
      </c>
      <c r="TAC56" s="995">
        <f t="shared" ref="TAC56" si="6772">TAC45-TAC53-TAC54</f>
        <v>0</v>
      </c>
      <c r="TAE56" s="995">
        <f t="shared" ref="TAE56" si="6773">TAE45-TAE53-TAE54</f>
        <v>0</v>
      </c>
      <c r="TAG56" s="995">
        <f t="shared" ref="TAG56" si="6774">TAG45-TAG53-TAG54</f>
        <v>0</v>
      </c>
      <c r="TAI56" s="995">
        <f t="shared" ref="TAI56" si="6775">TAI45-TAI53-TAI54</f>
        <v>0</v>
      </c>
      <c r="TAK56" s="995">
        <f t="shared" ref="TAK56" si="6776">TAK45-TAK53-TAK54</f>
        <v>0</v>
      </c>
      <c r="TAM56" s="995">
        <f t="shared" ref="TAM56" si="6777">TAM45-TAM53-TAM54</f>
        <v>0</v>
      </c>
      <c r="TAO56" s="995">
        <f t="shared" ref="TAO56" si="6778">TAO45-TAO53-TAO54</f>
        <v>0</v>
      </c>
      <c r="TAQ56" s="995">
        <f t="shared" ref="TAQ56" si="6779">TAQ45-TAQ53-TAQ54</f>
        <v>0</v>
      </c>
      <c r="TAS56" s="995">
        <f t="shared" ref="TAS56" si="6780">TAS45-TAS53-TAS54</f>
        <v>0</v>
      </c>
      <c r="TAU56" s="995">
        <f t="shared" ref="TAU56" si="6781">TAU45-TAU53-TAU54</f>
        <v>0</v>
      </c>
      <c r="TAW56" s="995">
        <f t="shared" ref="TAW56" si="6782">TAW45-TAW53-TAW54</f>
        <v>0</v>
      </c>
      <c r="TAY56" s="995">
        <f t="shared" ref="TAY56" si="6783">TAY45-TAY53-TAY54</f>
        <v>0</v>
      </c>
      <c r="TBA56" s="995">
        <f t="shared" ref="TBA56" si="6784">TBA45-TBA53-TBA54</f>
        <v>0</v>
      </c>
      <c r="TBC56" s="995">
        <f t="shared" ref="TBC56" si="6785">TBC45-TBC53-TBC54</f>
        <v>0</v>
      </c>
      <c r="TBE56" s="995">
        <f t="shared" ref="TBE56" si="6786">TBE45-TBE53-TBE54</f>
        <v>0</v>
      </c>
      <c r="TBG56" s="995">
        <f t="shared" ref="TBG56" si="6787">TBG45-TBG53-TBG54</f>
        <v>0</v>
      </c>
      <c r="TBI56" s="995">
        <f t="shared" ref="TBI56" si="6788">TBI45-TBI53-TBI54</f>
        <v>0</v>
      </c>
      <c r="TBK56" s="995">
        <f t="shared" ref="TBK56" si="6789">TBK45-TBK53-TBK54</f>
        <v>0</v>
      </c>
      <c r="TBM56" s="995">
        <f t="shared" ref="TBM56" si="6790">TBM45-TBM53-TBM54</f>
        <v>0</v>
      </c>
      <c r="TBO56" s="995">
        <f t="shared" ref="TBO56" si="6791">TBO45-TBO53-TBO54</f>
        <v>0</v>
      </c>
      <c r="TBQ56" s="995">
        <f t="shared" ref="TBQ56" si="6792">TBQ45-TBQ53-TBQ54</f>
        <v>0</v>
      </c>
      <c r="TBS56" s="995">
        <f t="shared" ref="TBS56" si="6793">TBS45-TBS53-TBS54</f>
        <v>0</v>
      </c>
      <c r="TBU56" s="995">
        <f t="shared" ref="TBU56" si="6794">TBU45-TBU53-TBU54</f>
        <v>0</v>
      </c>
      <c r="TBW56" s="995">
        <f t="shared" ref="TBW56" si="6795">TBW45-TBW53-TBW54</f>
        <v>0</v>
      </c>
      <c r="TBY56" s="995">
        <f t="shared" ref="TBY56" si="6796">TBY45-TBY53-TBY54</f>
        <v>0</v>
      </c>
      <c r="TCA56" s="995">
        <f t="shared" ref="TCA56" si="6797">TCA45-TCA53-TCA54</f>
        <v>0</v>
      </c>
      <c r="TCC56" s="995">
        <f t="shared" ref="TCC56" si="6798">TCC45-TCC53-TCC54</f>
        <v>0</v>
      </c>
      <c r="TCE56" s="995">
        <f t="shared" ref="TCE56" si="6799">TCE45-TCE53-TCE54</f>
        <v>0</v>
      </c>
      <c r="TCG56" s="995">
        <f t="shared" ref="TCG56" si="6800">TCG45-TCG53-TCG54</f>
        <v>0</v>
      </c>
      <c r="TCI56" s="995">
        <f t="shared" ref="TCI56" si="6801">TCI45-TCI53-TCI54</f>
        <v>0</v>
      </c>
      <c r="TCK56" s="995">
        <f t="shared" ref="TCK56" si="6802">TCK45-TCK53-TCK54</f>
        <v>0</v>
      </c>
      <c r="TCM56" s="995">
        <f t="shared" ref="TCM56" si="6803">TCM45-TCM53-TCM54</f>
        <v>0</v>
      </c>
      <c r="TCO56" s="995">
        <f t="shared" ref="TCO56" si="6804">TCO45-TCO53-TCO54</f>
        <v>0</v>
      </c>
      <c r="TCQ56" s="995">
        <f t="shared" ref="TCQ56" si="6805">TCQ45-TCQ53-TCQ54</f>
        <v>0</v>
      </c>
      <c r="TCS56" s="995">
        <f t="shared" ref="TCS56" si="6806">TCS45-TCS53-TCS54</f>
        <v>0</v>
      </c>
      <c r="TCU56" s="995">
        <f t="shared" ref="TCU56" si="6807">TCU45-TCU53-TCU54</f>
        <v>0</v>
      </c>
      <c r="TCW56" s="995">
        <f t="shared" ref="TCW56" si="6808">TCW45-TCW53-TCW54</f>
        <v>0</v>
      </c>
      <c r="TCY56" s="995">
        <f t="shared" ref="TCY56" si="6809">TCY45-TCY53-TCY54</f>
        <v>0</v>
      </c>
      <c r="TDA56" s="995">
        <f t="shared" ref="TDA56" si="6810">TDA45-TDA53-TDA54</f>
        <v>0</v>
      </c>
      <c r="TDC56" s="995">
        <f t="shared" ref="TDC56" si="6811">TDC45-TDC53-TDC54</f>
        <v>0</v>
      </c>
      <c r="TDE56" s="995">
        <f t="shared" ref="TDE56" si="6812">TDE45-TDE53-TDE54</f>
        <v>0</v>
      </c>
      <c r="TDG56" s="995">
        <f t="shared" ref="TDG56" si="6813">TDG45-TDG53-TDG54</f>
        <v>0</v>
      </c>
      <c r="TDI56" s="995">
        <f t="shared" ref="TDI56" si="6814">TDI45-TDI53-TDI54</f>
        <v>0</v>
      </c>
      <c r="TDK56" s="995">
        <f t="shared" ref="TDK56" si="6815">TDK45-TDK53-TDK54</f>
        <v>0</v>
      </c>
      <c r="TDM56" s="995">
        <f t="shared" ref="TDM56" si="6816">TDM45-TDM53-TDM54</f>
        <v>0</v>
      </c>
      <c r="TDO56" s="995">
        <f t="shared" ref="TDO56" si="6817">TDO45-TDO53-TDO54</f>
        <v>0</v>
      </c>
      <c r="TDQ56" s="995">
        <f t="shared" ref="TDQ56" si="6818">TDQ45-TDQ53-TDQ54</f>
        <v>0</v>
      </c>
      <c r="TDS56" s="995">
        <f t="shared" ref="TDS56" si="6819">TDS45-TDS53-TDS54</f>
        <v>0</v>
      </c>
      <c r="TDU56" s="995">
        <f t="shared" ref="TDU56" si="6820">TDU45-TDU53-TDU54</f>
        <v>0</v>
      </c>
      <c r="TDW56" s="995">
        <f t="shared" ref="TDW56" si="6821">TDW45-TDW53-TDW54</f>
        <v>0</v>
      </c>
      <c r="TDY56" s="995">
        <f t="shared" ref="TDY56" si="6822">TDY45-TDY53-TDY54</f>
        <v>0</v>
      </c>
      <c r="TEA56" s="995">
        <f t="shared" ref="TEA56" si="6823">TEA45-TEA53-TEA54</f>
        <v>0</v>
      </c>
      <c r="TEC56" s="995">
        <f t="shared" ref="TEC56" si="6824">TEC45-TEC53-TEC54</f>
        <v>0</v>
      </c>
      <c r="TEE56" s="995">
        <f t="shared" ref="TEE56" si="6825">TEE45-TEE53-TEE54</f>
        <v>0</v>
      </c>
      <c r="TEG56" s="995">
        <f t="shared" ref="TEG56" si="6826">TEG45-TEG53-TEG54</f>
        <v>0</v>
      </c>
      <c r="TEI56" s="995">
        <f t="shared" ref="TEI56" si="6827">TEI45-TEI53-TEI54</f>
        <v>0</v>
      </c>
      <c r="TEK56" s="995">
        <f t="shared" ref="TEK56" si="6828">TEK45-TEK53-TEK54</f>
        <v>0</v>
      </c>
      <c r="TEM56" s="995">
        <f t="shared" ref="TEM56" si="6829">TEM45-TEM53-TEM54</f>
        <v>0</v>
      </c>
      <c r="TEO56" s="995">
        <f t="shared" ref="TEO56" si="6830">TEO45-TEO53-TEO54</f>
        <v>0</v>
      </c>
      <c r="TEQ56" s="995">
        <f t="shared" ref="TEQ56" si="6831">TEQ45-TEQ53-TEQ54</f>
        <v>0</v>
      </c>
      <c r="TES56" s="995">
        <f t="shared" ref="TES56" si="6832">TES45-TES53-TES54</f>
        <v>0</v>
      </c>
      <c r="TEU56" s="995">
        <f t="shared" ref="TEU56" si="6833">TEU45-TEU53-TEU54</f>
        <v>0</v>
      </c>
      <c r="TEW56" s="995">
        <f t="shared" ref="TEW56" si="6834">TEW45-TEW53-TEW54</f>
        <v>0</v>
      </c>
      <c r="TEY56" s="995">
        <f t="shared" ref="TEY56" si="6835">TEY45-TEY53-TEY54</f>
        <v>0</v>
      </c>
      <c r="TFA56" s="995">
        <f t="shared" ref="TFA56" si="6836">TFA45-TFA53-TFA54</f>
        <v>0</v>
      </c>
      <c r="TFC56" s="995">
        <f t="shared" ref="TFC56" si="6837">TFC45-TFC53-TFC54</f>
        <v>0</v>
      </c>
      <c r="TFE56" s="995">
        <f t="shared" ref="TFE56" si="6838">TFE45-TFE53-TFE54</f>
        <v>0</v>
      </c>
      <c r="TFG56" s="995">
        <f t="shared" ref="TFG56" si="6839">TFG45-TFG53-TFG54</f>
        <v>0</v>
      </c>
      <c r="TFI56" s="995">
        <f t="shared" ref="TFI56" si="6840">TFI45-TFI53-TFI54</f>
        <v>0</v>
      </c>
      <c r="TFK56" s="995">
        <f t="shared" ref="TFK56" si="6841">TFK45-TFK53-TFK54</f>
        <v>0</v>
      </c>
      <c r="TFM56" s="995">
        <f t="shared" ref="TFM56" si="6842">TFM45-TFM53-TFM54</f>
        <v>0</v>
      </c>
      <c r="TFO56" s="995">
        <f t="shared" ref="TFO56" si="6843">TFO45-TFO53-TFO54</f>
        <v>0</v>
      </c>
      <c r="TFQ56" s="995">
        <f t="shared" ref="TFQ56" si="6844">TFQ45-TFQ53-TFQ54</f>
        <v>0</v>
      </c>
      <c r="TFS56" s="995">
        <f t="shared" ref="TFS56" si="6845">TFS45-TFS53-TFS54</f>
        <v>0</v>
      </c>
      <c r="TFU56" s="995">
        <f t="shared" ref="TFU56" si="6846">TFU45-TFU53-TFU54</f>
        <v>0</v>
      </c>
      <c r="TFW56" s="995">
        <f t="shared" ref="TFW56" si="6847">TFW45-TFW53-TFW54</f>
        <v>0</v>
      </c>
      <c r="TFY56" s="995">
        <f t="shared" ref="TFY56" si="6848">TFY45-TFY53-TFY54</f>
        <v>0</v>
      </c>
      <c r="TGA56" s="995">
        <f t="shared" ref="TGA56" si="6849">TGA45-TGA53-TGA54</f>
        <v>0</v>
      </c>
      <c r="TGC56" s="995">
        <f t="shared" ref="TGC56" si="6850">TGC45-TGC53-TGC54</f>
        <v>0</v>
      </c>
      <c r="TGE56" s="995">
        <f t="shared" ref="TGE56" si="6851">TGE45-TGE53-TGE54</f>
        <v>0</v>
      </c>
      <c r="TGG56" s="995">
        <f t="shared" ref="TGG56" si="6852">TGG45-TGG53-TGG54</f>
        <v>0</v>
      </c>
      <c r="TGI56" s="995">
        <f t="shared" ref="TGI56" si="6853">TGI45-TGI53-TGI54</f>
        <v>0</v>
      </c>
      <c r="TGK56" s="995">
        <f t="shared" ref="TGK56" si="6854">TGK45-TGK53-TGK54</f>
        <v>0</v>
      </c>
      <c r="TGM56" s="995">
        <f t="shared" ref="TGM56" si="6855">TGM45-TGM53-TGM54</f>
        <v>0</v>
      </c>
      <c r="TGO56" s="995">
        <f t="shared" ref="TGO56" si="6856">TGO45-TGO53-TGO54</f>
        <v>0</v>
      </c>
      <c r="TGQ56" s="995">
        <f t="shared" ref="TGQ56" si="6857">TGQ45-TGQ53-TGQ54</f>
        <v>0</v>
      </c>
      <c r="TGS56" s="995">
        <f t="shared" ref="TGS56" si="6858">TGS45-TGS53-TGS54</f>
        <v>0</v>
      </c>
      <c r="TGU56" s="995">
        <f t="shared" ref="TGU56" si="6859">TGU45-TGU53-TGU54</f>
        <v>0</v>
      </c>
      <c r="TGW56" s="995">
        <f t="shared" ref="TGW56" si="6860">TGW45-TGW53-TGW54</f>
        <v>0</v>
      </c>
      <c r="TGY56" s="995">
        <f t="shared" ref="TGY56" si="6861">TGY45-TGY53-TGY54</f>
        <v>0</v>
      </c>
      <c r="THA56" s="995">
        <f t="shared" ref="THA56" si="6862">THA45-THA53-THA54</f>
        <v>0</v>
      </c>
      <c r="THC56" s="995">
        <f t="shared" ref="THC56" si="6863">THC45-THC53-THC54</f>
        <v>0</v>
      </c>
      <c r="THE56" s="995">
        <f t="shared" ref="THE56" si="6864">THE45-THE53-THE54</f>
        <v>0</v>
      </c>
      <c r="THG56" s="995">
        <f t="shared" ref="THG56" si="6865">THG45-THG53-THG54</f>
        <v>0</v>
      </c>
      <c r="THI56" s="995">
        <f t="shared" ref="THI56" si="6866">THI45-THI53-THI54</f>
        <v>0</v>
      </c>
      <c r="THK56" s="995">
        <f t="shared" ref="THK56" si="6867">THK45-THK53-THK54</f>
        <v>0</v>
      </c>
      <c r="THM56" s="995">
        <f t="shared" ref="THM56" si="6868">THM45-THM53-THM54</f>
        <v>0</v>
      </c>
      <c r="THO56" s="995">
        <f t="shared" ref="THO56" si="6869">THO45-THO53-THO54</f>
        <v>0</v>
      </c>
      <c r="THQ56" s="995">
        <f t="shared" ref="THQ56" si="6870">THQ45-THQ53-THQ54</f>
        <v>0</v>
      </c>
      <c r="THS56" s="995">
        <f t="shared" ref="THS56" si="6871">THS45-THS53-THS54</f>
        <v>0</v>
      </c>
      <c r="THU56" s="995">
        <f t="shared" ref="THU56" si="6872">THU45-THU53-THU54</f>
        <v>0</v>
      </c>
      <c r="THW56" s="995">
        <f t="shared" ref="THW56" si="6873">THW45-THW53-THW54</f>
        <v>0</v>
      </c>
      <c r="THY56" s="995">
        <f t="shared" ref="THY56" si="6874">THY45-THY53-THY54</f>
        <v>0</v>
      </c>
      <c r="TIA56" s="995">
        <f t="shared" ref="TIA56" si="6875">TIA45-TIA53-TIA54</f>
        <v>0</v>
      </c>
      <c r="TIC56" s="995">
        <f t="shared" ref="TIC56" si="6876">TIC45-TIC53-TIC54</f>
        <v>0</v>
      </c>
      <c r="TIE56" s="995">
        <f t="shared" ref="TIE56" si="6877">TIE45-TIE53-TIE54</f>
        <v>0</v>
      </c>
      <c r="TIG56" s="995">
        <f t="shared" ref="TIG56" si="6878">TIG45-TIG53-TIG54</f>
        <v>0</v>
      </c>
      <c r="TII56" s="995">
        <f t="shared" ref="TII56" si="6879">TII45-TII53-TII54</f>
        <v>0</v>
      </c>
      <c r="TIK56" s="995">
        <f t="shared" ref="TIK56" si="6880">TIK45-TIK53-TIK54</f>
        <v>0</v>
      </c>
      <c r="TIM56" s="995">
        <f t="shared" ref="TIM56" si="6881">TIM45-TIM53-TIM54</f>
        <v>0</v>
      </c>
      <c r="TIO56" s="995">
        <f t="shared" ref="TIO56" si="6882">TIO45-TIO53-TIO54</f>
        <v>0</v>
      </c>
      <c r="TIQ56" s="995">
        <f t="shared" ref="TIQ56" si="6883">TIQ45-TIQ53-TIQ54</f>
        <v>0</v>
      </c>
      <c r="TIS56" s="995">
        <f t="shared" ref="TIS56" si="6884">TIS45-TIS53-TIS54</f>
        <v>0</v>
      </c>
      <c r="TIU56" s="995">
        <f t="shared" ref="TIU56" si="6885">TIU45-TIU53-TIU54</f>
        <v>0</v>
      </c>
      <c r="TIW56" s="995">
        <f t="shared" ref="TIW56" si="6886">TIW45-TIW53-TIW54</f>
        <v>0</v>
      </c>
      <c r="TIY56" s="995">
        <f t="shared" ref="TIY56" si="6887">TIY45-TIY53-TIY54</f>
        <v>0</v>
      </c>
      <c r="TJA56" s="995">
        <f t="shared" ref="TJA56" si="6888">TJA45-TJA53-TJA54</f>
        <v>0</v>
      </c>
      <c r="TJC56" s="995">
        <f t="shared" ref="TJC56" si="6889">TJC45-TJC53-TJC54</f>
        <v>0</v>
      </c>
      <c r="TJE56" s="995">
        <f t="shared" ref="TJE56" si="6890">TJE45-TJE53-TJE54</f>
        <v>0</v>
      </c>
      <c r="TJG56" s="995">
        <f t="shared" ref="TJG56" si="6891">TJG45-TJG53-TJG54</f>
        <v>0</v>
      </c>
      <c r="TJI56" s="995">
        <f t="shared" ref="TJI56" si="6892">TJI45-TJI53-TJI54</f>
        <v>0</v>
      </c>
      <c r="TJK56" s="995">
        <f t="shared" ref="TJK56" si="6893">TJK45-TJK53-TJK54</f>
        <v>0</v>
      </c>
      <c r="TJM56" s="995">
        <f t="shared" ref="TJM56" si="6894">TJM45-TJM53-TJM54</f>
        <v>0</v>
      </c>
      <c r="TJO56" s="995">
        <f t="shared" ref="TJO56" si="6895">TJO45-TJO53-TJO54</f>
        <v>0</v>
      </c>
      <c r="TJQ56" s="995">
        <f t="shared" ref="TJQ56" si="6896">TJQ45-TJQ53-TJQ54</f>
        <v>0</v>
      </c>
      <c r="TJS56" s="995">
        <f t="shared" ref="TJS56" si="6897">TJS45-TJS53-TJS54</f>
        <v>0</v>
      </c>
      <c r="TJU56" s="995">
        <f t="shared" ref="TJU56" si="6898">TJU45-TJU53-TJU54</f>
        <v>0</v>
      </c>
      <c r="TJW56" s="995">
        <f t="shared" ref="TJW56" si="6899">TJW45-TJW53-TJW54</f>
        <v>0</v>
      </c>
      <c r="TJY56" s="995">
        <f t="shared" ref="TJY56" si="6900">TJY45-TJY53-TJY54</f>
        <v>0</v>
      </c>
      <c r="TKA56" s="995">
        <f t="shared" ref="TKA56" si="6901">TKA45-TKA53-TKA54</f>
        <v>0</v>
      </c>
      <c r="TKC56" s="995">
        <f t="shared" ref="TKC56" si="6902">TKC45-TKC53-TKC54</f>
        <v>0</v>
      </c>
      <c r="TKE56" s="995">
        <f t="shared" ref="TKE56" si="6903">TKE45-TKE53-TKE54</f>
        <v>0</v>
      </c>
      <c r="TKG56" s="995">
        <f t="shared" ref="TKG56" si="6904">TKG45-TKG53-TKG54</f>
        <v>0</v>
      </c>
      <c r="TKI56" s="995">
        <f t="shared" ref="TKI56" si="6905">TKI45-TKI53-TKI54</f>
        <v>0</v>
      </c>
      <c r="TKK56" s="995">
        <f t="shared" ref="TKK56" si="6906">TKK45-TKK53-TKK54</f>
        <v>0</v>
      </c>
      <c r="TKM56" s="995">
        <f t="shared" ref="TKM56" si="6907">TKM45-TKM53-TKM54</f>
        <v>0</v>
      </c>
      <c r="TKO56" s="995">
        <f t="shared" ref="TKO56" si="6908">TKO45-TKO53-TKO54</f>
        <v>0</v>
      </c>
      <c r="TKQ56" s="995">
        <f t="shared" ref="TKQ56" si="6909">TKQ45-TKQ53-TKQ54</f>
        <v>0</v>
      </c>
      <c r="TKS56" s="995">
        <f t="shared" ref="TKS56" si="6910">TKS45-TKS53-TKS54</f>
        <v>0</v>
      </c>
      <c r="TKU56" s="995">
        <f t="shared" ref="TKU56" si="6911">TKU45-TKU53-TKU54</f>
        <v>0</v>
      </c>
      <c r="TKW56" s="995">
        <f t="shared" ref="TKW56" si="6912">TKW45-TKW53-TKW54</f>
        <v>0</v>
      </c>
      <c r="TKY56" s="995">
        <f t="shared" ref="TKY56" si="6913">TKY45-TKY53-TKY54</f>
        <v>0</v>
      </c>
      <c r="TLA56" s="995">
        <f t="shared" ref="TLA56" si="6914">TLA45-TLA53-TLA54</f>
        <v>0</v>
      </c>
      <c r="TLC56" s="995">
        <f t="shared" ref="TLC56" si="6915">TLC45-TLC53-TLC54</f>
        <v>0</v>
      </c>
      <c r="TLE56" s="995">
        <f t="shared" ref="TLE56" si="6916">TLE45-TLE53-TLE54</f>
        <v>0</v>
      </c>
      <c r="TLG56" s="995">
        <f t="shared" ref="TLG56" si="6917">TLG45-TLG53-TLG54</f>
        <v>0</v>
      </c>
      <c r="TLI56" s="995">
        <f t="shared" ref="TLI56" si="6918">TLI45-TLI53-TLI54</f>
        <v>0</v>
      </c>
      <c r="TLK56" s="995">
        <f t="shared" ref="TLK56" si="6919">TLK45-TLK53-TLK54</f>
        <v>0</v>
      </c>
      <c r="TLM56" s="995">
        <f t="shared" ref="TLM56" si="6920">TLM45-TLM53-TLM54</f>
        <v>0</v>
      </c>
      <c r="TLO56" s="995">
        <f t="shared" ref="TLO56" si="6921">TLO45-TLO53-TLO54</f>
        <v>0</v>
      </c>
      <c r="TLQ56" s="995">
        <f t="shared" ref="TLQ56" si="6922">TLQ45-TLQ53-TLQ54</f>
        <v>0</v>
      </c>
      <c r="TLS56" s="995">
        <f t="shared" ref="TLS56" si="6923">TLS45-TLS53-TLS54</f>
        <v>0</v>
      </c>
      <c r="TLU56" s="995">
        <f t="shared" ref="TLU56" si="6924">TLU45-TLU53-TLU54</f>
        <v>0</v>
      </c>
      <c r="TLW56" s="995">
        <f t="shared" ref="TLW56" si="6925">TLW45-TLW53-TLW54</f>
        <v>0</v>
      </c>
      <c r="TLY56" s="995">
        <f t="shared" ref="TLY56" si="6926">TLY45-TLY53-TLY54</f>
        <v>0</v>
      </c>
      <c r="TMA56" s="995">
        <f t="shared" ref="TMA56" si="6927">TMA45-TMA53-TMA54</f>
        <v>0</v>
      </c>
      <c r="TMC56" s="995">
        <f t="shared" ref="TMC56" si="6928">TMC45-TMC53-TMC54</f>
        <v>0</v>
      </c>
      <c r="TME56" s="995">
        <f t="shared" ref="TME56" si="6929">TME45-TME53-TME54</f>
        <v>0</v>
      </c>
      <c r="TMG56" s="995">
        <f t="shared" ref="TMG56" si="6930">TMG45-TMG53-TMG54</f>
        <v>0</v>
      </c>
      <c r="TMI56" s="995">
        <f t="shared" ref="TMI56" si="6931">TMI45-TMI53-TMI54</f>
        <v>0</v>
      </c>
      <c r="TMK56" s="995">
        <f t="shared" ref="TMK56" si="6932">TMK45-TMK53-TMK54</f>
        <v>0</v>
      </c>
      <c r="TMM56" s="995">
        <f t="shared" ref="TMM56" si="6933">TMM45-TMM53-TMM54</f>
        <v>0</v>
      </c>
      <c r="TMO56" s="995">
        <f t="shared" ref="TMO56" si="6934">TMO45-TMO53-TMO54</f>
        <v>0</v>
      </c>
      <c r="TMQ56" s="995">
        <f t="shared" ref="TMQ56" si="6935">TMQ45-TMQ53-TMQ54</f>
        <v>0</v>
      </c>
      <c r="TMS56" s="995">
        <f t="shared" ref="TMS56" si="6936">TMS45-TMS53-TMS54</f>
        <v>0</v>
      </c>
      <c r="TMU56" s="995">
        <f t="shared" ref="TMU56" si="6937">TMU45-TMU53-TMU54</f>
        <v>0</v>
      </c>
      <c r="TMW56" s="995">
        <f t="shared" ref="TMW56" si="6938">TMW45-TMW53-TMW54</f>
        <v>0</v>
      </c>
      <c r="TMY56" s="995">
        <f t="shared" ref="TMY56" si="6939">TMY45-TMY53-TMY54</f>
        <v>0</v>
      </c>
      <c r="TNA56" s="995">
        <f t="shared" ref="TNA56" si="6940">TNA45-TNA53-TNA54</f>
        <v>0</v>
      </c>
      <c r="TNC56" s="995">
        <f t="shared" ref="TNC56" si="6941">TNC45-TNC53-TNC54</f>
        <v>0</v>
      </c>
      <c r="TNE56" s="995">
        <f t="shared" ref="TNE56" si="6942">TNE45-TNE53-TNE54</f>
        <v>0</v>
      </c>
      <c r="TNG56" s="995">
        <f t="shared" ref="TNG56" si="6943">TNG45-TNG53-TNG54</f>
        <v>0</v>
      </c>
      <c r="TNI56" s="995">
        <f t="shared" ref="TNI56" si="6944">TNI45-TNI53-TNI54</f>
        <v>0</v>
      </c>
      <c r="TNK56" s="995">
        <f t="shared" ref="TNK56" si="6945">TNK45-TNK53-TNK54</f>
        <v>0</v>
      </c>
      <c r="TNM56" s="995">
        <f t="shared" ref="TNM56" si="6946">TNM45-TNM53-TNM54</f>
        <v>0</v>
      </c>
      <c r="TNO56" s="995">
        <f t="shared" ref="TNO56" si="6947">TNO45-TNO53-TNO54</f>
        <v>0</v>
      </c>
      <c r="TNQ56" s="995">
        <f t="shared" ref="TNQ56" si="6948">TNQ45-TNQ53-TNQ54</f>
        <v>0</v>
      </c>
      <c r="TNS56" s="995">
        <f t="shared" ref="TNS56" si="6949">TNS45-TNS53-TNS54</f>
        <v>0</v>
      </c>
      <c r="TNU56" s="995">
        <f t="shared" ref="TNU56" si="6950">TNU45-TNU53-TNU54</f>
        <v>0</v>
      </c>
      <c r="TNW56" s="995">
        <f t="shared" ref="TNW56" si="6951">TNW45-TNW53-TNW54</f>
        <v>0</v>
      </c>
      <c r="TNY56" s="995">
        <f t="shared" ref="TNY56" si="6952">TNY45-TNY53-TNY54</f>
        <v>0</v>
      </c>
      <c r="TOA56" s="995">
        <f t="shared" ref="TOA56" si="6953">TOA45-TOA53-TOA54</f>
        <v>0</v>
      </c>
      <c r="TOC56" s="995">
        <f t="shared" ref="TOC56" si="6954">TOC45-TOC53-TOC54</f>
        <v>0</v>
      </c>
      <c r="TOE56" s="995">
        <f t="shared" ref="TOE56" si="6955">TOE45-TOE53-TOE54</f>
        <v>0</v>
      </c>
      <c r="TOG56" s="995">
        <f t="shared" ref="TOG56" si="6956">TOG45-TOG53-TOG54</f>
        <v>0</v>
      </c>
      <c r="TOI56" s="995">
        <f t="shared" ref="TOI56" si="6957">TOI45-TOI53-TOI54</f>
        <v>0</v>
      </c>
      <c r="TOK56" s="995">
        <f t="shared" ref="TOK56" si="6958">TOK45-TOK53-TOK54</f>
        <v>0</v>
      </c>
      <c r="TOM56" s="995">
        <f t="shared" ref="TOM56" si="6959">TOM45-TOM53-TOM54</f>
        <v>0</v>
      </c>
      <c r="TOO56" s="995">
        <f t="shared" ref="TOO56" si="6960">TOO45-TOO53-TOO54</f>
        <v>0</v>
      </c>
      <c r="TOQ56" s="995">
        <f t="shared" ref="TOQ56" si="6961">TOQ45-TOQ53-TOQ54</f>
        <v>0</v>
      </c>
      <c r="TOS56" s="995">
        <f t="shared" ref="TOS56" si="6962">TOS45-TOS53-TOS54</f>
        <v>0</v>
      </c>
      <c r="TOU56" s="995">
        <f t="shared" ref="TOU56" si="6963">TOU45-TOU53-TOU54</f>
        <v>0</v>
      </c>
      <c r="TOW56" s="995">
        <f t="shared" ref="TOW56" si="6964">TOW45-TOW53-TOW54</f>
        <v>0</v>
      </c>
      <c r="TOY56" s="995">
        <f t="shared" ref="TOY56" si="6965">TOY45-TOY53-TOY54</f>
        <v>0</v>
      </c>
      <c r="TPA56" s="995">
        <f t="shared" ref="TPA56" si="6966">TPA45-TPA53-TPA54</f>
        <v>0</v>
      </c>
      <c r="TPC56" s="995">
        <f t="shared" ref="TPC56" si="6967">TPC45-TPC53-TPC54</f>
        <v>0</v>
      </c>
      <c r="TPE56" s="995">
        <f t="shared" ref="TPE56" si="6968">TPE45-TPE53-TPE54</f>
        <v>0</v>
      </c>
      <c r="TPG56" s="995">
        <f t="shared" ref="TPG56" si="6969">TPG45-TPG53-TPG54</f>
        <v>0</v>
      </c>
      <c r="TPI56" s="995">
        <f t="shared" ref="TPI56" si="6970">TPI45-TPI53-TPI54</f>
        <v>0</v>
      </c>
      <c r="TPK56" s="995">
        <f t="shared" ref="TPK56" si="6971">TPK45-TPK53-TPK54</f>
        <v>0</v>
      </c>
      <c r="TPM56" s="995">
        <f t="shared" ref="TPM56" si="6972">TPM45-TPM53-TPM54</f>
        <v>0</v>
      </c>
      <c r="TPO56" s="995">
        <f t="shared" ref="TPO56" si="6973">TPO45-TPO53-TPO54</f>
        <v>0</v>
      </c>
      <c r="TPQ56" s="995">
        <f t="shared" ref="TPQ56" si="6974">TPQ45-TPQ53-TPQ54</f>
        <v>0</v>
      </c>
      <c r="TPS56" s="995">
        <f t="shared" ref="TPS56" si="6975">TPS45-TPS53-TPS54</f>
        <v>0</v>
      </c>
      <c r="TPU56" s="995">
        <f t="shared" ref="TPU56" si="6976">TPU45-TPU53-TPU54</f>
        <v>0</v>
      </c>
      <c r="TPW56" s="995">
        <f t="shared" ref="TPW56" si="6977">TPW45-TPW53-TPW54</f>
        <v>0</v>
      </c>
      <c r="TPY56" s="995">
        <f t="shared" ref="TPY56" si="6978">TPY45-TPY53-TPY54</f>
        <v>0</v>
      </c>
      <c r="TQA56" s="995">
        <f t="shared" ref="TQA56" si="6979">TQA45-TQA53-TQA54</f>
        <v>0</v>
      </c>
      <c r="TQC56" s="995">
        <f t="shared" ref="TQC56" si="6980">TQC45-TQC53-TQC54</f>
        <v>0</v>
      </c>
      <c r="TQE56" s="995">
        <f t="shared" ref="TQE56" si="6981">TQE45-TQE53-TQE54</f>
        <v>0</v>
      </c>
      <c r="TQG56" s="995">
        <f t="shared" ref="TQG56" si="6982">TQG45-TQG53-TQG54</f>
        <v>0</v>
      </c>
      <c r="TQI56" s="995">
        <f t="shared" ref="TQI56" si="6983">TQI45-TQI53-TQI54</f>
        <v>0</v>
      </c>
      <c r="TQK56" s="995">
        <f t="shared" ref="TQK56" si="6984">TQK45-TQK53-TQK54</f>
        <v>0</v>
      </c>
      <c r="TQM56" s="995">
        <f t="shared" ref="TQM56" si="6985">TQM45-TQM53-TQM54</f>
        <v>0</v>
      </c>
      <c r="TQO56" s="995">
        <f t="shared" ref="TQO56" si="6986">TQO45-TQO53-TQO54</f>
        <v>0</v>
      </c>
      <c r="TQQ56" s="995">
        <f t="shared" ref="TQQ56" si="6987">TQQ45-TQQ53-TQQ54</f>
        <v>0</v>
      </c>
      <c r="TQS56" s="995">
        <f t="shared" ref="TQS56" si="6988">TQS45-TQS53-TQS54</f>
        <v>0</v>
      </c>
      <c r="TQU56" s="995">
        <f t="shared" ref="TQU56" si="6989">TQU45-TQU53-TQU54</f>
        <v>0</v>
      </c>
      <c r="TQW56" s="995">
        <f t="shared" ref="TQW56" si="6990">TQW45-TQW53-TQW54</f>
        <v>0</v>
      </c>
      <c r="TQY56" s="995">
        <f t="shared" ref="TQY56" si="6991">TQY45-TQY53-TQY54</f>
        <v>0</v>
      </c>
      <c r="TRA56" s="995">
        <f t="shared" ref="TRA56" si="6992">TRA45-TRA53-TRA54</f>
        <v>0</v>
      </c>
      <c r="TRC56" s="995">
        <f t="shared" ref="TRC56" si="6993">TRC45-TRC53-TRC54</f>
        <v>0</v>
      </c>
      <c r="TRE56" s="995">
        <f t="shared" ref="TRE56" si="6994">TRE45-TRE53-TRE54</f>
        <v>0</v>
      </c>
      <c r="TRG56" s="995">
        <f t="shared" ref="TRG56" si="6995">TRG45-TRG53-TRG54</f>
        <v>0</v>
      </c>
      <c r="TRI56" s="995">
        <f t="shared" ref="TRI56" si="6996">TRI45-TRI53-TRI54</f>
        <v>0</v>
      </c>
      <c r="TRK56" s="995">
        <f t="shared" ref="TRK56" si="6997">TRK45-TRK53-TRK54</f>
        <v>0</v>
      </c>
      <c r="TRM56" s="995">
        <f t="shared" ref="TRM56" si="6998">TRM45-TRM53-TRM54</f>
        <v>0</v>
      </c>
      <c r="TRO56" s="995">
        <f t="shared" ref="TRO56" si="6999">TRO45-TRO53-TRO54</f>
        <v>0</v>
      </c>
      <c r="TRQ56" s="995">
        <f t="shared" ref="TRQ56" si="7000">TRQ45-TRQ53-TRQ54</f>
        <v>0</v>
      </c>
      <c r="TRS56" s="995">
        <f t="shared" ref="TRS56" si="7001">TRS45-TRS53-TRS54</f>
        <v>0</v>
      </c>
      <c r="TRU56" s="995">
        <f t="shared" ref="TRU56" si="7002">TRU45-TRU53-TRU54</f>
        <v>0</v>
      </c>
      <c r="TRW56" s="995">
        <f t="shared" ref="TRW56" si="7003">TRW45-TRW53-TRW54</f>
        <v>0</v>
      </c>
      <c r="TRY56" s="995">
        <f t="shared" ref="TRY56" si="7004">TRY45-TRY53-TRY54</f>
        <v>0</v>
      </c>
      <c r="TSA56" s="995">
        <f t="shared" ref="TSA56" si="7005">TSA45-TSA53-TSA54</f>
        <v>0</v>
      </c>
      <c r="TSC56" s="995">
        <f t="shared" ref="TSC56" si="7006">TSC45-TSC53-TSC54</f>
        <v>0</v>
      </c>
      <c r="TSE56" s="995">
        <f t="shared" ref="TSE56" si="7007">TSE45-TSE53-TSE54</f>
        <v>0</v>
      </c>
      <c r="TSG56" s="995">
        <f t="shared" ref="TSG56" si="7008">TSG45-TSG53-TSG54</f>
        <v>0</v>
      </c>
      <c r="TSI56" s="995">
        <f t="shared" ref="TSI56" si="7009">TSI45-TSI53-TSI54</f>
        <v>0</v>
      </c>
      <c r="TSK56" s="995">
        <f t="shared" ref="TSK56" si="7010">TSK45-TSK53-TSK54</f>
        <v>0</v>
      </c>
      <c r="TSM56" s="995">
        <f t="shared" ref="TSM56" si="7011">TSM45-TSM53-TSM54</f>
        <v>0</v>
      </c>
      <c r="TSO56" s="995">
        <f t="shared" ref="TSO56" si="7012">TSO45-TSO53-TSO54</f>
        <v>0</v>
      </c>
      <c r="TSQ56" s="995">
        <f t="shared" ref="TSQ56" si="7013">TSQ45-TSQ53-TSQ54</f>
        <v>0</v>
      </c>
      <c r="TSS56" s="995">
        <f t="shared" ref="TSS56" si="7014">TSS45-TSS53-TSS54</f>
        <v>0</v>
      </c>
      <c r="TSU56" s="995">
        <f t="shared" ref="TSU56" si="7015">TSU45-TSU53-TSU54</f>
        <v>0</v>
      </c>
      <c r="TSW56" s="995">
        <f t="shared" ref="TSW56" si="7016">TSW45-TSW53-TSW54</f>
        <v>0</v>
      </c>
      <c r="TSY56" s="995">
        <f t="shared" ref="TSY56" si="7017">TSY45-TSY53-TSY54</f>
        <v>0</v>
      </c>
      <c r="TTA56" s="995">
        <f t="shared" ref="TTA56" si="7018">TTA45-TTA53-TTA54</f>
        <v>0</v>
      </c>
      <c r="TTC56" s="995">
        <f t="shared" ref="TTC56" si="7019">TTC45-TTC53-TTC54</f>
        <v>0</v>
      </c>
      <c r="TTE56" s="995">
        <f t="shared" ref="TTE56" si="7020">TTE45-TTE53-TTE54</f>
        <v>0</v>
      </c>
      <c r="TTG56" s="995">
        <f t="shared" ref="TTG56" si="7021">TTG45-TTG53-TTG54</f>
        <v>0</v>
      </c>
      <c r="TTI56" s="995">
        <f t="shared" ref="TTI56" si="7022">TTI45-TTI53-TTI54</f>
        <v>0</v>
      </c>
      <c r="TTK56" s="995">
        <f t="shared" ref="TTK56" si="7023">TTK45-TTK53-TTK54</f>
        <v>0</v>
      </c>
      <c r="TTM56" s="995">
        <f t="shared" ref="TTM56" si="7024">TTM45-TTM53-TTM54</f>
        <v>0</v>
      </c>
      <c r="TTO56" s="995">
        <f t="shared" ref="TTO56" si="7025">TTO45-TTO53-TTO54</f>
        <v>0</v>
      </c>
      <c r="TTQ56" s="995">
        <f t="shared" ref="TTQ56" si="7026">TTQ45-TTQ53-TTQ54</f>
        <v>0</v>
      </c>
      <c r="TTS56" s="995">
        <f t="shared" ref="TTS56" si="7027">TTS45-TTS53-TTS54</f>
        <v>0</v>
      </c>
      <c r="TTU56" s="995">
        <f t="shared" ref="TTU56" si="7028">TTU45-TTU53-TTU54</f>
        <v>0</v>
      </c>
      <c r="TTW56" s="995">
        <f t="shared" ref="TTW56" si="7029">TTW45-TTW53-TTW54</f>
        <v>0</v>
      </c>
      <c r="TTY56" s="995">
        <f t="shared" ref="TTY56" si="7030">TTY45-TTY53-TTY54</f>
        <v>0</v>
      </c>
      <c r="TUA56" s="995">
        <f t="shared" ref="TUA56" si="7031">TUA45-TUA53-TUA54</f>
        <v>0</v>
      </c>
      <c r="TUC56" s="995">
        <f t="shared" ref="TUC56" si="7032">TUC45-TUC53-TUC54</f>
        <v>0</v>
      </c>
      <c r="TUE56" s="995">
        <f t="shared" ref="TUE56" si="7033">TUE45-TUE53-TUE54</f>
        <v>0</v>
      </c>
      <c r="TUG56" s="995">
        <f t="shared" ref="TUG56" si="7034">TUG45-TUG53-TUG54</f>
        <v>0</v>
      </c>
      <c r="TUI56" s="995">
        <f t="shared" ref="TUI56" si="7035">TUI45-TUI53-TUI54</f>
        <v>0</v>
      </c>
      <c r="TUK56" s="995">
        <f t="shared" ref="TUK56" si="7036">TUK45-TUK53-TUK54</f>
        <v>0</v>
      </c>
      <c r="TUM56" s="995">
        <f t="shared" ref="TUM56" si="7037">TUM45-TUM53-TUM54</f>
        <v>0</v>
      </c>
      <c r="TUO56" s="995">
        <f t="shared" ref="TUO56" si="7038">TUO45-TUO53-TUO54</f>
        <v>0</v>
      </c>
      <c r="TUQ56" s="995">
        <f t="shared" ref="TUQ56" si="7039">TUQ45-TUQ53-TUQ54</f>
        <v>0</v>
      </c>
      <c r="TUS56" s="995">
        <f t="shared" ref="TUS56" si="7040">TUS45-TUS53-TUS54</f>
        <v>0</v>
      </c>
      <c r="TUU56" s="995">
        <f t="shared" ref="TUU56" si="7041">TUU45-TUU53-TUU54</f>
        <v>0</v>
      </c>
      <c r="TUW56" s="995">
        <f t="shared" ref="TUW56" si="7042">TUW45-TUW53-TUW54</f>
        <v>0</v>
      </c>
      <c r="TUY56" s="995">
        <f t="shared" ref="TUY56" si="7043">TUY45-TUY53-TUY54</f>
        <v>0</v>
      </c>
      <c r="TVA56" s="995">
        <f t="shared" ref="TVA56" si="7044">TVA45-TVA53-TVA54</f>
        <v>0</v>
      </c>
      <c r="TVC56" s="995">
        <f t="shared" ref="TVC56" si="7045">TVC45-TVC53-TVC54</f>
        <v>0</v>
      </c>
      <c r="TVE56" s="995">
        <f t="shared" ref="TVE56" si="7046">TVE45-TVE53-TVE54</f>
        <v>0</v>
      </c>
      <c r="TVG56" s="995">
        <f t="shared" ref="TVG56" si="7047">TVG45-TVG53-TVG54</f>
        <v>0</v>
      </c>
      <c r="TVI56" s="995">
        <f t="shared" ref="TVI56" si="7048">TVI45-TVI53-TVI54</f>
        <v>0</v>
      </c>
      <c r="TVK56" s="995">
        <f t="shared" ref="TVK56" si="7049">TVK45-TVK53-TVK54</f>
        <v>0</v>
      </c>
      <c r="TVM56" s="995">
        <f t="shared" ref="TVM56" si="7050">TVM45-TVM53-TVM54</f>
        <v>0</v>
      </c>
      <c r="TVO56" s="995">
        <f t="shared" ref="TVO56" si="7051">TVO45-TVO53-TVO54</f>
        <v>0</v>
      </c>
      <c r="TVQ56" s="995">
        <f t="shared" ref="TVQ56" si="7052">TVQ45-TVQ53-TVQ54</f>
        <v>0</v>
      </c>
      <c r="TVS56" s="995">
        <f t="shared" ref="TVS56" si="7053">TVS45-TVS53-TVS54</f>
        <v>0</v>
      </c>
      <c r="TVU56" s="995">
        <f t="shared" ref="TVU56" si="7054">TVU45-TVU53-TVU54</f>
        <v>0</v>
      </c>
      <c r="TVW56" s="995">
        <f t="shared" ref="TVW56" si="7055">TVW45-TVW53-TVW54</f>
        <v>0</v>
      </c>
      <c r="TVY56" s="995">
        <f t="shared" ref="TVY56" si="7056">TVY45-TVY53-TVY54</f>
        <v>0</v>
      </c>
      <c r="TWA56" s="995">
        <f t="shared" ref="TWA56" si="7057">TWA45-TWA53-TWA54</f>
        <v>0</v>
      </c>
      <c r="TWC56" s="995">
        <f t="shared" ref="TWC56" si="7058">TWC45-TWC53-TWC54</f>
        <v>0</v>
      </c>
      <c r="TWE56" s="995">
        <f t="shared" ref="TWE56" si="7059">TWE45-TWE53-TWE54</f>
        <v>0</v>
      </c>
      <c r="TWG56" s="995">
        <f t="shared" ref="TWG56" si="7060">TWG45-TWG53-TWG54</f>
        <v>0</v>
      </c>
      <c r="TWI56" s="995">
        <f t="shared" ref="TWI56" si="7061">TWI45-TWI53-TWI54</f>
        <v>0</v>
      </c>
      <c r="TWK56" s="995">
        <f t="shared" ref="TWK56" si="7062">TWK45-TWK53-TWK54</f>
        <v>0</v>
      </c>
      <c r="TWM56" s="995">
        <f t="shared" ref="TWM56" si="7063">TWM45-TWM53-TWM54</f>
        <v>0</v>
      </c>
      <c r="TWO56" s="995">
        <f t="shared" ref="TWO56" si="7064">TWO45-TWO53-TWO54</f>
        <v>0</v>
      </c>
      <c r="TWQ56" s="995">
        <f t="shared" ref="TWQ56" si="7065">TWQ45-TWQ53-TWQ54</f>
        <v>0</v>
      </c>
      <c r="TWS56" s="995">
        <f t="shared" ref="TWS56" si="7066">TWS45-TWS53-TWS54</f>
        <v>0</v>
      </c>
      <c r="TWU56" s="995">
        <f t="shared" ref="TWU56" si="7067">TWU45-TWU53-TWU54</f>
        <v>0</v>
      </c>
      <c r="TWW56" s="995">
        <f t="shared" ref="TWW56" si="7068">TWW45-TWW53-TWW54</f>
        <v>0</v>
      </c>
      <c r="TWY56" s="995">
        <f t="shared" ref="TWY56" si="7069">TWY45-TWY53-TWY54</f>
        <v>0</v>
      </c>
      <c r="TXA56" s="995">
        <f t="shared" ref="TXA56" si="7070">TXA45-TXA53-TXA54</f>
        <v>0</v>
      </c>
      <c r="TXC56" s="995">
        <f t="shared" ref="TXC56" si="7071">TXC45-TXC53-TXC54</f>
        <v>0</v>
      </c>
      <c r="TXE56" s="995">
        <f t="shared" ref="TXE56" si="7072">TXE45-TXE53-TXE54</f>
        <v>0</v>
      </c>
      <c r="TXG56" s="995">
        <f t="shared" ref="TXG56" si="7073">TXG45-TXG53-TXG54</f>
        <v>0</v>
      </c>
      <c r="TXI56" s="995">
        <f t="shared" ref="TXI56" si="7074">TXI45-TXI53-TXI54</f>
        <v>0</v>
      </c>
      <c r="TXK56" s="995">
        <f t="shared" ref="TXK56" si="7075">TXK45-TXK53-TXK54</f>
        <v>0</v>
      </c>
      <c r="TXM56" s="995">
        <f t="shared" ref="TXM56" si="7076">TXM45-TXM53-TXM54</f>
        <v>0</v>
      </c>
      <c r="TXO56" s="995">
        <f t="shared" ref="TXO56" si="7077">TXO45-TXO53-TXO54</f>
        <v>0</v>
      </c>
      <c r="TXQ56" s="995">
        <f t="shared" ref="TXQ56" si="7078">TXQ45-TXQ53-TXQ54</f>
        <v>0</v>
      </c>
      <c r="TXS56" s="995">
        <f t="shared" ref="TXS56" si="7079">TXS45-TXS53-TXS54</f>
        <v>0</v>
      </c>
      <c r="TXU56" s="995">
        <f t="shared" ref="TXU56" si="7080">TXU45-TXU53-TXU54</f>
        <v>0</v>
      </c>
      <c r="TXW56" s="995">
        <f t="shared" ref="TXW56" si="7081">TXW45-TXW53-TXW54</f>
        <v>0</v>
      </c>
      <c r="TXY56" s="995">
        <f t="shared" ref="TXY56" si="7082">TXY45-TXY53-TXY54</f>
        <v>0</v>
      </c>
      <c r="TYA56" s="995">
        <f t="shared" ref="TYA56" si="7083">TYA45-TYA53-TYA54</f>
        <v>0</v>
      </c>
      <c r="TYC56" s="995">
        <f t="shared" ref="TYC56" si="7084">TYC45-TYC53-TYC54</f>
        <v>0</v>
      </c>
      <c r="TYE56" s="995">
        <f t="shared" ref="TYE56" si="7085">TYE45-TYE53-TYE54</f>
        <v>0</v>
      </c>
      <c r="TYG56" s="995">
        <f t="shared" ref="TYG56" si="7086">TYG45-TYG53-TYG54</f>
        <v>0</v>
      </c>
      <c r="TYI56" s="995">
        <f t="shared" ref="TYI56" si="7087">TYI45-TYI53-TYI54</f>
        <v>0</v>
      </c>
      <c r="TYK56" s="995">
        <f t="shared" ref="TYK56" si="7088">TYK45-TYK53-TYK54</f>
        <v>0</v>
      </c>
      <c r="TYM56" s="995">
        <f t="shared" ref="TYM56" si="7089">TYM45-TYM53-TYM54</f>
        <v>0</v>
      </c>
      <c r="TYO56" s="995">
        <f t="shared" ref="TYO56" si="7090">TYO45-TYO53-TYO54</f>
        <v>0</v>
      </c>
      <c r="TYQ56" s="995">
        <f t="shared" ref="TYQ56" si="7091">TYQ45-TYQ53-TYQ54</f>
        <v>0</v>
      </c>
      <c r="TYS56" s="995">
        <f t="shared" ref="TYS56" si="7092">TYS45-TYS53-TYS54</f>
        <v>0</v>
      </c>
      <c r="TYU56" s="995">
        <f t="shared" ref="TYU56" si="7093">TYU45-TYU53-TYU54</f>
        <v>0</v>
      </c>
      <c r="TYW56" s="995">
        <f t="shared" ref="TYW56" si="7094">TYW45-TYW53-TYW54</f>
        <v>0</v>
      </c>
      <c r="TYY56" s="995">
        <f t="shared" ref="TYY56" si="7095">TYY45-TYY53-TYY54</f>
        <v>0</v>
      </c>
      <c r="TZA56" s="995">
        <f t="shared" ref="TZA56" si="7096">TZA45-TZA53-TZA54</f>
        <v>0</v>
      </c>
      <c r="TZC56" s="995">
        <f t="shared" ref="TZC56" si="7097">TZC45-TZC53-TZC54</f>
        <v>0</v>
      </c>
      <c r="TZE56" s="995">
        <f t="shared" ref="TZE56" si="7098">TZE45-TZE53-TZE54</f>
        <v>0</v>
      </c>
      <c r="TZG56" s="995">
        <f t="shared" ref="TZG56" si="7099">TZG45-TZG53-TZG54</f>
        <v>0</v>
      </c>
      <c r="TZI56" s="995">
        <f t="shared" ref="TZI56" si="7100">TZI45-TZI53-TZI54</f>
        <v>0</v>
      </c>
      <c r="TZK56" s="995">
        <f t="shared" ref="TZK56" si="7101">TZK45-TZK53-TZK54</f>
        <v>0</v>
      </c>
      <c r="TZM56" s="995">
        <f t="shared" ref="TZM56" si="7102">TZM45-TZM53-TZM54</f>
        <v>0</v>
      </c>
      <c r="TZO56" s="995">
        <f t="shared" ref="TZO56" si="7103">TZO45-TZO53-TZO54</f>
        <v>0</v>
      </c>
      <c r="TZQ56" s="995">
        <f t="shared" ref="TZQ56" si="7104">TZQ45-TZQ53-TZQ54</f>
        <v>0</v>
      </c>
      <c r="TZS56" s="995">
        <f t="shared" ref="TZS56" si="7105">TZS45-TZS53-TZS54</f>
        <v>0</v>
      </c>
      <c r="TZU56" s="995">
        <f t="shared" ref="TZU56" si="7106">TZU45-TZU53-TZU54</f>
        <v>0</v>
      </c>
      <c r="TZW56" s="995">
        <f t="shared" ref="TZW56" si="7107">TZW45-TZW53-TZW54</f>
        <v>0</v>
      </c>
      <c r="TZY56" s="995">
        <f t="shared" ref="TZY56" si="7108">TZY45-TZY53-TZY54</f>
        <v>0</v>
      </c>
      <c r="UAA56" s="995">
        <f t="shared" ref="UAA56" si="7109">UAA45-UAA53-UAA54</f>
        <v>0</v>
      </c>
      <c r="UAC56" s="995">
        <f t="shared" ref="UAC56" si="7110">UAC45-UAC53-UAC54</f>
        <v>0</v>
      </c>
      <c r="UAE56" s="995">
        <f t="shared" ref="UAE56" si="7111">UAE45-UAE53-UAE54</f>
        <v>0</v>
      </c>
      <c r="UAG56" s="995">
        <f t="shared" ref="UAG56" si="7112">UAG45-UAG53-UAG54</f>
        <v>0</v>
      </c>
      <c r="UAI56" s="995">
        <f t="shared" ref="UAI56" si="7113">UAI45-UAI53-UAI54</f>
        <v>0</v>
      </c>
      <c r="UAK56" s="995">
        <f t="shared" ref="UAK56" si="7114">UAK45-UAK53-UAK54</f>
        <v>0</v>
      </c>
      <c r="UAM56" s="995">
        <f t="shared" ref="UAM56" si="7115">UAM45-UAM53-UAM54</f>
        <v>0</v>
      </c>
      <c r="UAO56" s="995">
        <f t="shared" ref="UAO56" si="7116">UAO45-UAO53-UAO54</f>
        <v>0</v>
      </c>
      <c r="UAQ56" s="995">
        <f t="shared" ref="UAQ56" si="7117">UAQ45-UAQ53-UAQ54</f>
        <v>0</v>
      </c>
      <c r="UAS56" s="995">
        <f t="shared" ref="UAS56" si="7118">UAS45-UAS53-UAS54</f>
        <v>0</v>
      </c>
      <c r="UAU56" s="995">
        <f t="shared" ref="UAU56" si="7119">UAU45-UAU53-UAU54</f>
        <v>0</v>
      </c>
      <c r="UAW56" s="995">
        <f t="shared" ref="UAW56" si="7120">UAW45-UAW53-UAW54</f>
        <v>0</v>
      </c>
      <c r="UAY56" s="995">
        <f t="shared" ref="UAY56" si="7121">UAY45-UAY53-UAY54</f>
        <v>0</v>
      </c>
      <c r="UBA56" s="995">
        <f t="shared" ref="UBA56" si="7122">UBA45-UBA53-UBA54</f>
        <v>0</v>
      </c>
      <c r="UBC56" s="995">
        <f t="shared" ref="UBC56" si="7123">UBC45-UBC53-UBC54</f>
        <v>0</v>
      </c>
      <c r="UBE56" s="995">
        <f t="shared" ref="UBE56" si="7124">UBE45-UBE53-UBE54</f>
        <v>0</v>
      </c>
      <c r="UBG56" s="995">
        <f t="shared" ref="UBG56" si="7125">UBG45-UBG53-UBG54</f>
        <v>0</v>
      </c>
      <c r="UBI56" s="995">
        <f t="shared" ref="UBI56" si="7126">UBI45-UBI53-UBI54</f>
        <v>0</v>
      </c>
      <c r="UBK56" s="995">
        <f t="shared" ref="UBK56" si="7127">UBK45-UBK53-UBK54</f>
        <v>0</v>
      </c>
      <c r="UBM56" s="995">
        <f t="shared" ref="UBM56" si="7128">UBM45-UBM53-UBM54</f>
        <v>0</v>
      </c>
      <c r="UBO56" s="995">
        <f t="shared" ref="UBO56" si="7129">UBO45-UBO53-UBO54</f>
        <v>0</v>
      </c>
      <c r="UBQ56" s="995">
        <f t="shared" ref="UBQ56" si="7130">UBQ45-UBQ53-UBQ54</f>
        <v>0</v>
      </c>
      <c r="UBS56" s="995">
        <f t="shared" ref="UBS56" si="7131">UBS45-UBS53-UBS54</f>
        <v>0</v>
      </c>
      <c r="UBU56" s="995">
        <f t="shared" ref="UBU56" si="7132">UBU45-UBU53-UBU54</f>
        <v>0</v>
      </c>
      <c r="UBW56" s="995">
        <f t="shared" ref="UBW56" si="7133">UBW45-UBW53-UBW54</f>
        <v>0</v>
      </c>
      <c r="UBY56" s="995">
        <f t="shared" ref="UBY56" si="7134">UBY45-UBY53-UBY54</f>
        <v>0</v>
      </c>
      <c r="UCA56" s="995">
        <f t="shared" ref="UCA56" si="7135">UCA45-UCA53-UCA54</f>
        <v>0</v>
      </c>
      <c r="UCC56" s="995">
        <f t="shared" ref="UCC56" si="7136">UCC45-UCC53-UCC54</f>
        <v>0</v>
      </c>
      <c r="UCE56" s="995">
        <f t="shared" ref="UCE56" si="7137">UCE45-UCE53-UCE54</f>
        <v>0</v>
      </c>
      <c r="UCG56" s="995">
        <f t="shared" ref="UCG56" si="7138">UCG45-UCG53-UCG54</f>
        <v>0</v>
      </c>
      <c r="UCI56" s="995">
        <f t="shared" ref="UCI56" si="7139">UCI45-UCI53-UCI54</f>
        <v>0</v>
      </c>
      <c r="UCK56" s="995">
        <f t="shared" ref="UCK56" si="7140">UCK45-UCK53-UCK54</f>
        <v>0</v>
      </c>
      <c r="UCM56" s="995">
        <f t="shared" ref="UCM56" si="7141">UCM45-UCM53-UCM54</f>
        <v>0</v>
      </c>
      <c r="UCO56" s="995">
        <f t="shared" ref="UCO56" si="7142">UCO45-UCO53-UCO54</f>
        <v>0</v>
      </c>
      <c r="UCQ56" s="995">
        <f t="shared" ref="UCQ56" si="7143">UCQ45-UCQ53-UCQ54</f>
        <v>0</v>
      </c>
      <c r="UCS56" s="995">
        <f t="shared" ref="UCS56" si="7144">UCS45-UCS53-UCS54</f>
        <v>0</v>
      </c>
      <c r="UCU56" s="995">
        <f t="shared" ref="UCU56" si="7145">UCU45-UCU53-UCU54</f>
        <v>0</v>
      </c>
      <c r="UCW56" s="995">
        <f t="shared" ref="UCW56" si="7146">UCW45-UCW53-UCW54</f>
        <v>0</v>
      </c>
      <c r="UCY56" s="995">
        <f t="shared" ref="UCY56" si="7147">UCY45-UCY53-UCY54</f>
        <v>0</v>
      </c>
      <c r="UDA56" s="995">
        <f t="shared" ref="UDA56" si="7148">UDA45-UDA53-UDA54</f>
        <v>0</v>
      </c>
      <c r="UDC56" s="995">
        <f t="shared" ref="UDC56" si="7149">UDC45-UDC53-UDC54</f>
        <v>0</v>
      </c>
      <c r="UDE56" s="995">
        <f t="shared" ref="UDE56" si="7150">UDE45-UDE53-UDE54</f>
        <v>0</v>
      </c>
      <c r="UDG56" s="995">
        <f t="shared" ref="UDG56" si="7151">UDG45-UDG53-UDG54</f>
        <v>0</v>
      </c>
      <c r="UDI56" s="995">
        <f t="shared" ref="UDI56" si="7152">UDI45-UDI53-UDI54</f>
        <v>0</v>
      </c>
      <c r="UDK56" s="995">
        <f t="shared" ref="UDK56" si="7153">UDK45-UDK53-UDK54</f>
        <v>0</v>
      </c>
      <c r="UDM56" s="995">
        <f t="shared" ref="UDM56" si="7154">UDM45-UDM53-UDM54</f>
        <v>0</v>
      </c>
      <c r="UDO56" s="995">
        <f t="shared" ref="UDO56" si="7155">UDO45-UDO53-UDO54</f>
        <v>0</v>
      </c>
      <c r="UDQ56" s="995">
        <f t="shared" ref="UDQ56" si="7156">UDQ45-UDQ53-UDQ54</f>
        <v>0</v>
      </c>
      <c r="UDS56" s="995">
        <f t="shared" ref="UDS56" si="7157">UDS45-UDS53-UDS54</f>
        <v>0</v>
      </c>
      <c r="UDU56" s="995">
        <f t="shared" ref="UDU56" si="7158">UDU45-UDU53-UDU54</f>
        <v>0</v>
      </c>
      <c r="UDW56" s="995">
        <f t="shared" ref="UDW56" si="7159">UDW45-UDW53-UDW54</f>
        <v>0</v>
      </c>
      <c r="UDY56" s="995">
        <f t="shared" ref="UDY56" si="7160">UDY45-UDY53-UDY54</f>
        <v>0</v>
      </c>
      <c r="UEA56" s="995">
        <f t="shared" ref="UEA56" si="7161">UEA45-UEA53-UEA54</f>
        <v>0</v>
      </c>
      <c r="UEC56" s="995">
        <f t="shared" ref="UEC56" si="7162">UEC45-UEC53-UEC54</f>
        <v>0</v>
      </c>
      <c r="UEE56" s="995">
        <f t="shared" ref="UEE56" si="7163">UEE45-UEE53-UEE54</f>
        <v>0</v>
      </c>
      <c r="UEG56" s="995">
        <f t="shared" ref="UEG56" si="7164">UEG45-UEG53-UEG54</f>
        <v>0</v>
      </c>
      <c r="UEI56" s="995">
        <f t="shared" ref="UEI56" si="7165">UEI45-UEI53-UEI54</f>
        <v>0</v>
      </c>
      <c r="UEK56" s="995">
        <f t="shared" ref="UEK56" si="7166">UEK45-UEK53-UEK54</f>
        <v>0</v>
      </c>
      <c r="UEM56" s="995">
        <f t="shared" ref="UEM56" si="7167">UEM45-UEM53-UEM54</f>
        <v>0</v>
      </c>
      <c r="UEO56" s="995">
        <f t="shared" ref="UEO56" si="7168">UEO45-UEO53-UEO54</f>
        <v>0</v>
      </c>
      <c r="UEQ56" s="995">
        <f t="shared" ref="UEQ56" si="7169">UEQ45-UEQ53-UEQ54</f>
        <v>0</v>
      </c>
      <c r="UES56" s="995">
        <f t="shared" ref="UES56" si="7170">UES45-UES53-UES54</f>
        <v>0</v>
      </c>
      <c r="UEU56" s="995">
        <f t="shared" ref="UEU56" si="7171">UEU45-UEU53-UEU54</f>
        <v>0</v>
      </c>
      <c r="UEW56" s="995">
        <f t="shared" ref="UEW56" si="7172">UEW45-UEW53-UEW54</f>
        <v>0</v>
      </c>
      <c r="UEY56" s="995">
        <f t="shared" ref="UEY56" si="7173">UEY45-UEY53-UEY54</f>
        <v>0</v>
      </c>
      <c r="UFA56" s="995">
        <f t="shared" ref="UFA56" si="7174">UFA45-UFA53-UFA54</f>
        <v>0</v>
      </c>
      <c r="UFC56" s="995">
        <f t="shared" ref="UFC56" si="7175">UFC45-UFC53-UFC54</f>
        <v>0</v>
      </c>
      <c r="UFE56" s="995">
        <f t="shared" ref="UFE56" si="7176">UFE45-UFE53-UFE54</f>
        <v>0</v>
      </c>
      <c r="UFG56" s="995">
        <f t="shared" ref="UFG56" si="7177">UFG45-UFG53-UFG54</f>
        <v>0</v>
      </c>
      <c r="UFI56" s="995">
        <f t="shared" ref="UFI56" si="7178">UFI45-UFI53-UFI54</f>
        <v>0</v>
      </c>
      <c r="UFK56" s="995">
        <f t="shared" ref="UFK56" si="7179">UFK45-UFK53-UFK54</f>
        <v>0</v>
      </c>
      <c r="UFM56" s="995">
        <f t="shared" ref="UFM56" si="7180">UFM45-UFM53-UFM54</f>
        <v>0</v>
      </c>
      <c r="UFO56" s="995">
        <f t="shared" ref="UFO56" si="7181">UFO45-UFO53-UFO54</f>
        <v>0</v>
      </c>
      <c r="UFQ56" s="995">
        <f t="shared" ref="UFQ56" si="7182">UFQ45-UFQ53-UFQ54</f>
        <v>0</v>
      </c>
      <c r="UFS56" s="995">
        <f t="shared" ref="UFS56" si="7183">UFS45-UFS53-UFS54</f>
        <v>0</v>
      </c>
      <c r="UFU56" s="995">
        <f t="shared" ref="UFU56" si="7184">UFU45-UFU53-UFU54</f>
        <v>0</v>
      </c>
      <c r="UFW56" s="995">
        <f t="shared" ref="UFW56" si="7185">UFW45-UFW53-UFW54</f>
        <v>0</v>
      </c>
      <c r="UFY56" s="995">
        <f t="shared" ref="UFY56" si="7186">UFY45-UFY53-UFY54</f>
        <v>0</v>
      </c>
      <c r="UGA56" s="995">
        <f t="shared" ref="UGA56" si="7187">UGA45-UGA53-UGA54</f>
        <v>0</v>
      </c>
      <c r="UGC56" s="995">
        <f t="shared" ref="UGC56" si="7188">UGC45-UGC53-UGC54</f>
        <v>0</v>
      </c>
      <c r="UGE56" s="995">
        <f t="shared" ref="UGE56" si="7189">UGE45-UGE53-UGE54</f>
        <v>0</v>
      </c>
      <c r="UGG56" s="995">
        <f t="shared" ref="UGG56" si="7190">UGG45-UGG53-UGG54</f>
        <v>0</v>
      </c>
      <c r="UGI56" s="995">
        <f t="shared" ref="UGI56" si="7191">UGI45-UGI53-UGI54</f>
        <v>0</v>
      </c>
      <c r="UGK56" s="995">
        <f t="shared" ref="UGK56" si="7192">UGK45-UGK53-UGK54</f>
        <v>0</v>
      </c>
      <c r="UGM56" s="995">
        <f t="shared" ref="UGM56" si="7193">UGM45-UGM53-UGM54</f>
        <v>0</v>
      </c>
      <c r="UGO56" s="995">
        <f t="shared" ref="UGO56" si="7194">UGO45-UGO53-UGO54</f>
        <v>0</v>
      </c>
      <c r="UGQ56" s="995">
        <f t="shared" ref="UGQ56" si="7195">UGQ45-UGQ53-UGQ54</f>
        <v>0</v>
      </c>
      <c r="UGS56" s="995">
        <f t="shared" ref="UGS56" si="7196">UGS45-UGS53-UGS54</f>
        <v>0</v>
      </c>
      <c r="UGU56" s="995">
        <f t="shared" ref="UGU56" si="7197">UGU45-UGU53-UGU54</f>
        <v>0</v>
      </c>
      <c r="UGW56" s="995">
        <f t="shared" ref="UGW56" si="7198">UGW45-UGW53-UGW54</f>
        <v>0</v>
      </c>
      <c r="UGY56" s="995">
        <f t="shared" ref="UGY56" si="7199">UGY45-UGY53-UGY54</f>
        <v>0</v>
      </c>
      <c r="UHA56" s="995">
        <f t="shared" ref="UHA56" si="7200">UHA45-UHA53-UHA54</f>
        <v>0</v>
      </c>
      <c r="UHC56" s="995">
        <f t="shared" ref="UHC56" si="7201">UHC45-UHC53-UHC54</f>
        <v>0</v>
      </c>
      <c r="UHE56" s="995">
        <f t="shared" ref="UHE56" si="7202">UHE45-UHE53-UHE54</f>
        <v>0</v>
      </c>
      <c r="UHG56" s="995">
        <f t="shared" ref="UHG56" si="7203">UHG45-UHG53-UHG54</f>
        <v>0</v>
      </c>
      <c r="UHI56" s="995">
        <f t="shared" ref="UHI56" si="7204">UHI45-UHI53-UHI54</f>
        <v>0</v>
      </c>
      <c r="UHK56" s="995">
        <f t="shared" ref="UHK56" si="7205">UHK45-UHK53-UHK54</f>
        <v>0</v>
      </c>
      <c r="UHM56" s="995">
        <f t="shared" ref="UHM56" si="7206">UHM45-UHM53-UHM54</f>
        <v>0</v>
      </c>
      <c r="UHO56" s="995">
        <f t="shared" ref="UHO56" si="7207">UHO45-UHO53-UHO54</f>
        <v>0</v>
      </c>
      <c r="UHQ56" s="995">
        <f t="shared" ref="UHQ56" si="7208">UHQ45-UHQ53-UHQ54</f>
        <v>0</v>
      </c>
      <c r="UHS56" s="995">
        <f t="shared" ref="UHS56" si="7209">UHS45-UHS53-UHS54</f>
        <v>0</v>
      </c>
      <c r="UHU56" s="995">
        <f t="shared" ref="UHU56" si="7210">UHU45-UHU53-UHU54</f>
        <v>0</v>
      </c>
      <c r="UHW56" s="995">
        <f t="shared" ref="UHW56" si="7211">UHW45-UHW53-UHW54</f>
        <v>0</v>
      </c>
      <c r="UHY56" s="995">
        <f t="shared" ref="UHY56" si="7212">UHY45-UHY53-UHY54</f>
        <v>0</v>
      </c>
      <c r="UIA56" s="995">
        <f t="shared" ref="UIA56" si="7213">UIA45-UIA53-UIA54</f>
        <v>0</v>
      </c>
      <c r="UIC56" s="995">
        <f t="shared" ref="UIC56" si="7214">UIC45-UIC53-UIC54</f>
        <v>0</v>
      </c>
      <c r="UIE56" s="995">
        <f t="shared" ref="UIE56" si="7215">UIE45-UIE53-UIE54</f>
        <v>0</v>
      </c>
      <c r="UIG56" s="995">
        <f t="shared" ref="UIG56" si="7216">UIG45-UIG53-UIG54</f>
        <v>0</v>
      </c>
      <c r="UII56" s="995">
        <f t="shared" ref="UII56" si="7217">UII45-UII53-UII54</f>
        <v>0</v>
      </c>
      <c r="UIK56" s="995">
        <f t="shared" ref="UIK56" si="7218">UIK45-UIK53-UIK54</f>
        <v>0</v>
      </c>
      <c r="UIM56" s="995">
        <f t="shared" ref="UIM56" si="7219">UIM45-UIM53-UIM54</f>
        <v>0</v>
      </c>
      <c r="UIO56" s="995">
        <f t="shared" ref="UIO56" si="7220">UIO45-UIO53-UIO54</f>
        <v>0</v>
      </c>
      <c r="UIQ56" s="995">
        <f t="shared" ref="UIQ56" si="7221">UIQ45-UIQ53-UIQ54</f>
        <v>0</v>
      </c>
      <c r="UIS56" s="995">
        <f t="shared" ref="UIS56" si="7222">UIS45-UIS53-UIS54</f>
        <v>0</v>
      </c>
      <c r="UIU56" s="995">
        <f t="shared" ref="UIU56" si="7223">UIU45-UIU53-UIU54</f>
        <v>0</v>
      </c>
      <c r="UIW56" s="995">
        <f t="shared" ref="UIW56" si="7224">UIW45-UIW53-UIW54</f>
        <v>0</v>
      </c>
      <c r="UIY56" s="995">
        <f t="shared" ref="UIY56" si="7225">UIY45-UIY53-UIY54</f>
        <v>0</v>
      </c>
      <c r="UJA56" s="995">
        <f t="shared" ref="UJA56" si="7226">UJA45-UJA53-UJA54</f>
        <v>0</v>
      </c>
      <c r="UJC56" s="995">
        <f t="shared" ref="UJC56" si="7227">UJC45-UJC53-UJC54</f>
        <v>0</v>
      </c>
      <c r="UJE56" s="995">
        <f t="shared" ref="UJE56" si="7228">UJE45-UJE53-UJE54</f>
        <v>0</v>
      </c>
      <c r="UJG56" s="995">
        <f t="shared" ref="UJG56" si="7229">UJG45-UJG53-UJG54</f>
        <v>0</v>
      </c>
      <c r="UJI56" s="995">
        <f t="shared" ref="UJI56" si="7230">UJI45-UJI53-UJI54</f>
        <v>0</v>
      </c>
      <c r="UJK56" s="995">
        <f t="shared" ref="UJK56" si="7231">UJK45-UJK53-UJK54</f>
        <v>0</v>
      </c>
      <c r="UJM56" s="995">
        <f t="shared" ref="UJM56" si="7232">UJM45-UJM53-UJM54</f>
        <v>0</v>
      </c>
      <c r="UJO56" s="995">
        <f t="shared" ref="UJO56" si="7233">UJO45-UJO53-UJO54</f>
        <v>0</v>
      </c>
      <c r="UJQ56" s="995">
        <f t="shared" ref="UJQ56" si="7234">UJQ45-UJQ53-UJQ54</f>
        <v>0</v>
      </c>
      <c r="UJS56" s="995">
        <f t="shared" ref="UJS56" si="7235">UJS45-UJS53-UJS54</f>
        <v>0</v>
      </c>
      <c r="UJU56" s="995">
        <f t="shared" ref="UJU56" si="7236">UJU45-UJU53-UJU54</f>
        <v>0</v>
      </c>
      <c r="UJW56" s="995">
        <f t="shared" ref="UJW56" si="7237">UJW45-UJW53-UJW54</f>
        <v>0</v>
      </c>
      <c r="UJY56" s="995">
        <f t="shared" ref="UJY56" si="7238">UJY45-UJY53-UJY54</f>
        <v>0</v>
      </c>
      <c r="UKA56" s="995">
        <f t="shared" ref="UKA56" si="7239">UKA45-UKA53-UKA54</f>
        <v>0</v>
      </c>
      <c r="UKC56" s="995">
        <f t="shared" ref="UKC56" si="7240">UKC45-UKC53-UKC54</f>
        <v>0</v>
      </c>
      <c r="UKE56" s="995">
        <f t="shared" ref="UKE56" si="7241">UKE45-UKE53-UKE54</f>
        <v>0</v>
      </c>
      <c r="UKG56" s="995">
        <f t="shared" ref="UKG56" si="7242">UKG45-UKG53-UKG54</f>
        <v>0</v>
      </c>
      <c r="UKI56" s="995">
        <f t="shared" ref="UKI56" si="7243">UKI45-UKI53-UKI54</f>
        <v>0</v>
      </c>
      <c r="UKK56" s="995">
        <f t="shared" ref="UKK56" si="7244">UKK45-UKK53-UKK54</f>
        <v>0</v>
      </c>
      <c r="UKM56" s="995">
        <f t="shared" ref="UKM56" si="7245">UKM45-UKM53-UKM54</f>
        <v>0</v>
      </c>
      <c r="UKO56" s="995">
        <f t="shared" ref="UKO56" si="7246">UKO45-UKO53-UKO54</f>
        <v>0</v>
      </c>
      <c r="UKQ56" s="995">
        <f t="shared" ref="UKQ56" si="7247">UKQ45-UKQ53-UKQ54</f>
        <v>0</v>
      </c>
      <c r="UKS56" s="995">
        <f t="shared" ref="UKS56" si="7248">UKS45-UKS53-UKS54</f>
        <v>0</v>
      </c>
      <c r="UKU56" s="995">
        <f t="shared" ref="UKU56" si="7249">UKU45-UKU53-UKU54</f>
        <v>0</v>
      </c>
      <c r="UKW56" s="995">
        <f t="shared" ref="UKW56" si="7250">UKW45-UKW53-UKW54</f>
        <v>0</v>
      </c>
      <c r="UKY56" s="995">
        <f t="shared" ref="UKY56" si="7251">UKY45-UKY53-UKY54</f>
        <v>0</v>
      </c>
      <c r="ULA56" s="995">
        <f t="shared" ref="ULA56" si="7252">ULA45-ULA53-ULA54</f>
        <v>0</v>
      </c>
      <c r="ULC56" s="995">
        <f t="shared" ref="ULC56" si="7253">ULC45-ULC53-ULC54</f>
        <v>0</v>
      </c>
      <c r="ULE56" s="995">
        <f t="shared" ref="ULE56" si="7254">ULE45-ULE53-ULE54</f>
        <v>0</v>
      </c>
      <c r="ULG56" s="995">
        <f t="shared" ref="ULG56" si="7255">ULG45-ULG53-ULG54</f>
        <v>0</v>
      </c>
      <c r="ULI56" s="995">
        <f t="shared" ref="ULI56" si="7256">ULI45-ULI53-ULI54</f>
        <v>0</v>
      </c>
      <c r="ULK56" s="995">
        <f t="shared" ref="ULK56" si="7257">ULK45-ULK53-ULK54</f>
        <v>0</v>
      </c>
      <c r="ULM56" s="995">
        <f t="shared" ref="ULM56" si="7258">ULM45-ULM53-ULM54</f>
        <v>0</v>
      </c>
      <c r="ULO56" s="995">
        <f t="shared" ref="ULO56" si="7259">ULO45-ULO53-ULO54</f>
        <v>0</v>
      </c>
      <c r="ULQ56" s="995">
        <f t="shared" ref="ULQ56" si="7260">ULQ45-ULQ53-ULQ54</f>
        <v>0</v>
      </c>
      <c r="ULS56" s="995">
        <f t="shared" ref="ULS56" si="7261">ULS45-ULS53-ULS54</f>
        <v>0</v>
      </c>
      <c r="ULU56" s="995">
        <f t="shared" ref="ULU56" si="7262">ULU45-ULU53-ULU54</f>
        <v>0</v>
      </c>
      <c r="ULW56" s="995">
        <f t="shared" ref="ULW56" si="7263">ULW45-ULW53-ULW54</f>
        <v>0</v>
      </c>
      <c r="ULY56" s="995">
        <f t="shared" ref="ULY56" si="7264">ULY45-ULY53-ULY54</f>
        <v>0</v>
      </c>
      <c r="UMA56" s="995">
        <f t="shared" ref="UMA56" si="7265">UMA45-UMA53-UMA54</f>
        <v>0</v>
      </c>
      <c r="UMC56" s="995">
        <f t="shared" ref="UMC56" si="7266">UMC45-UMC53-UMC54</f>
        <v>0</v>
      </c>
      <c r="UME56" s="995">
        <f t="shared" ref="UME56" si="7267">UME45-UME53-UME54</f>
        <v>0</v>
      </c>
      <c r="UMG56" s="995">
        <f t="shared" ref="UMG56" si="7268">UMG45-UMG53-UMG54</f>
        <v>0</v>
      </c>
      <c r="UMI56" s="995">
        <f t="shared" ref="UMI56" si="7269">UMI45-UMI53-UMI54</f>
        <v>0</v>
      </c>
      <c r="UMK56" s="995">
        <f t="shared" ref="UMK56" si="7270">UMK45-UMK53-UMK54</f>
        <v>0</v>
      </c>
      <c r="UMM56" s="995">
        <f t="shared" ref="UMM56" si="7271">UMM45-UMM53-UMM54</f>
        <v>0</v>
      </c>
      <c r="UMO56" s="995">
        <f t="shared" ref="UMO56" si="7272">UMO45-UMO53-UMO54</f>
        <v>0</v>
      </c>
      <c r="UMQ56" s="995">
        <f t="shared" ref="UMQ56" si="7273">UMQ45-UMQ53-UMQ54</f>
        <v>0</v>
      </c>
      <c r="UMS56" s="995">
        <f t="shared" ref="UMS56" si="7274">UMS45-UMS53-UMS54</f>
        <v>0</v>
      </c>
      <c r="UMU56" s="995">
        <f t="shared" ref="UMU56" si="7275">UMU45-UMU53-UMU54</f>
        <v>0</v>
      </c>
      <c r="UMW56" s="995">
        <f t="shared" ref="UMW56" si="7276">UMW45-UMW53-UMW54</f>
        <v>0</v>
      </c>
      <c r="UMY56" s="995">
        <f t="shared" ref="UMY56" si="7277">UMY45-UMY53-UMY54</f>
        <v>0</v>
      </c>
      <c r="UNA56" s="995">
        <f t="shared" ref="UNA56" si="7278">UNA45-UNA53-UNA54</f>
        <v>0</v>
      </c>
      <c r="UNC56" s="995">
        <f t="shared" ref="UNC56" si="7279">UNC45-UNC53-UNC54</f>
        <v>0</v>
      </c>
      <c r="UNE56" s="995">
        <f t="shared" ref="UNE56" si="7280">UNE45-UNE53-UNE54</f>
        <v>0</v>
      </c>
      <c r="UNG56" s="995">
        <f t="shared" ref="UNG56" si="7281">UNG45-UNG53-UNG54</f>
        <v>0</v>
      </c>
      <c r="UNI56" s="995">
        <f t="shared" ref="UNI56" si="7282">UNI45-UNI53-UNI54</f>
        <v>0</v>
      </c>
      <c r="UNK56" s="995">
        <f t="shared" ref="UNK56" si="7283">UNK45-UNK53-UNK54</f>
        <v>0</v>
      </c>
      <c r="UNM56" s="995">
        <f t="shared" ref="UNM56" si="7284">UNM45-UNM53-UNM54</f>
        <v>0</v>
      </c>
      <c r="UNO56" s="995">
        <f t="shared" ref="UNO56" si="7285">UNO45-UNO53-UNO54</f>
        <v>0</v>
      </c>
      <c r="UNQ56" s="995">
        <f t="shared" ref="UNQ56" si="7286">UNQ45-UNQ53-UNQ54</f>
        <v>0</v>
      </c>
      <c r="UNS56" s="995">
        <f t="shared" ref="UNS56" si="7287">UNS45-UNS53-UNS54</f>
        <v>0</v>
      </c>
      <c r="UNU56" s="995">
        <f t="shared" ref="UNU56" si="7288">UNU45-UNU53-UNU54</f>
        <v>0</v>
      </c>
      <c r="UNW56" s="995">
        <f t="shared" ref="UNW56" si="7289">UNW45-UNW53-UNW54</f>
        <v>0</v>
      </c>
      <c r="UNY56" s="995">
        <f t="shared" ref="UNY56" si="7290">UNY45-UNY53-UNY54</f>
        <v>0</v>
      </c>
      <c r="UOA56" s="995">
        <f t="shared" ref="UOA56" si="7291">UOA45-UOA53-UOA54</f>
        <v>0</v>
      </c>
      <c r="UOC56" s="995">
        <f t="shared" ref="UOC56" si="7292">UOC45-UOC53-UOC54</f>
        <v>0</v>
      </c>
      <c r="UOE56" s="995">
        <f t="shared" ref="UOE56" si="7293">UOE45-UOE53-UOE54</f>
        <v>0</v>
      </c>
      <c r="UOG56" s="995">
        <f t="shared" ref="UOG56" si="7294">UOG45-UOG53-UOG54</f>
        <v>0</v>
      </c>
      <c r="UOI56" s="995">
        <f t="shared" ref="UOI56" si="7295">UOI45-UOI53-UOI54</f>
        <v>0</v>
      </c>
      <c r="UOK56" s="995">
        <f t="shared" ref="UOK56" si="7296">UOK45-UOK53-UOK54</f>
        <v>0</v>
      </c>
      <c r="UOM56" s="995">
        <f t="shared" ref="UOM56" si="7297">UOM45-UOM53-UOM54</f>
        <v>0</v>
      </c>
      <c r="UOO56" s="995">
        <f t="shared" ref="UOO56" si="7298">UOO45-UOO53-UOO54</f>
        <v>0</v>
      </c>
      <c r="UOQ56" s="995">
        <f t="shared" ref="UOQ56" si="7299">UOQ45-UOQ53-UOQ54</f>
        <v>0</v>
      </c>
      <c r="UOS56" s="995">
        <f t="shared" ref="UOS56" si="7300">UOS45-UOS53-UOS54</f>
        <v>0</v>
      </c>
      <c r="UOU56" s="995">
        <f t="shared" ref="UOU56" si="7301">UOU45-UOU53-UOU54</f>
        <v>0</v>
      </c>
      <c r="UOW56" s="995">
        <f t="shared" ref="UOW56" si="7302">UOW45-UOW53-UOW54</f>
        <v>0</v>
      </c>
      <c r="UOY56" s="995">
        <f t="shared" ref="UOY56" si="7303">UOY45-UOY53-UOY54</f>
        <v>0</v>
      </c>
      <c r="UPA56" s="995">
        <f t="shared" ref="UPA56" si="7304">UPA45-UPA53-UPA54</f>
        <v>0</v>
      </c>
      <c r="UPC56" s="995">
        <f t="shared" ref="UPC56" si="7305">UPC45-UPC53-UPC54</f>
        <v>0</v>
      </c>
      <c r="UPE56" s="995">
        <f t="shared" ref="UPE56" si="7306">UPE45-UPE53-UPE54</f>
        <v>0</v>
      </c>
      <c r="UPG56" s="995">
        <f t="shared" ref="UPG56" si="7307">UPG45-UPG53-UPG54</f>
        <v>0</v>
      </c>
      <c r="UPI56" s="995">
        <f t="shared" ref="UPI56" si="7308">UPI45-UPI53-UPI54</f>
        <v>0</v>
      </c>
      <c r="UPK56" s="995">
        <f t="shared" ref="UPK56" si="7309">UPK45-UPK53-UPK54</f>
        <v>0</v>
      </c>
      <c r="UPM56" s="995">
        <f t="shared" ref="UPM56" si="7310">UPM45-UPM53-UPM54</f>
        <v>0</v>
      </c>
      <c r="UPO56" s="995">
        <f t="shared" ref="UPO56" si="7311">UPO45-UPO53-UPO54</f>
        <v>0</v>
      </c>
      <c r="UPQ56" s="995">
        <f t="shared" ref="UPQ56" si="7312">UPQ45-UPQ53-UPQ54</f>
        <v>0</v>
      </c>
      <c r="UPS56" s="995">
        <f t="shared" ref="UPS56" si="7313">UPS45-UPS53-UPS54</f>
        <v>0</v>
      </c>
      <c r="UPU56" s="995">
        <f t="shared" ref="UPU56" si="7314">UPU45-UPU53-UPU54</f>
        <v>0</v>
      </c>
      <c r="UPW56" s="995">
        <f t="shared" ref="UPW56" si="7315">UPW45-UPW53-UPW54</f>
        <v>0</v>
      </c>
      <c r="UPY56" s="995">
        <f t="shared" ref="UPY56" si="7316">UPY45-UPY53-UPY54</f>
        <v>0</v>
      </c>
      <c r="UQA56" s="995">
        <f t="shared" ref="UQA56" si="7317">UQA45-UQA53-UQA54</f>
        <v>0</v>
      </c>
      <c r="UQC56" s="995">
        <f t="shared" ref="UQC56" si="7318">UQC45-UQC53-UQC54</f>
        <v>0</v>
      </c>
      <c r="UQE56" s="995">
        <f t="shared" ref="UQE56" si="7319">UQE45-UQE53-UQE54</f>
        <v>0</v>
      </c>
      <c r="UQG56" s="995">
        <f t="shared" ref="UQG56" si="7320">UQG45-UQG53-UQG54</f>
        <v>0</v>
      </c>
      <c r="UQI56" s="995">
        <f t="shared" ref="UQI56" si="7321">UQI45-UQI53-UQI54</f>
        <v>0</v>
      </c>
      <c r="UQK56" s="995">
        <f t="shared" ref="UQK56" si="7322">UQK45-UQK53-UQK54</f>
        <v>0</v>
      </c>
      <c r="UQM56" s="995">
        <f t="shared" ref="UQM56" si="7323">UQM45-UQM53-UQM54</f>
        <v>0</v>
      </c>
      <c r="UQO56" s="995">
        <f t="shared" ref="UQO56" si="7324">UQO45-UQO53-UQO54</f>
        <v>0</v>
      </c>
      <c r="UQQ56" s="995">
        <f t="shared" ref="UQQ56" si="7325">UQQ45-UQQ53-UQQ54</f>
        <v>0</v>
      </c>
      <c r="UQS56" s="995">
        <f t="shared" ref="UQS56" si="7326">UQS45-UQS53-UQS54</f>
        <v>0</v>
      </c>
      <c r="UQU56" s="995">
        <f t="shared" ref="UQU56" si="7327">UQU45-UQU53-UQU54</f>
        <v>0</v>
      </c>
      <c r="UQW56" s="995">
        <f t="shared" ref="UQW56" si="7328">UQW45-UQW53-UQW54</f>
        <v>0</v>
      </c>
      <c r="UQY56" s="995">
        <f t="shared" ref="UQY56" si="7329">UQY45-UQY53-UQY54</f>
        <v>0</v>
      </c>
      <c r="URA56" s="995">
        <f t="shared" ref="URA56" si="7330">URA45-URA53-URA54</f>
        <v>0</v>
      </c>
      <c r="URC56" s="995">
        <f t="shared" ref="URC56" si="7331">URC45-URC53-URC54</f>
        <v>0</v>
      </c>
      <c r="URE56" s="995">
        <f t="shared" ref="URE56" si="7332">URE45-URE53-URE54</f>
        <v>0</v>
      </c>
      <c r="URG56" s="995">
        <f t="shared" ref="URG56" si="7333">URG45-URG53-URG54</f>
        <v>0</v>
      </c>
      <c r="URI56" s="995">
        <f t="shared" ref="URI56" si="7334">URI45-URI53-URI54</f>
        <v>0</v>
      </c>
      <c r="URK56" s="995">
        <f t="shared" ref="URK56" si="7335">URK45-URK53-URK54</f>
        <v>0</v>
      </c>
      <c r="URM56" s="995">
        <f t="shared" ref="URM56" si="7336">URM45-URM53-URM54</f>
        <v>0</v>
      </c>
      <c r="URO56" s="995">
        <f t="shared" ref="URO56" si="7337">URO45-URO53-URO54</f>
        <v>0</v>
      </c>
      <c r="URQ56" s="995">
        <f t="shared" ref="URQ56" si="7338">URQ45-URQ53-URQ54</f>
        <v>0</v>
      </c>
      <c r="URS56" s="995">
        <f t="shared" ref="URS56" si="7339">URS45-URS53-URS54</f>
        <v>0</v>
      </c>
      <c r="URU56" s="995">
        <f t="shared" ref="URU56" si="7340">URU45-URU53-URU54</f>
        <v>0</v>
      </c>
      <c r="URW56" s="995">
        <f t="shared" ref="URW56" si="7341">URW45-URW53-URW54</f>
        <v>0</v>
      </c>
      <c r="URY56" s="995">
        <f t="shared" ref="URY56" si="7342">URY45-URY53-URY54</f>
        <v>0</v>
      </c>
      <c r="USA56" s="995">
        <f t="shared" ref="USA56" si="7343">USA45-USA53-USA54</f>
        <v>0</v>
      </c>
      <c r="USC56" s="995">
        <f t="shared" ref="USC56" si="7344">USC45-USC53-USC54</f>
        <v>0</v>
      </c>
      <c r="USE56" s="995">
        <f t="shared" ref="USE56" si="7345">USE45-USE53-USE54</f>
        <v>0</v>
      </c>
      <c r="USG56" s="995">
        <f t="shared" ref="USG56" si="7346">USG45-USG53-USG54</f>
        <v>0</v>
      </c>
      <c r="USI56" s="995">
        <f t="shared" ref="USI56" si="7347">USI45-USI53-USI54</f>
        <v>0</v>
      </c>
      <c r="USK56" s="995">
        <f t="shared" ref="USK56" si="7348">USK45-USK53-USK54</f>
        <v>0</v>
      </c>
      <c r="USM56" s="995">
        <f t="shared" ref="USM56" si="7349">USM45-USM53-USM54</f>
        <v>0</v>
      </c>
      <c r="USO56" s="995">
        <f t="shared" ref="USO56" si="7350">USO45-USO53-USO54</f>
        <v>0</v>
      </c>
      <c r="USQ56" s="995">
        <f t="shared" ref="USQ56" si="7351">USQ45-USQ53-USQ54</f>
        <v>0</v>
      </c>
      <c r="USS56" s="995">
        <f t="shared" ref="USS56" si="7352">USS45-USS53-USS54</f>
        <v>0</v>
      </c>
      <c r="USU56" s="995">
        <f t="shared" ref="USU56" si="7353">USU45-USU53-USU54</f>
        <v>0</v>
      </c>
      <c r="USW56" s="995">
        <f t="shared" ref="USW56" si="7354">USW45-USW53-USW54</f>
        <v>0</v>
      </c>
      <c r="USY56" s="995">
        <f t="shared" ref="USY56" si="7355">USY45-USY53-USY54</f>
        <v>0</v>
      </c>
      <c r="UTA56" s="995">
        <f t="shared" ref="UTA56" si="7356">UTA45-UTA53-UTA54</f>
        <v>0</v>
      </c>
      <c r="UTC56" s="995">
        <f t="shared" ref="UTC56" si="7357">UTC45-UTC53-UTC54</f>
        <v>0</v>
      </c>
      <c r="UTE56" s="995">
        <f t="shared" ref="UTE56" si="7358">UTE45-UTE53-UTE54</f>
        <v>0</v>
      </c>
      <c r="UTG56" s="995">
        <f t="shared" ref="UTG56" si="7359">UTG45-UTG53-UTG54</f>
        <v>0</v>
      </c>
      <c r="UTI56" s="995">
        <f t="shared" ref="UTI56" si="7360">UTI45-UTI53-UTI54</f>
        <v>0</v>
      </c>
      <c r="UTK56" s="995">
        <f t="shared" ref="UTK56" si="7361">UTK45-UTK53-UTK54</f>
        <v>0</v>
      </c>
      <c r="UTM56" s="995">
        <f t="shared" ref="UTM56" si="7362">UTM45-UTM53-UTM54</f>
        <v>0</v>
      </c>
      <c r="UTO56" s="995">
        <f t="shared" ref="UTO56" si="7363">UTO45-UTO53-UTO54</f>
        <v>0</v>
      </c>
      <c r="UTQ56" s="995">
        <f t="shared" ref="UTQ56" si="7364">UTQ45-UTQ53-UTQ54</f>
        <v>0</v>
      </c>
      <c r="UTS56" s="995">
        <f t="shared" ref="UTS56" si="7365">UTS45-UTS53-UTS54</f>
        <v>0</v>
      </c>
      <c r="UTU56" s="995">
        <f t="shared" ref="UTU56" si="7366">UTU45-UTU53-UTU54</f>
        <v>0</v>
      </c>
      <c r="UTW56" s="995">
        <f t="shared" ref="UTW56" si="7367">UTW45-UTW53-UTW54</f>
        <v>0</v>
      </c>
      <c r="UTY56" s="995">
        <f t="shared" ref="UTY56" si="7368">UTY45-UTY53-UTY54</f>
        <v>0</v>
      </c>
      <c r="UUA56" s="995">
        <f t="shared" ref="UUA56" si="7369">UUA45-UUA53-UUA54</f>
        <v>0</v>
      </c>
      <c r="UUC56" s="995">
        <f t="shared" ref="UUC56" si="7370">UUC45-UUC53-UUC54</f>
        <v>0</v>
      </c>
      <c r="UUE56" s="995">
        <f t="shared" ref="UUE56" si="7371">UUE45-UUE53-UUE54</f>
        <v>0</v>
      </c>
      <c r="UUG56" s="995">
        <f t="shared" ref="UUG56" si="7372">UUG45-UUG53-UUG54</f>
        <v>0</v>
      </c>
      <c r="UUI56" s="995">
        <f t="shared" ref="UUI56" si="7373">UUI45-UUI53-UUI54</f>
        <v>0</v>
      </c>
      <c r="UUK56" s="995">
        <f t="shared" ref="UUK56" si="7374">UUK45-UUK53-UUK54</f>
        <v>0</v>
      </c>
      <c r="UUM56" s="995">
        <f t="shared" ref="UUM56" si="7375">UUM45-UUM53-UUM54</f>
        <v>0</v>
      </c>
      <c r="UUO56" s="995">
        <f t="shared" ref="UUO56" si="7376">UUO45-UUO53-UUO54</f>
        <v>0</v>
      </c>
      <c r="UUQ56" s="995">
        <f t="shared" ref="UUQ56" si="7377">UUQ45-UUQ53-UUQ54</f>
        <v>0</v>
      </c>
      <c r="UUS56" s="995">
        <f t="shared" ref="UUS56" si="7378">UUS45-UUS53-UUS54</f>
        <v>0</v>
      </c>
      <c r="UUU56" s="995">
        <f t="shared" ref="UUU56" si="7379">UUU45-UUU53-UUU54</f>
        <v>0</v>
      </c>
      <c r="UUW56" s="995">
        <f t="shared" ref="UUW56" si="7380">UUW45-UUW53-UUW54</f>
        <v>0</v>
      </c>
      <c r="UUY56" s="995">
        <f t="shared" ref="UUY56" si="7381">UUY45-UUY53-UUY54</f>
        <v>0</v>
      </c>
      <c r="UVA56" s="995">
        <f t="shared" ref="UVA56" si="7382">UVA45-UVA53-UVA54</f>
        <v>0</v>
      </c>
      <c r="UVC56" s="995">
        <f t="shared" ref="UVC56" si="7383">UVC45-UVC53-UVC54</f>
        <v>0</v>
      </c>
      <c r="UVE56" s="995">
        <f t="shared" ref="UVE56" si="7384">UVE45-UVE53-UVE54</f>
        <v>0</v>
      </c>
      <c r="UVG56" s="995">
        <f t="shared" ref="UVG56" si="7385">UVG45-UVG53-UVG54</f>
        <v>0</v>
      </c>
      <c r="UVI56" s="995">
        <f t="shared" ref="UVI56" si="7386">UVI45-UVI53-UVI54</f>
        <v>0</v>
      </c>
      <c r="UVK56" s="995">
        <f t="shared" ref="UVK56" si="7387">UVK45-UVK53-UVK54</f>
        <v>0</v>
      </c>
      <c r="UVM56" s="995">
        <f t="shared" ref="UVM56" si="7388">UVM45-UVM53-UVM54</f>
        <v>0</v>
      </c>
      <c r="UVO56" s="995">
        <f t="shared" ref="UVO56" si="7389">UVO45-UVO53-UVO54</f>
        <v>0</v>
      </c>
      <c r="UVQ56" s="995">
        <f t="shared" ref="UVQ56" si="7390">UVQ45-UVQ53-UVQ54</f>
        <v>0</v>
      </c>
      <c r="UVS56" s="995">
        <f t="shared" ref="UVS56" si="7391">UVS45-UVS53-UVS54</f>
        <v>0</v>
      </c>
      <c r="UVU56" s="995">
        <f t="shared" ref="UVU56" si="7392">UVU45-UVU53-UVU54</f>
        <v>0</v>
      </c>
      <c r="UVW56" s="995">
        <f t="shared" ref="UVW56" si="7393">UVW45-UVW53-UVW54</f>
        <v>0</v>
      </c>
      <c r="UVY56" s="995">
        <f t="shared" ref="UVY56" si="7394">UVY45-UVY53-UVY54</f>
        <v>0</v>
      </c>
      <c r="UWA56" s="995">
        <f t="shared" ref="UWA56" si="7395">UWA45-UWA53-UWA54</f>
        <v>0</v>
      </c>
      <c r="UWC56" s="995">
        <f t="shared" ref="UWC56" si="7396">UWC45-UWC53-UWC54</f>
        <v>0</v>
      </c>
      <c r="UWE56" s="995">
        <f t="shared" ref="UWE56" si="7397">UWE45-UWE53-UWE54</f>
        <v>0</v>
      </c>
      <c r="UWG56" s="995">
        <f t="shared" ref="UWG56" si="7398">UWG45-UWG53-UWG54</f>
        <v>0</v>
      </c>
      <c r="UWI56" s="995">
        <f t="shared" ref="UWI56" si="7399">UWI45-UWI53-UWI54</f>
        <v>0</v>
      </c>
      <c r="UWK56" s="995">
        <f t="shared" ref="UWK56" si="7400">UWK45-UWK53-UWK54</f>
        <v>0</v>
      </c>
      <c r="UWM56" s="995">
        <f t="shared" ref="UWM56" si="7401">UWM45-UWM53-UWM54</f>
        <v>0</v>
      </c>
      <c r="UWO56" s="995">
        <f t="shared" ref="UWO56" si="7402">UWO45-UWO53-UWO54</f>
        <v>0</v>
      </c>
      <c r="UWQ56" s="995">
        <f t="shared" ref="UWQ56" si="7403">UWQ45-UWQ53-UWQ54</f>
        <v>0</v>
      </c>
      <c r="UWS56" s="995">
        <f t="shared" ref="UWS56" si="7404">UWS45-UWS53-UWS54</f>
        <v>0</v>
      </c>
      <c r="UWU56" s="995">
        <f t="shared" ref="UWU56" si="7405">UWU45-UWU53-UWU54</f>
        <v>0</v>
      </c>
      <c r="UWW56" s="995">
        <f t="shared" ref="UWW56" si="7406">UWW45-UWW53-UWW54</f>
        <v>0</v>
      </c>
      <c r="UWY56" s="995">
        <f t="shared" ref="UWY56" si="7407">UWY45-UWY53-UWY54</f>
        <v>0</v>
      </c>
      <c r="UXA56" s="995">
        <f t="shared" ref="UXA56" si="7408">UXA45-UXA53-UXA54</f>
        <v>0</v>
      </c>
      <c r="UXC56" s="995">
        <f t="shared" ref="UXC56" si="7409">UXC45-UXC53-UXC54</f>
        <v>0</v>
      </c>
      <c r="UXE56" s="995">
        <f t="shared" ref="UXE56" si="7410">UXE45-UXE53-UXE54</f>
        <v>0</v>
      </c>
      <c r="UXG56" s="995">
        <f t="shared" ref="UXG56" si="7411">UXG45-UXG53-UXG54</f>
        <v>0</v>
      </c>
      <c r="UXI56" s="995">
        <f t="shared" ref="UXI56" si="7412">UXI45-UXI53-UXI54</f>
        <v>0</v>
      </c>
      <c r="UXK56" s="995">
        <f t="shared" ref="UXK56" si="7413">UXK45-UXK53-UXK54</f>
        <v>0</v>
      </c>
      <c r="UXM56" s="995">
        <f t="shared" ref="UXM56" si="7414">UXM45-UXM53-UXM54</f>
        <v>0</v>
      </c>
      <c r="UXO56" s="995">
        <f t="shared" ref="UXO56" si="7415">UXO45-UXO53-UXO54</f>
        <v>0</v>
      </c>
      <c r="UXQ56" s="995">
        <f t="shared" ref="UXQ56" si="7416">UXQ45-UXQ53-UXQ54</f>
        <v>0</v>
      </c>
      <c r="UXS56" s="995">
        <f t="shared" ref="UXS56" si="7417">UXS45-UXS53-UXS54</f>
        <v>0</v>
      </c>
      <c r="UXU56" s="995">
        <f t="shared" ref="UXU56" si="7418">UXU45-UXU53-UXU54</f>
        <v>0</v>
      </c>
      <c r="UXW56" s="995">
        <f t="shared" ref="UXW56" si="7419">UXW45-UXW53-UXW54</f>
        <v>0</v>
      </c>
      <c r="UXY56" s="995">
        <f t="shared" ref="UXY56" si="7420">UXY45-UXY53-UXY54</f>
        <v>0</v>
      </c>
      <c r="UYA56" s="995">
        <f t="shared" ref="UYA56" si="7421">UYA45-UYA53-UYA54</f>
        <v>0</v>
      </c>
      <c r="UYC56" s="995">
        <f t="shared" ref="UYC56" si="7422">UYC45-UYC53-UYC54</f>
        <v>0</v>
      </c>
      <c r="UYE56" s="995">
        <f t="shared" ref="UYE56" si="7423">UYE45-UYE53-UYE54</f>
        <v>0</v>
      </c>
      <c r="UYG56" s="995">
        <f t="shared" ref="UYG56" si="7424">UYG45-UYG53-UYG54</f>
        <v>0</v>
      </c>
      <c r="UYI56" s="995">
        <f t="shared" ref="UYI56" si="7425">UYI45-UYI53-UYI54</f>
        <v>0</v>
      </c>
      <c r="UYK56" s="995">
        <f t="shared" ref="UYK56" si="7426">UYK45-UYK53-UYK54</f>
        <v>0</v>
      </c>
      <c r="UYM56" s="995">
        <f t="shared" ref="UYM56" si="7427">UYM45-UYM53-UYM54</f>
        <v>0</v>
      </c>
      <c r="UYO56" s="995">
        <f t="shared" ref="UYO56" si="7428">UYO45-UYO53-UYO54</f>
        <v>0</v>
      </c>
      <c r="UYQ56" s="995">
        <f t="shared" ref="UYQ56" si="7429">UYQ45-UYQ53-UYQ54</f>
        <v>0</v>
      </c>
      <c r="UYS56" s="995">
        <f t="shared" ref="UYS56" si="7430">UYS45-UYS53-UYS54</f>
        <v>0</v>
      </c>
      <c r="UYU56" s="995">
        <f t="shared" ref="UYU56" si="7431">UYU45-UYU53-UYU54</f>
        <v>0</v>
      </c>
      <c r="UYW56" s="995">
        <f t="shared" ref="UYW56" si="7432">UYW45-UYW53-UYW54</f>
        <v>0</v>
      </c>
      <c r="UYY56" s="995">
        <f t="shared" ref="UYY56" si="7433">UYY45-UYY53-UYY54</f>
        <v>0</v>
      </c>
      <c r="UZA56" s="995">
        <f t="shared" ref="UZA56" si="7434">UZA45-UZA53-UZA54</f>
        <v>0</v>
      </c>
      <c r="UZC56" s="995">
        <f t="shared" ref="UZC56" si="7435">UZC45-UZC53-UZC54</f>
        <v>0</v>
      </c>
      <c r="UZE56" s="995">
        <f t="shared" ref="UZE56" si="7436">UZE45-UZE53-UZE54</f>
        <v>0</v>
      </c>
      <c r="UZG56" s="995">
        <f t="shared" ref="UZG56" si="7437">UZG45-UZG53-UZG54</f>
        <v>0</v>
      </c>
      <c r="UZI56" s="995">
        <f t="shared" ref="UZI56" si="7438">UZI45-UZI53-UZI54</f>
        <v>0</v>
      </c>
      <c r="UZK56" s="995">
        <f t="shared" ref="UZK56" si="7439">UZK45-UZK53-UZK54</f>
        <v>0</v>
      </c>
      <c r="UZM56" s="995">
        <f t="shared" ref="UZM56" si="7440">UZM45-UZM53-UZM54</f>
        <v>0</v>
      </c>
      <c r="UZO56" s="995">
        <f t="shared" ref="UZO56" si="7441">UZO45-UZO53-UZO54</f>
        <v>0</v>
      </c>
      <c r="UZQ56" s="995">
        <f t="shared" ref="UZQ56" si="7442">UZQ45-UZQ53-UZQ54</f>
        <v>0</v>
      </c>
      <c r="UZS56" s="995">
        <f t="shared" ref="UZS56" si="7443">UZS45-UZS53-UZS54</f>
        <v>0</v>
      </c>
      <c r="UZU56" s="995">
        <f t="shared" ref="UZU56" si="7444">UZU45-UZU53-UZU54</f>
        <v>0</v>
      </c>
      <c r="UZW56" s="995">
        <f t="shared" ref="UZW56" si="7445">UZW45-UZW53-UZW54</f>
        <v>0</v>
      </c>
      <c r="UZY56" s="995">
        <f t="shared" ref="UZY56" si="7446">UZY45-UZY53-UZY54</f>
        <v>0</v>
      </c>
      <c r="VAA56" s="995">
        <f t="shared" ref="VAA56" si="7447">VAA45-VAA53-VAA54</f>
        <v>0</v>
      </c>
      <c r="VAC56" s="995">
        <f t="shared" ref="VAC56" si="7448">VAC45-VAC53-VAC54</f>
        <v>0</v>
      </c>
      <c r="VAE56" s="995">
        <f t="shared" ref="VAE56" si="7449">VAE45-VAE53-VAE54</f>
        <v>0</v>
      </c>
      <c r="VAG56" s="995">
        <f t="shared" ref="VAG56" si="7450">VAG45-VAG53-VAG54</f>
        <v>0</v>
      </c>
      <c r="VAI56" s="995">
        <f t="shared" ref="VAI56" si="7451">VAI45-VAI53-VAI54</f>
        <v>0</v>
      </c>
      <c r="VAK56" s="995">
        <f t="shared" ref="VAK56" si="7452">VAK45-VAK53-VAK54</f>
        <v>0</v>
      </c>
      <c r="VAM56" s="995">
        <f t="shared" ref="VAM56" si="7453">VAM45-VAM53-VAM54</f>
        <v>0</v>
      </c>
      <c r="VAO56" s="995">
        <f t="shared" ref="VAO56" si="7454">VAO45-VAO53-VAO54</f>
        <v>0</v>
      </c>
      <c r="VAQ56" s="995">
        <f t="shared" ref="VAQ56" si="7455">VAQ45-VAQ53-VAQ54</f>
        <v>0</v>
      </c>
      <c r="VAS56" s="995">
        <f t="shared" ref="VAS56" si="7456">VAS45-VAS53-VAS54</f>
        <v>0</v>
      </c>
      <c r="VAU56" s="995">
        <f t="shared" ref="VAU56" si="7457">VAU45-VAU53-VAU54</f>
        <v>0</v>
      </c>
      <c r="VAW56" s="995">
        <f t="shared" ref="VAW56" si="7458">VAW45-VAW53-VAW54</f>
        <v>0</v>
      </c>
      <c r="VAY56" s="995">
        <f t="shared" ref="VAY56" si="7459">VAY45-VAY53-VAY54</f>
        <v>0</v>
      </c>
      <c r="VBA56" s="995">
        <f t="shared" ref="VBA56" si="7460">VBA45-VBA53-VBA54</f>
        <v>0</v>
      </c>
      <c r="VBC56" s="995">
        <f t="shared" ref="VBC56" si="7461">VBC45-VBC53-VBC54</f>
        <v>0</v>
      </c>
      <c r="VBE56" s="995">
        <f t="shared" ref="VBE56" si="7462">VBE45-VBE53-VBE54</f>
        <v>0</v>
      </c>
      <c r="VBG56" s="995">
        <f t="shared" ref="VBG56" si="7463">VBG45-VBG53-VBG54</f>
        <v>0</v>
      </c>
      <c r="VBI56" s="995">
        <f t="shared" ref="VBI56" si="7464">VBI45-VBI53-VBI54</f>
        <v>0</v>
      </c>
      <c r="VBK56" s="995">
        <f t="shared" ref="VBK56" si="7465">VBK45-VBK53-VBK54</f>
        <v>0</v>
      </c>
      <c r="VBM56" s="995">
        <f t="shared" ref="VBM56" si="7466">VBM45-VBM53-VBM54</f>
        <v>0</v>
      </c>
      <c r="VBO56" s="995">
        <f t="shared" ref="VBO56" si="7467">VBO45-VBO53-VBO54</f>
        <v>0</v>
      </c>
      <c r="VBQ56" s="995">
        <f t="shared" ref="VBQ56" si="7468">VBQ45-VBQ53-VBQ54</f>
        <v>0</v>
      </c>
      <c r="VBS56" s="995">
        <f t="shared" ref="VBS56" si="7469">VBS45-VBS53-VBS54</f>
        <v>0</v>
      </c>
      <c r="VBU56" s="995">
        <f t="shared" ref="VBU56" si="7470">VBU45-VBU53-VBU54</f>
        <v>0</v>
      </c>
      <c r="VBW56" s="995">
        <f t="shared" ref="VBW56" si="7471">VBW45-VBW53-VBW54</f>
        <v>0</v>
      </c>
      <c r="VBY56" s="995">
        <f t="shared" ref="VBY56" si="7472">VBY45-VBY53-VBY54</f>
        <v>0</v>
      </c>
      <c r="VCA56" s="995">
        <f t="shared" ref="VCA56" si="7473">VCA45-VCA53-VCA54</f>
        <v>0</v>
      </c>
      <c r="VCC56" s="995">
        <f t="shared" ref="VCC56" si="7474">VCC45-VCC53-VCC54</f>
        <v>0</v>
      </c>
      <c r="VCE56" s="995">
        <f t="shared" ref="VCE56" si="7475">VCE45-VCE53-VCE54</f>
        <v>0</v>
      </c>
      <c r="VCG56" s="995">
        <f t="shared" ref="VCG56" si="7476">VCG45-VCG53-VCG54</f>
        <v>0</v>
      </c>
      <c r="VCI56" s="995">
        <f t="shared" ref="VCI56" si="7477">VCI45-VCI53-VCI54</f>
        <v>0</v>
      </c>
      <c r="VCK56" s="995">
        <f t="shared" ref="VCK56" si="7478">VCK45-VCK53-VCK54</f>
        <v>0</v>
      </c>
      <c r="VCM56" s="995">
        <f t="shared" ref="VCM56" si="7479">VCM45-VCM53-VCM54</f>
        <v>0</v>
      </c>
      <c r="VCO56" s="995">
        <f t="shared" ref="VCO56" si="7480">VCO45-VCO53-VCO54</f>
        <v>0</v>
      </c>
      <c r="VCQ56" s="995">
        <f t="shared" ref="VCQ56" si="7481">VCQ45-VCQ53-VCQ54</f>
        <v>0</v>
      </c>
      <c r="VCS56" s="995">
        <f t="shared" ref="VCS56" si="7482">VCS45-VCS53-VCS54</f>
        <v>0</v>
      </c>
      <c r="VCU56" s="995">
        <f t="shared" ref="VCU56" si="7483">VCU45-VCU53-VCU54</f>
        <v>0</v>
      </c>
      <c r="VCW56" s="995">
        <f t="shared" ref="VCW56" si="7484">VCW45-VCW53-VCW54</f>
        <v>0</v>
      </c>
      <c r="VCY56" s="995">
        <f t="shared" ref="VCY56" si="7485">VCY45-VCY53-VCY54</f>
        <v>0</v>
      </c>
      <c r="VDA56" s="995">
        <f t="shared" ref="VDA56" si="7486">VDA45-VDA53-VDA54</f>
        <v>0</v>
      </c>
      <c r="VDC56" s="995">
        <f t="shared" ref="VDC56" si="7487">VDC45-VDC53-VDC54</f>
        <v>0</v>
      </c>
      <c r="VDE56" s="995">
        <f t="shared" ref="VDE56" si="7488">VDE45-VDE53-VDE54</f>
        <v>0</v>
      </c>
      <c r="VDG56" s="995">
        <f t="shared" ref="VDG56" si="7489">VDG45-VDG53-VDG54</f>
        <v>0</v>
      </c>
      <c r="VDI56" s="995">
        <f t="shared" ref="VDI56" si="7490">VDI45-VDI53-VDI54</f>
        <v>0</v>
      </c>
      <c r="VDK56" s="995">
        <f t="shared" ref="VDK56" si="7491">VDK45-VDK53-VDK54</f>
        <v>0</v>
      </c>
      <c r="VDM56" s="995">
        <f t="shared" ref="VDM56" si="7492">VDM45-VDM53-VDM54</f>
        <v>0</v>
      </c>
      <c r="VDO56" s="995">
        <f t="shared" ref="VDO56" si="7493">VDO45-VDO53-VDO54</f>
        <v>0</v>
      </c>
      <c r="VDQ56" s="995">
        <f t="shared" ref="VDQ56" si="7494">VDQ45-VDQ53-VDQ54</f>
        <v>0</v>
      </c>
      <c r="VDS56" s="995">
        <f t="shared" ref="VDS56" si="7495">VDS45-VDS53-VDS54</f>
        <v>0</v>
      </c>
      <c r="VDU56" s="995">
        <f t="shared" ref="VDU56" si="7496">VDU45-VDU53-VDU54</f>
        <v>0</v>
      </c>
      <c r="VDW56" s="995">
        <f t="shared" ref="VDW56" si="7497">VDW45-VDW53-VDW54</f>
        <v>0</v>
      </c>
      <c r="VDY56" s="995">
        <f t="shared" ref="VDY56" si="7498">VDY45-VDY53-VDY54</f>
        <v>0</v>
      </c>
      <c r="VEA56" s="995">
        <f t="shared" ref="VEA56" si="7499">VEA45-VEA53-VEA54</f>
        <v>0</v>
      </c>
      <c r="VEC56" s="995">
        <f t="shared" ref="VEC56" si="7500">VEC45-VEC53-VEC54</f>
        <v>0</v>
      </c>
      <c r="VEE56" s="995">
        <f t="shared" ref="VEE56" si="7501">VEE45-VEE53-VEE54</f>
        <v>0</v>
      </c>
      <c r="VEG56" s="995">
        <f t="shared" ref="VEG56" si="7502">VEG45-VEG53-VEG54</f>
        <v>0</v>
      </c>
      <c r="VEI56" s="995">
        <f t="shared" ref="VEI56" si="7503">VEI45-VEI53-VEI54</f>
        <v>0</v>
      </c>
      <c r="VEK56" s="995">
        <f t="shared" ref="VEK56" si="7504">VEK45-VEK53-VEK54</f>
        <v>0</v>
      </c>
      <c r="VEM56" s="995">
        <f t="shared" ref="VEM56" si="7505">VEM45-VEM53-VEM54</f>
        <v>0</v>
      </c>
      <c r="VEO56" s="995">
        <f t="shared" ref="VEO56" si="7506">VEO45-VEO53-VEO54</f>
        <v>0</v>
      </c>
      <c r="VEQ56" s="995">
        <f t="shared" ref="VEQ56" si="7507">VEQ45-VEQ53-VEQ54</f>
        <v>0</v>
      </c>
      <c r="VES56" s="995">
        <f t="shared" ref="VES56" si="7508">VES45-VES53-VES54</f>
        <v>0</v>
      </c>
      <c r="VEU56" s="995">
        <f t="shared" ref="VEU56" si="7509">VEU45-VEU53-VEU54</f>
        <v>0</v>
      </c>
      <c r="VEW56" s="995">
        <f t="shared" ref="VEW56" si="7510">VEW45-VEW53-VEW54</f>
        <v>0</v>
      </c>
      <c r="VEY56" s="995">
        <f t="shared" ref="VEY56" si="7511">VEY45-VEY53-VEY54</f>
        <v>0</v>
      </c>
      <c r="VFA56" s="995">
        <f t="shared" ref="VFA56" si="7512">VFA45-VFA53-VFA54</f>
        <v>0</v>
      </c>
      <c r="VFC56" s="995">
        <f t="shared" ref="VFC56" si="7513">VFC45-VFC53-VFC54</f>
        <v>0</v>
      </c>
      <c r="VFE56" s="995">
        <f t="shared" ref="VFE56" si="7514">VFE45-VFE53-VFE54</f>
        <v>0</v>
      </c>
      <c r="VFG56" s="995">
        <f t="shared" ref="VFG56" si="7515">VFG45-VFG53-VFG54</f>
        <v>0</v>
      </c>
      <c r="VFI56" s="995">
        <f t="shared" ref="VFI56" si="7516">VFI45-VFI53-VFI54</f>
        <v>0</v>
      </c>
      <c r="VFK56" s="995">
        <f t="shared" ref="VFK56" si="7517">VFK45-VFK53-VFK54</f>
        <v>0</v>
      </c>
      <c r="VFM56" s="995">
        <f t="shared" ref="VFM56" si="7518">VFM45-VFM53-VFM54</f>
        <v>0</v>
      </c>
      <c r="VFO56" s="995">
        <f t="shared" ref="VFO56" si="7519">VFO45-VFO53-VFO54</f>
        <v>0</v>
      </c>
      <c r="VFQ56" s="995">
        <f t="shared" ref="VFQ56" si="7520">VFQ45-VFQ53-VFQ54</f>
        <v>0</v>
      </c>
      <c r="VFS56" s="995">
        <f t="shared" ref="VFS56" si="7521">VFS45-VFS53-VFS54</f>
        <v>0</v>
      </c>
      <c r="VFU56" s="995">
        <f t="shared" ref="VFU56" si="7522">VFU45-VFU53-VFU54</f>
        <v>0</v>
      </c>
      <c r="VFW56" s="995">
        <f t="shared" ref="VFW56" si="7523">VFW45-VFW53-VFW54</f>
        <v>0</v>
      </c>
      <c r="VFY56" s="995">
        <f t="shared" ref="VFY56" si="7524">VFY45-VFY53-VFY54</f>
        <v>0</v>
      </c>
      <c r="VGA56" s="995">
        <f t="shared" ref="VGA56" si="7525">VGA45-VGA53-VGA54</f>
        <v>0</v>
      </c>
      <c r="VGC56" s="995">
        <f t="shared" ref="VGC56" si="7526">VGC45-VGC53-VGC54</f>
        <v>0</v>
      </c>
      <c r="VGE56" s="995">
        <f t="shared" ref="VGE56" si="7527">VGE45-VGE53-VGE54</f>
        <v>0</v>
      </c>
      <c r="VGG56" s="995">
        <f t="shared" ref="VGG56" si="7528">VGG45-VGG53-VGG54</f>
        <v>0</v>
      </c>
      <c r="VGI56" s="995">
        <f t="shared" ref="VGI56" si="7529">VGI45-VGI53-VGI54</f>
        <v>0</v>
      </c>
      <c r="VGK56" s="995">
        <f t="shared" ref="VGK56" si="7530">VGK45-VGK53-VGK54</f>
        <v>0</v>
      </c>
      <c r="VGM56" s="995">
        <f t="shared" ref="VGM56" si="7531">VGM45-VGM53-VGM54</f>
        <v>0</v>
      </c>
      <c r="VGO56" s="995">
        <f t="shared" ref="VGO56" si="7532">VGO45-VGO53-VGO54</f>
        <v>0</v>
      </c>
      <c r="VGQ56" s="995">
        <f t="shared" ref="VGQ56" si="7533">VGQ45-VGQ53-VGQ54</f>
        <v>0</v>
      </c>
      <c r="VGS56" s="995">
        <f t="shared" ref="VGS56" si="7534">VGS45-VGS53-VGS54</f>
        <v>0</v>
      </c>
      <c r="VGU56" s="995">
        <f t="shared" ref="VGU56" si="7535">VGU45-VGU53-VGU54</f>
        <v>0</v>
      </c>
      <c r="VGW56" s="995">
        <f t="shared" ref="VGW56" si="7536">VGW45-VGW53-VGW54</f>
        <v>0</v>
      </c>
      <c r="VGY56" s="995">
        <f t="shared" ref="VGY56" si="7537">VGY45-VGY53-VGY54</f>
        <v>0</v>
      </c>
      <c r="VHA56" s="995">
        <f t="shared" ref="VHA56" si="7538">VHA45-VHA53-VHA54</f>
        <v>0</v>
      </c>
      <c r="VHC56" s="995">
        <f t="shared" ref="VHC56" si="7539">VHC45-VHC53-VHC54</f>
        <v>0</v>
      </c>
      <c r="VHE56" s="995">
        <f t="shared" ref="VHE56" si="7540">VHE45-VHE53-VHE54</f>
        <v>0</v>
      </c>
      <c r="VHG56" s="995">
        <f t="shared" ref="VHG56" si="7541">VHG45-VHG53-VHG54</f>
        <v>0</v>
      </c>
      <c r="VHI56" s="995">
        <f t="shared" ref="VHI56" si="7542">VHI45-VHI53-VHI54</f>
        <v>0</v>
      </c>
      <c r="VHK56" s="995">
        <f t="shared" ref="VHK56" si="7543">VHK45-VHK53-VHK54</f>
        <v>0</v>
      </c>
      <c r="VHM56" s="995">
        <f t="shared" ref="VHM56" si="7544">VHM45-VHM53-VHM54</f>
        <v>0</v>
      </c>
      <c r="VHO56" s="995">
        <f t="shared" ref="VHO56" si="7545">VHO45-VHO53-VHO54</f>
        <v>0</v>
      </c>
      <c r="VHQ56" s="995">
        <f t="shared" ref="VHQ56" si="7546">VHQ45-VHQ53-VHQ54</f>
        <v>0</v>
      </c>
      <c r="VHS56" s="995">
        <f t="shared" ref="VHS56" si="7547">VHS45-VHS53-VHS54</f>
        <v>0</v>
      </c>
      <c r="VHU56" s="995">
        <f t="shared" ref="VHU56" si="7548">VHU45-VHU53-VHU54</f>
        <v>0</v>
      </c>
      <c r="VHW56" s="995">
        <f t="shared" ref="VHW56" si="7549">VHW45-VHW53-VHW54</f>
        <v>0</v>
      </c>
      <c r="VHY56" s="995">
        <f t="shared" ref="VHY56" si="7550">VHY45-VHY53-VHY54</f>
        <v>0</v>
      </c>
      <c r="VIA56" s="995">
        <f t="shared" ref="VIA56" si="7551">VIA45-VIA53-VIA54</f>
        <v>0</v>
      </c>
      <c r="VIC56" s="995">
        <f t="shared" ref="VIC56" si="7552">VIC45-VIC53-VIC54</f>
        <v>0</v>
      </c>
      <c r="VIE56" s="995">
        <f t="shared" ref="VIE56" si="7553">VIE45-VIE53-VIE54</f>
        <v>0</v>
      </c>
      <c r="VIG56" s="995">
        <f t="shared" ref="VIG56" si="7554">VIG45-VIG53-VIG54</f>
        <v>0</v>
      </c>
      <c r="VII56" s="995">
        <f t="shared" ref="VII56" si="7555">VII45-VII53-VII54</f>
        <v>0</v>
      </c>
      <c r="VIK56" s="995">
        <f t="shared" ref="VIK56" si="7556">VIK45-VIK53-VIK54</f>
        <v>0</v>
      </c>
      <c r="VIM56" s="995">
        <f t="shared" ref="VIM56" si="7557">VIM45-VIM53-VIM54</f>
        <v>0</v>
      </c>
      <c r="VIO56" s="995">
        <f t="shared" ref="VIO56" si="7558">VIO45-VIO53-VIO54</f>
        <v>0</v>
      </c>
      <c r="VIQ56" s="995">
        <f t="shared" ref="VIQ56" si="7559">VIQ45-VIQ53-VIQ54</f>
        <v>0</v>
      </c>
      <c r="VIS56" s="995">
        <f t="shared" ref="VIS56" si="7560">VIS45-VIS53-VIS54</f>
        <v>0</v>
      </c>
      <c r="VIU56" s="995">
        <f t="shared" ref="VIU56" si="7561">VIU45-VIU53-VIU54</f>
        <v>0</v>
      </c>
      <c r="VIW56" s="995">
        <f t="shared" ref="VIW56" si="7562">VIW45-VIW53-VIW54</f>
        <v>0</v>
      </c>
      <c r="VIY56" s="995">
        <f t="shared" ref="VIY56" si="7563">VIY45-VIY53-VIY54</f>
        <v>0</v>
      </c>
      <c r="VJA56" s="995">
        <f t="shared" ref="VJA56" si="7564">VJA45-VJA53-VJA54</f>
        <v>0</v>
      </c>
      <c r="VJC56" s="995">
        <f t="shared" ref="VJC56" si="7565">VJC45-VJC53-VJC54</f>
        <v>0</v>
      </c>
      <c r="VJE56" s="995">
        <f t="shared" ref="VJE56" si="7566">VJE45-VJE53-VJE54</f>
        <v>0</v>
      </c>
      <c r="VJG56" s="995">
        <f t="shared" ref="VJG56" si="7567">VJG45-VJG53-VJG54</f>
        <v>0</v>
      </c>
      <c r="VJI56" s="995">
        <f t="shared" ref="VJI56" si="7568">VJI45-VJI53-VJI54</f>
        <v>0</v>
      </c>
      <c r="VJK56" s="995">
        <f t="shared" ref="VJK56" si="7569">VJK45-VJK53-VJK54</f>
        <v>0</v>
      </c>
      <c r="VJM56" s="995">
        <f t="shared" ref="VJM56" si="7570">VJM45-VJM53-VJM54</f>
        <v>0</v>
      </c>
      <c r="VJO56" s="995">
        <f t="shared" ref="VJO56" si="7571">VJO45-VJO53-VJO54</f>
        <v>0</v>
      </c>
      <c r="VJQ56" s="995">
        <f t="shared" ref="VJQ56" si="7572">VJQ45-VJQ53-VJQ54</f>
        <v>0</v>
      </c>
      <c r="VJS56" s="995">
        <f t="shared" ref="VJS56" si="7573">VJS45-VJS53-VJS54</f>
        <v>0</v>
      </c>
      <c r="VJU56" s="995">
        <f t="shared" ref="VJU56" si="7574">VJU45-VJU53-VJU54</f>
        <v>0</v>
      </c>
      <c r="VJW56" s="995">
        <f t="shared" ref="VJW56" si="7575">VJW45-VJW53-VJW54</f>
        <v>0</v>
      </c>
      <c r="VJY56" s="995">
        <f t="shared" ref="VJY56" si="7576">VJY45-VJY53-VJY54</f>
        <v>0</v>
      </c>
      <c r="VKA56" s="995">
        <f t="shared" ref="VKA56" si="7577">VKA45-VKA53-VKA54</f>
        <v>0</v>
      </c>
      <c r="VKC56" s="995">
        <f t="shared" ref="VKC56" si="7578">VKC45-VKC53-VKC54</f>
        <v>0</v>
      </c>
      <c r="VKE56" s="995">
        <f t="shared" ref="VKE56" si="7579">VKE45-VKE53-VKE54</f>
        <v>0</v>
      </c>
      <c r="VKG56" s="995">
        <f t="shared" ref="VKG56" si="7580">VKG45-VKG53-VKG54</f>
        <v>0</v>
      </c>
      <c r="VKI56" s="995">
        <f t="shared" ref="VKI56" si="7581">VKI45-VKI53-VKI54</f>
        <v>0</v>
      </c>
      <c r="VKK56" s="995">
        <f t="shared" ref="VKK56" si="7582">VKK45-VKK53-VKK54</f>
        <v>0</v>
      </c>
      <c r="VKM56" s="995">
        <f t="shared" ref="VKM56" si="7583">VKM45-VKM53-VKM54</f>
        <v>0</v>
      </c>
      <c r="VKO56" s="995">
        <f t="shared" ref="VKO56" si="7584">VKO45-VKO53-VKO54</f>
        <v>0</v>
      </c>
      <c r="VKQ56" s="995">
        <f t="shared" ref="VKQ56" si="7585">VKQ45-VKQ53-VKQ54</f>
        <v>0</v>
      </c>
      <c r="VKS56" s="995">
        <f t="shared" ref="VKS56" si="7586">VKS45-VKS53-VKS54</f>
        <v>0</v>
      </c>
      <c r="VKU56" s="995">
        <f t="shared" ref="VKU56" si="7587">VKU45-VKU53-VKU54</f>
        <v>0</v>
      </c>
      <c r="VKW56" s="995">
        <f t="shared" ref="VKW56" si="7588">VKW45-VKW53-VKW54</f>
        <v>0</v>
      </c>
      <c r="VKY56" s="995">
        <f t="shared" ref="VKY56" si="7589">VKY45-VKY53-VKY54</f>
        <v>0</v>
      </c>
      <c r="VLA56" s="995">
        <f t="shared" ref="VLA56" si="7590">VLA45-VLA53-VLA54</f>
        <v>0</v>
      </c>
      <c r="VLC56" s="995">
        <f t="shared" ref="VLC56" si="7591">VLC45-VLC53-VLC54</f>
        <v>0</v>
      </c>
      <c r="VLE56" s="995">
        <f t="shared" ref="VLE56" si="7592">VLE45-VLE53-VLE54</f>
        <v>0</v>
      </c>
      <c r="VLG56" s="995">
        <f t="shared" ref="VLG56" si="7593">VLG45-VLG53-VLG54</f>
        <v>0</v>
      </c>
      <c r="VLI56" s="995">
        <f t="shared" ref="VLI56" si="7594">VLI45-VLI53-VLI54</f>
        <v>0</v>
      </c>
      <c r="VLK56" s="995">
        <f t="shared" ref="VLK56" si="7595">VLK45-VLK53-VLK54</f>
        <v>0</v>
      </c>
      <c r="VLM56" s="995">
        <f t="shared" ref="VLM56" si="7596">VLM45-VLM53-VLM54</f>
        <v>0</v>
      </c>
      <c r="VLO56" s="995">
        <f t="shared" ref="VLO56" si="7597">VLO45-VLO53-VLO54</f>
        <v>0</v>
      </c>
      <c r="VLQ56" s="995">
        <f t="shared" ref="VLQ56" si="7598">VLQ45-VLQ53-VLQ54</f>
        <v>0</v>
      </c>
      <c r="VLS56" s="995">
        <f t="shared" ref="VLS56" si="7599">VLS45-VLS53-VLS54</f>
        <v>0</v>
      </c>
      <c r="VLU56" s="995">
        <f t="shared" ref="VLU56" si="7600">VLU45-VLU53-VLU54</f>
        <v>0</v>
      </c>
      <c r="VLW56" s="995">
        <f t="shared" ref="VLW56" si="7601">VLW45-VLW53-VLW54</f>
        <v>0</v>
      </c>
      <c r="VLY56" s="995">
        <f t="shared" ref="VLY56" si="7602">VLY45-VLY53-VLY54</f>
        <v>0</v>
      </c>
      <c r="VMA56" s="995">
        <f t="shared" ref="VMA56" si="7603">VMA45-VMA53-VMA54</f>
        <v>0</v>
      </c>
      <c r="VMC56" s="995">
        <f t="shared" ref="VMC56" si="7604">VMC45-VMC53-VMC54</f>
        <v>0</v>
      </c>
      <c r="VME56" s="995">
        <f t="shared" ref="VME56" si="7605">VME45-VME53-VME54</f>
        <v>0</v>
      </c>
      <c r="VMG56" s="995">
        <f t="shared" ref="VMG56" si="7606">VMG45-VMG53-VMG54</f>
        <v>0</v>
      </c>
      <c r="VMI56" s="995">
        <f t="shared" ref="VMI56" si="7607">VMI45-VMI53-VMI54</f>
        <v>0</v>
      </c>
      <c r="VMK56" s="995">
        <f t="shared" ref="VMK56" si="7608">VMK45-VMK53-VMK54</f>
        <v>0</v>
      </c>
      <c r="VMM56" s="995">
        <f t="shared" ref="VMM56" si="7609">VMM45-VMM53-VMM54</f>
        <v>0</v>
      </c>
      <c r="VMO56" s="995">
        <f t="shared" ref="VMO56" si="7610">VMO45-VMO53-VMO54</f>
        <v>0</v>
      </c>
      <c r="VMQ56" s="995">
        <f t="shared" ref="VMQ56" si="7611">VMQ45-VMQ53-VMQ54</f>
        <v>0</v>
      </c>
      <c r="VMS56" s="995">
        <f t="shared" ref="VMS56" si="7612">VMS45-VMS53-VMS54</f>
        <v>0</v>
      </c>
      <c r="VMU56" s="995">
        <f t="shared" ref="VMU56" si="7613">VMU45-VMU53-VMU54</f>
        <v>0</v>
      </c>
      <c r="VMW56" s="995">
        <f t="shared" ref="VMW56" si="7614">VMW45-VMW53-VMW54</f>
        <v>0</v>
      </c>
      <c r="VMY56" s="995">
        <f t="shared" ref="VMY56" si="7615">VMY45-VMY53-VMY54</f>
        <v>0</v>
      </c>
      <c r="VNA56" s="995">
        <f t="shared" ref="VNA56" si="7616">VNA45-VNA53-VNA54</f>
        <v>0</v>
      </c>
      <c r="VNC56" s="995">
        <f t="shared" ref="VNC56" si="7617">VNC45-VNC53-VNC54</f>
        <v>0</v>
      </c>
      <c r="VNE56" s="995">
        <f t="shared" ref="VNE56" si="7618">VNE45-VNE53-VNE54</f>
        <v>0</v>
      </c>
      <c r="VNG56" s="995">
        <f t="shared" ref="VNG56" si="7619">VNG45-VNG53-VNG54</f>
        <v>0</v>
      </c>
      <c r="VNI56" s="995">
        <f t="shared" ref="VNI56" si="7620">VNI45-VNI53-VNI54</f>
        <v>0</v>
      </c>
      <c r="VNK56" s="995">
        <f t="shared" ref="VNK56" si="7621">VNK45-VNK53-VNK54</f>
        <v>0</v>
      </c>
      <c r="VNM56" s="995">
        <f t="shared" ref="VNM56" si="7622">VNM45-VNM53-VNM54</f>
        <v>0</v>
      </c>
      <c r="VNO56" s="995">
        <f t="shared" ref="VNO56" si="7623">VNO45-VNO53-VNO54</f>
        <v>0</v>
      </c>
      <c r="VNQ56" s="995">
        <f t="shared" ref="VNQ56" si="7624">VNQ45-VNQ53-VNQ54</f>
        <v>0</v>
      </c>
      <c r="VNS56" s="995">
        <f t="shared" ref="VNS56" si="7625">VNS45-VNS53-VNS54</f>
        <v>0</v>
      </c>
      <c r="VNU56" s="995">
        <f t="shared" ref="VNU56" si="7626">VNU45-VNU53-VNU54</f>
        <v>0</v>
      </c>
      <c r="VNW56" s="995">
        <f t="shared" ref="VNW56" si="7627">VNW45-VNW53-VNW54</f>
        <v>0</v>
      </c>
      <c r="VNY56" s="995">
        <f t="shared" ref="VNY56" si="7628">VNY45-VNY53-VNY54</f>
        <v>0</v>
      </c>
      <c r="VOA56" s="995">
        <f t="shared" ref="VOA56" si="7629">VOA45-VOA53-VOA54</f>
        <v>0</v>
      </c>
      <c r="VOC56" s="995">
        <f t="shared" ref="VOC56" si="7630">VOC45-VOC53-VOC54</f>
        <v>0</v>
      </c>
      <c r="VOE56" s="995">
        <f t="shared" ref="VOE56" si="7631">VOE45-VOE53-VOE54</f>
        <v>0</v>
      </c>
      <c r="VOG56" s="995">
        <f t="shared" ref="VOG56" si="7632">VOG45-VOG53-VOG54</f>
        <v>0</v>
      </c>
      <c r="VOI56" s="995">
        <f t="shared" ref="VOI56" si="7633">VOI45-VOI53-VOI54</f>
        <v>0</v>
      </c>
      <c r="VOK56" s="995">
        <f t="shared" ref="VOK56" si="7634">VOK45-VOK53-VOK54</f>
        <v>0</v>
      </c>
      <c r="VOM56" s="995">
        <f t="shared" ref="VOM56" si="7635">VOM45-VOM53-VOM54</f>
        <v>0</v>
      </c>
      <c r="VOO56" s="995">
        <f t="shared" ref="VOO56" si="7636">VOO45-VOO53-VOO54</f>
        <v>0</v>
      </c>
      <c r="VOQ56" s="995">
        <f t="shared" ref="VOQ56" si="7637">VOQ45-VOQ53-VOQ54</f>
        <v>0</v>
      </c>
      <c r="VOS56" s="995">
        <f t="shared" ref="VOS56" si="7638">VOS45-VOS53-VOS54</f>
        <v>0</v>
      </c>
      <c r="VOU56" s="995">
        <f t="shared" ref="VOU56" si="7639">VOU45-VOU53-VOU54</f>
        <v>0</v>
      </c>
      <c r="VOW56" s="995">
        <f t="shared" ref="VOW56" si="7640">VOW45-VOW53-VOW54</f>
        <v>0</v>
      </c>
      <c r="VOY56" s="995">
        <f t="shared" ref="VOY56" si="7641">VOY45-VOY53-VOY54</f>
        <v>0</v>
      </c>
      <c r="VPA56" s="995">
        <f t="shared" ref="VPA56" si="7642">VPA45-VPA53-VPA54</f>
        <v>0</v>
      </c>
      <c r="VPC56" s="995">
        <f t="shared" ref="VPC56" si="7643">VPC45-VPC53-VPC54</f>
        <v>0</v>
      </c>
      <c r="VPE56" s="995">
        <f t="shared" ref="VPE56" si="7644">VPE45-VPE53-VPE54</f>
        <v>0</v>
      </c>
      <c r="VPG56" s="995">
        <f t="shared" ref="VPG56" si="7645">VPG45-VPG53-VPG54</f>
        <v>0</v>
      </c>
      <c r="VPI56" s="995">
        <f t="shared" ref="VPI56" si="7646">VPI45-VPI53-VPI54</f>
        <v>0</v>
      </c>
      <c r="VPK56" s="995">
        <f t="shared" ref="VPK56" si="7647">VPK45-VPK53-VPK54</f>
        <v>0</v>
      </c>
      <c r="VPM56" s="995">
        <f t="shared" ref="VPM56" si="7648">VPM45-VPM53-VPM54</f>
        <v>0</v>
      </c>
      <c r="VPO56" s="995">
        <f t="shared" ref="VPO56" si="7649">VPO45-VPO53-VPO54</f>
        <v>0</v>
      </c>
      <c r="VPQ56" s="995">
        <f t="shared" ref="VPQ56" si="7650">VPQ45-VPQ53-VPQ54</f>
        <v>0</v>
      </c>
      <c r="VPS56" s="995">
        <f t="shared" ref="VPS56" si="7651">VPS45-VPS53-VPS54</f>
        <v>0</v>
      </c>
      <c r="VPU56" s="995">
        <f t="shared" ref="VPU56" si="7652">VPU45-VPU53-VPU54</f>
        <v>0</v>
      </c>
      <c r="VPW56" s="995">
        <f t="shared" ref="VPW56" si="7653">VPW45-VPW53-VPW54</f>
        <v>0</v>
      </c>
      <c r="VPY56" s="995">
        <f t="shared" ref="VPY56" si="7654">VPY45-VPY53-VPY54</f>
        <v>0</v>
      </c>
      <c r="VQA56" s="995">
        <f t="shared" ref="VQA56" si="7655">VQA45-VQA53-VQA54</f>
        <v>0</v>
      </c>
      <c r="VQC56" s="995">
        <f t="shared" ref="VQC56" si="7656">VQC45-VQC53-VQC54</f>
        <v>0</v>
      </c>
      <c r="VQE56" s="995">
        <f t="shared" ref="VQE56" si="7657">VQE45-VQE53-VQE54</f>
        <v>0</v>
      </c>
      <c r="VQG56" s="995">
        <f t="shared" ref="VQG56" si="7658">VQG45-VQG53-VQG54</f>
        <v>0</v>
      </c>
      <c r="VQI56" s="995">
        <f t="shared" ref="VQI56" si="7659">VQI45-VQI53-VQI54</f>
        <v>0</v>
      </c>
      <c r="VQK56" s="995">
        <f t="shared" ref="VQK56" si="7660">VQK45-VQK53-VQK54</f>
        <v>0</v>
      </c>
      <c r="VQM56" s="995">
        <f t="shared" ref="VQM56" si="7661">VQM45-VQM53-VQM54</f>
        <v>0</v>
      </c>
      <c r="VQO56" s="995">
        <f t="shared" ref="VQO56" si="7662">VQO45-VQO53-VQO54</f>
        <v>0</v>
      </c>
      <c r="VQQ56" s="995">
        <f t="shared" ref="VQQ56" si="7663">VQQ45-VQQ53-VQQ54</f>
        <v>0</v>
      </c>
      <c r="VQS56" s="995">
        <f t="shared" ref="VQS56" si="7664">VQS45-VQS53-VQS54</f>
        <v>0</v>
      </c>
      <c r="VQU56" s="995">
        <f t="shared" ref="VQU56" si="7665">VQU45-VQU53-VQU54</f>
        <v>0</v>
      </c>
      <c r="VQW56" s="995">
        <f t="shared" ref="VQW56" si="7666">VQW45-VQW53-VQW54</f>
        <v>0</v>
      </c>
      <c r="VQY56" s="995">
        <f t="shared" ref="VQY56" si="7667">VQY45-VQY53-VQY54</f>
        <v>0</v>
      </c>
      <c r="VRA56" s="995">
        <f t="shared" ref="VRA56" si="7668">VRA45-VRA53-VRA54</f>
        <v>0</v>
      </c>
      <c r="VRC56" s="995">
        <f t="shared" ref="VRC56" si="7669">VRC45-VRC53-VRC54</f>
        <v>0</v>
      </c>
      <c r="VRE56" s="995">
        <f t="shared" ref="VRE56" si="7670">VRE45-VRE53-VRE54</f>
        <v>0</v>
      </c>
      <c r="VRG56" s="995">
        <f t="shared" ref="VRG56" si="7671">VRG45-VRG53-VRG54</f>
        <v>0</v>
      </c>
      <c r="VRI56" s="995">
        <f t="shared" ref="VRI56" si="7672">VRI45-VRI53-VRI54</f>
        <v>0</v>
      </c>
      <c r="VRK56" s="995">
        <f t="shared" ref="VRK56" si="7673">VRK45-VRK53-VRK54</f>
        <v>0</v>
      </c>
      <c r="VRM56" s="995">
        <f t="shared" ref="VRM56" si="7674">VRM45-VRM53-VRM54</f>
        <v>0</v>
      </c>
      <c r="VRO56" s="995">
        <f t="shared" ref="VRO56" si="7675">VRO45-VRO53-VRO54</f>
        <v>0</v>
      </c>
      <c r="VRQ56" s="995">
        <f t="shared" ref="VRQ56" si="7676">VRQ45-VRQ53-VRQ54</f>
        <v>0</v>
      </c>
      <c r="VRS56" s="995">
        <f t="shared" ref="VRS56" si="7677">VRS45-VRS53-VRS54</f>
        <v>0</v>
      </c>
      <c r="VRU56" s="995">
        <f t="shared" ref="VRU56" si="7678">VRU45-VRU53-VRU54</f>
        <v>0</v>
      </c>
      <c r="VRW56" s="995">
        <f t="shared" ref="VRW56" si="7679">VRW45-VRW53-VRW54</f>
        <v>0</v>
      </c>
      <c r="VRY56" s="995">
        <f t="shared" ref="VRY56" si="7680">VRY45-VRY53-VRY54</f>
        <v>0</v>
      </c>
      <c r="VSA56" s="995">
        <f t="shared" ref="VSA56" si="7681">VSA45-VSA53-VSA54</f>
        <v>0</v>
      </c>
      <c r="VSC56" s="995">
        <f t="shared" ref="VSC56" si="7682">VSC45-VSC53-VSC54</f>
        <v>0</v>
      </c>
      <c r="VSE56" s="995">
        <f t="shared" ref="VSE56" si="7683">VSE45-VSE53-VSE54</f>
        <v>0</v>
      </c>
      <c r="VSG56" s="995">
        <f t="shared" ref="VSG56" si="7684">VSG45-VSG53-VSG54</f>
        <v>0</v>
      </c>
      <c r="VSI56" s="995">
        <f t="shared" ref="VSI56" si="7685">VSI45-VSI53-VSI54</f>
        <v>0</v>
      </c>
      <c r="VSK56" s="995">
        <f t="shared" ref="VSK56" si="7686">VSK45-VSK53-VSK54</f>
        <v>0</v>
      </c>
      <c r="VSM56" s="995">
        <f t="shared" ref="VSM56" si="7687">VSM45-VSM53-VSM54</f>
        <v>0</v>
      </c>
      <c r="VSO56" s="995">
        <f t="shared" ref="VSO56" si="7688">VSO45-VSO53-VSO54</f>
        <v>0</v>
      </c>
      <c r="VSQ56" s="995">
        <f t="shared" ref="VSQ56" si="7689">VSQ45-VSQ53-VSQ54</f>
        <v>0</v>
      </c>
      <c r="VSS56" s="995">
        <f t="shared" ref="VSS56" si="7690">VSS45-VSS53-VSS54</f>
        <v>0</v>
      </c>
      <c r="VSU56" s="995">
        <f t="shared" ref="VSU56" si="7691">VSU45-VSU53-VSU54</f>
        <v>0</v>
      </c>
      <c r="VSW56" s="995">
        <f t="shared" ref="VSW56" si="7692">VSW45-VSW53-VSW54</f>
        <v>0</v>
      </c>
      <c r="VSY56" s="995">
        <f t="shared" ref="VSY56" si="7693">VSY45-VSY53-VSY54</f>
        <v>0</v>
      </c>
      <c r="VTA56" s="995">
        <f t="shared" ref="VTA56" si="7694">VTA45-VTA53-VTA54</f>
        <v>0</v>
      </c>
      <c r="VTC56" s="995">
        <f t="shared" ref="VTC56" si="7695">VTC45-VTC53-VTC54</f>
        <v>0</v>
      </c>
      <c r="VTE56" s="995">
        <f t="shared" ref="VTE56" si="7696">VTE45-VTE53-VTE54</f>
        <v>0</v>
      </c>
      <c r="VTG56" s="995">
        <f t="shared" ref="VTG56" si="7697">VTG45-VTG53-VTG54</f>
        <v>0</v>
      </c>
      <c r="VTI56" s="995">
        <f t="shared" ref="VTI56" si="7698">VTI45-VTI53-VTI54</f>
        <v>0</v>
      </c>
      <c r="VTK56" s="995">
        <f t="shared" ref="VTK56" si="7699">VTK45-VTK53-VTK54</f>
        <v>0</v>
      </c>
      <c r="VTM56" s="995">
        <f t="shared" ref="VTM56" si="7700">VTM45-VTM53-VTM54</f>
        <v>0</v>
      </c>
      <c r="VTO56" s="995">
        <f t="shared" ref="VTO56" si="7701">VTO45-VTO53-VTO54</f>
        <v>0</v>
      </c>
      <c r="VTQ56" s="995">
        <f t="shared" ref="VTQ56" si="7702">VTQ45-VTQ53-VTQ54</f>
        <v>0</v>
      </c>
      <c r="VTS56" s="995">
        <f t="shared" ref="VTS56" si="7703">VTS45-VTS53-VTS54</f>
        <v>0</v>
      </c>
      <c r="VTU56" s="995">
        <f t="shared" ref="VTU56" si="7704">VTU45-VTU53-VTU54</f>
        <v>0</v>
      </c>
      <c r="VTW56" s="995">
        <f t="shared" ref="VTW56" si="7705">VTW45-VTW53-VTW54</f>
        <v>0</v>
      </c>
      <c r="VTY56" s="995">
        <f t="shared" ref="VTY56" si="7706">VTY45-VTY53-VTY54</f>
        <v>0</v>
      </c>
      <c r="VUA56" s="995">
        <f t="shared" ref="VUA56" si="7707">VUA45-VUA53-VUA54</f>
        <v>0</v>
      </c>
      <c r="VUC56" s="995">
        <f t="shared" ref="VUC56" si="7708">VUC45-VUC53-VUC54</f>
        <v>0</v>
      </c>
      <c r="VUE56" s="995">
        <f t="shared" ref="VUE56" si="7709">VUE45-VUE53-VUE54</f>
        <v>0</v>
      </c>
      <c r="VUG56" s="995">
        <f t="shared" ref="VUG56" si="7710">VUG45-VUG53-VUG54</f>
        <v>0</v>
      </c>
      <c r="VUI56" s="995">
        <f t="shared" ref="VUI56" si="7711">VUI45-VUI53-VUI54</f>
        <v>0</v>
      </c>
      <c r="VUK56" s="995">
        <f t="shared" ref="VUK56" si="7712">VUK45-VUK53-VUK54</f>
        <v>0</v>
      </c>
      <c r="VUM56" s="995">
        <f t="shared" ref="VUM56" si="7713">VUM45-VUM53-VUM54</f>
        <v>0</v>
      </c>
      <c r="VUO56" s="995">
        <f t="shared" ref="VUO56" si="7714">VUO45-VUO53-VUO54</f>
        <v>0</v>
      </c>
      <c r="VUQ56" s="995">
        <f t="shared" ref="VUQ56" si="7715">VUQ45-VUQ53-VUQ54</f>
        <v>0</v>
      </c>
      <c r="VUS56" s="995">
        <f t="shared" ref="VUS56" si="7716">VUS45-VUS53-VUS54</f>
        <v>0</v>
      </c>
      <c r="VUU56" s="995">
        <f t="shared" ref="VUU56" si="7717">VUU45-VUU53-VUU54</f>
        <v>0</v>
      </c>
      <c r="VUW56" s="995">
        <f t="shared" ref="VUW56" si="7718">VUW45-VUW53-VUW54</f>
        <v>0</v>
      </c>
      <c r="VUY56" s="995">
        <f t="shared" ref="VUY56" si="7719">VUY45-VUY53-VUY54</f>
        <v>0</v>
      </c>
      <c r="VVA56" s="995">
        <f t="shared" ref="VVA56" si="7720">VVA45-VVA53-VVA54</f>
        <v>0</v>
      </c>
      <c r="VVC56" s="995">
        <f t="shared" ref="VVC56" si="7721">VVC45-VVC53-VVC54</f>
        <v>0</v>
      </c>
      <c r="VVE56" s="995">
        <f t="shared" ref="VVE56" si="7722">VVE45-VVE53-VVE54</f>
        <v>0</v>
      </c>
      <c r="VVG56" s="995">
        <f t="shared" ref="VVG56" si="7723">VVG45-VVG53-VVG54</f>
        <v>0</v>
      </c>
      <c r="VVI56" s="995">
        <f t="shared" ref="VVI56" si="7724">VVI45-VVI53-VVI54</f>
        <v>0</v>
      </c>
      <c r="VVK56" s="995">
        <f t="shared" ref="VVK56" si="7725">VVK45-VVK53-VVK54</f>
        <v>0</v>
      </c>
      <c r="VVM56" s="995">
        <f t="shared" ref="VVM56" si="7726">VVM45-VVM53-VVM54</f>
        <v>0</v>
      </c>
      <c r="VVO56" s="995">
        <f t="shared" ref="VVO56" si="7727">VVO45-VVO53-VVO54</f>
        <v>0</v>
      </c>
      <c r="VVQ56" s="995">
        <f t="shared" ref="VVQ56" si="7728">VVQ45-VVQ53-VVQ54</f>
        <v>0</v>
      </c>
      <c r="VVS56" s="995">
        <f t="shared" ref="VVS56" si="7729">VVS45-VVS53-VVS54</f>
        <v>0</v>
      </c>
      <c r="VVU56" s="995">
        <f t="shared" ref="VVU56" si="7730">VVU45-VVU53-VVU54</f>
        <v>0</v>
      </c>
      <c r="VVW56" s="995">
        <f t="shared" ref="VVW56" si="7731">VVW45-VVW53-VVW54</f>
        <v>0</v>
      </c>
      <c r="VVY56" s="995">
        <f t="shared" ref="VVY56" si="7732">VVY45-VVY53-VVY54</f>
        <v>0</v>
      </c>
      <c r="VWA56" s="995">
        <f t="shared" ref="VWA56" si="7733">VWA45-VWA53-VWA54</f>
        <v>0</v>
      </c>
      <c r="VWC56" s="995">
        <f t="shared" ref="VWC56" si="7734">VWC45-VWC53-VWC54</f>
        <v>0</v>
      </c>
      <c r="VWE56" s="995">
        <f t="shared" ref="VWE56" si="7735">VWE45-VWE53-VWE54</f>
        <v>0</v>
      </c>
      <c r="VWG56" s="995">
        <f t="shared" ref="VWG56" si="7736">VWG45-VWG53-VWG54</f>
        <v>0</v>
      </c>
      <c r="VWI56" s="995">
        <f t="shared" ref="VWI56" si="7737">VWI45-VWI53-VWI54</f>
        <v>0</v>
      </c>
      <c r="VWK56" s="995">
        <f t="shared" ref="VWK56" si="7738">VWK45-VWK53-VWK54</f>
        <v>0</v>
      </c>
      <c r="VWM56" s="995">
        <f t="shared" ref="VWM56" si="7739">VWM45-VWM53-VWM54</f>
        <v>0</v>
      </c>
      <c r="VWO56" s="995">
        <f t="shared" ref="VWO56" si="7740">VWO45-VWO53-VWO54</f>
        <v>0</v>
      </c>
      <c r="VWQ56" s="995">
        <f t="shared" ref="VWQ56" si="7741">VWQ45-VWQ53-VWQ54</f>
        <v>0</v>
      </c>
      <c r="VWS56" s="995">
        <f t="shared" ref="VWS56" si="7742">VWS45-VWS53-VWS54</f>
        <v>0</v>
      </c>
      <c r="VWU56" s="995">
        <f t="shared" ref="VWU56" si="7743">VWU45-VWU53-VWU54</f>
        <v>0</v>
      </c>
      <c r="VWW56" s="995">
        <f t="shared" ref="VWW56" si="7744">VWW45-VWW53-VWW54</f>
        <v>0</v>
      </c>
      <c r="VWY56" s="995">
        <f t="shared" ref="VWY56" si="7745">VWY45-VWY53-VWY54</f>
        <v>0</v>
      </c>
      <c r="VXA56" s="995">
        <f t="shared" ref="VXA56" si="7746">VXA45-VXA53-VXA54</f>
        <v>0</v>
      </c>
      <c r="VXC56" s="995">
        <f t="shared" ref="VXC56" si="7747">VXC45-VXC53-VXC54</f>
        <v>0</v>
      </c>
      <c r="VXE56" s="995">
        <f t="shared" ref="VXE56" si="7748">VXE45-VXE53-VXE54</f>
        <v>0</v>
      </c>
      <c r="VXG56" s="995">
        <f t="shared" ref="VXG56" si="7749">VXG45-VXG53-VXG54</f>
        <v>0</v>
      </c>
      <c r="VXI56" s="995">
        <f t="shared" ref="VXI56" si="7750">VXI45-VXI53-VXI54</f>
        <v>0</v>
      </c>
      <c r="VXK56" s="995">
        <f t="shared" ref="VXK56" si="7751">VXK45-VXK53-VXK54</f>
        <v>0</v>
      </c>
      <c r="VXM56" s="995">
        <f t="shared" ref="VXM56" si="7752">VXM45-VXM53-VXM54</f>
        <v>0</v>
      </c>
      <c r="VXO56" s="995">
        <f t="shared" ref="VXO56" si="7753">VXO45-VXO53-VXO54</f>
        <v>0</v>
      </c>
      <c r="VXQ56" s="995">
        <f t="shared" ref="VXQ56" si="7754">VXQ45-VXQ53-VXQ54</f>
        <v>0</v>
      </c>
      <c r="VXS56" s="995">
        <f t="shared" ref="VXS56" si="7755">VXS45-VXS53-VXS54</f>
        <v>0</v>
      </c>
      <c r="VXU56" s="995">
        <f t="shared" ref="VXU56" si="7756">VXU45-VXU53-VXU54</f>
        <v>0</v>
      </c>
      <c r="VXW56" s="995">
        <f t="shared" ref="VXW56" si="7757">VXW45-VXW53-VXW54</f>
        <v>0</v>
      </c>
      <c r="VXY56" s="995">
        <f t="shared" ref="VXY56" si="7758">VXY45-VXY53-VXY54</f>
        <v>0</v>
      </c>
      <c r="VYA56" s="995">
        <f t="shared" ref="VYA56" si="7759">VYA45-VYA53-VYA54</f>
        <v>0</v>
      </c>
      <c r="VYC56" s="995">
        <f t="shared" ref="VYC56" si="7760">VYC45-VYC53-VYC54</f>
        <v>0</v>
      </c>
      <c r="VYE56" s="995">
        <f t="shared" ref="VYE56" si="7761">VYE45-VYE53-VYE54</f>
        <v>0</v>
      </c>
      <c r="VYG56" s="995">
        <f t="shared" ref="VYG56" si="7762">VYG45-VYG53-VYG54</f>
        <v>0</v>
      </c>
      <c r="VYI56" s="995">
        <f t="shared" ref="VYI56" si="7763">VYI45-VYI53-VYI54</f>
        <v>0</v>
      </c>
      <c r="VYK56" s="995">
        <f t="shared" ref="VYK56" si="7764">VYK45-VYK53-VYK54</f>
        <v>0</v>
      </c>
      <c r="VYM56" s="995">
        <f t="shared" ref="VYM56" si="7765">VYM45-VYM53-VYM54</f>
        <v>0</v>
      </c>
      <c r="VYO56" s="995">
        <f t="shared" ref="VYO56" si="7766">VYO45-VYO53-VYO54</f>
        <v>0</v>
      </c>
      <c r="VYQ56" s="995">
        <f t="shared" ref="VYQ56" si="7767">VYQ45-VYQ53-VYQ54</f>
        <v>0</v>
      </c>
      <c r="VYS56" s="995">
        <f t="shared" ref="VYS56" si="7768">VYS45-VYS53-VYS54</f>
        <v>0</v>
      </c>
      <c r="VYU56" s="995">
        <f t="shared" ref="VYU56" si="7769">VYU45-VYU53-VYU54</f>
        <v>0</v>
      </c>
      <c r="VYW56" s="995">
        <f t="shared" ref="VYW56" si="7770">VYW45-VYW53-VYW54</f>
        <v>0</v>
      </c>
      <c r="VYY56" s="995">
        <f t="shared" ref="VYY56" si="7771">VYY45-VYY53-VYY54</f>
        <v>0</v>
      </c>
      <c r="VZA56" s="995">
        <f t="shared" ref="VZA56" si="7772">VZA45-VZA53-VZA54</f>
        <v>0</v>
      </c>
      <c r="VZC56" s="995">
        <f t="shared" ref="VZC56" si="7773">VZC45-VZC53-VZC54</f>
        <v>0</v>
      </c>
      <c r="VZE56" s="995">
        <f t="shared" ref="VZE56" si="7774">VZE45-VZE53-VZE54</f>
        <v>0</v>
      </c>
      <c r="VZG56" s="995">
        <f t="shared" ref="VZG56" si="7775">VZG45-VZG53-VZG54</f>
        <v>0</v>
      </c>
      <c r="VZI56" s="995">
        <f t="shared" ref="VZI56" si="7776">VZI45-VZI53-VZI54</f>
        <v>0</v>
      </c>
      <c r="VZK56" s="995">
        <f t="shared" ref="VZK56" si="7777">VZK45-VZK53-VZK54</f>
        <v>0</v>
      </c>
      <c r="VZM56" s="995">
        <f t="shared" ref="VZM56" si="7778">VZM45-VZM53-VZM54</f>
        <v>0</v>
      </c>
      <c r="VZO56" s="995">
        <f t="shared" ref="VZO56" si="7779">VZO45-VZO53-VZO54</f>
        <v>0</v>
      </c>
      <c r="VZQ56" s="995">
        <f t="shared" ref="VZQ56" si="7780">VZQ45-VZQ53-VZQ54</f>
        <v>0</v>
      </c>
      <c r="VZS56" s="995">
        <f t="shared" ref="VZS56" si="7781">VZS45-VZS53-VZS54</f>
        <v>0</v>
      </c>
      <c r="VZU56" s="995">
        <f t="shared" ref="VZU56" si="7782">VZU45-VZU53-VZU54</f>
        <v>0</v>
      </c>
      <c r="VZW56" s="995">
        <f t="shared" ref="VZW56" si="7783">VZW45-VZW53-VZW54</f>
        <v>0</v>
      </c>
      <c r="VZY56" s="995">
        <f t="shared" ref="VZY56" si="7784">VZY45-VZY53-VZY54</f>
        <v>0</v>
      </c>
      <c r="WAA56" s="995">
        <f t="shared" ref="WAA56" si="7785">WAA45-WAA53-WAA54</f>
        <v>0</v>
      </c>
      <c r="WAC56" s="995">
        <f t="shared" ref="WAC56" si="7786">WAC45-WAC53-WAC54</f>
        <v>0</v>
      </c>
      <c r="WAE56" s="995">
        <f t="shared" ref="WAE56" si="7787">WAE45-WAE53-WAE54</f>
        <v>0</v>
      </c>
      <c r="WAG56" s="995">
        <f t="shared" ref="WAG56" si="7788">WAG45-WAG53-WAG54</f>
        <v>0</v>
      </c>
      <c r="WAI56" s="995">
        <f t="shared" ref="WAI56" si="7789">WAI45-WAI53-WAI54</f>
        <v>0</v>
      </c>
      <c r="WAK56" s="995">
        <f t="shared" ref="WAK56" si="7790">WAK45-WAK53-WAK54</f>
        <v>0</v>
      </c>
      <c r="WAM56" s="995">
        <f t="shared" ref="WAM56" si="7791">WAM45-WAM53-WAM54</f>
        <v>0</v>
      </c>
      <c r="WAO56" s="995">
        <f t="shared" ref="WAO56" si="7792">WAO45-WAO53-WAO54</f>
        <v>0</v>
      </c>
      <c r="WAQ56" s="995">
        <f t="shared" ref="WAQ56" si="7793">WAQ45-WAQ53-WAQ54</f>
        <v>0</v>
      </c>
      <c r="WAS56" s="995">
        <f t="shared" ref="WAS56" si="7794">WAS45-WAS53-WAS54</f>
        <v>0</v>
      </c>
      <c r="WAU56" s="995">
        <f t="shared" ref="WAU56" si="7795">WAU45-WAU53-WAU54</f>
        <v>0</v>
      </c>
      <c r="WAW56" s="995">
        <f t="shared" ref="WAW56" si="7796">WAW45-WAW53-WAW54</f>
        <v>0</v>
      </c>
      <c r="WAY56" s="995">
        <f t="shared" ref="WAY56" si="7797">WAY45-WAY53-WAY54</f>
        <v>0</v>
      </c>
      <c r="WBA56" s="995">
        <f t="shared" ref="WBA56" si="7798">WBA45-WBA53-WBA54</f>
        <v>0</v>
      </c>
      <c r="WBC56" s="995">
        <f t="shared" ref="WBC56" si="7799">WBC45-WBC53-WBC54</f>
        <v>0</v>
      </c>
      <c r="WBE56" s="995">
        <f t="shared" ref="WBE56" si="7800">WBE45-WBE53-WBE54</f>
        <v>0</v>
      </c>
      <c r="WBG56" s="995">
        <f t="shared" ref="WBG56" si="7801">WBG45-WBG53-WBG54</f>
        <v>0</v>
      </c>
      <c r="WBI56" s="995">
        <f t="shared" ref="WBI56" si="7802">WBI45-WBI53-WBI54</f>
        <v>0</v>
      </c>
      <c r="WBK56" s="995">
        <f t="shared" ref="WBK56" si="7803">WBK45-WBK53-WBK54</f>
        <v>0</v>
      </c>
      <c r="WBM56" s="995">
        <f t="shared" ref="WBM56" si="7804">WBM45-WBM53-WBM54</f>
        <v>0</v>
      </c>
      <c r="WBO56" s="995">
        <f t="shared" ref="WBO56" si="7805">WBO45-WBO53-WBO54</f>
        <v>0</v>
      </c>
      <c r="WBQ56" s="995">
        <f t="shared" ref="WBQ56" si="7806">WBQ45-WBQ53-WBQ54</f>
        <v>0</v>
      </c>
      <c r="WBS56" s="995">
        <f t="shared" ref="WBS56" si="7807">WBS45-WBS53-WBS54</f>
        <v>0</v>
      </c>
      <c r="WBU56" s="995">
        <f t="shared" ref="WBU56" si="7808">WBU45-WBU53-WBU54</f>
        <v>0</v>
      </c>
      <c r="WBW56" s="995">
        <f t="shared" ref="WBW56" si="7809">WBW45-WBW53-WBW54</f>
        <v>0</v>
      </c>
      <c r="WBY56" s="995">
        <f t="shared" ref="WBY56" si="7810">WBY45-WBY53-WBY54</f>
        <v>0</v>
      </c>
      <c r="WCA56" s="995">
        <f t="shared" ref="WCA56" si="7811">WCA45-WCA53-WCA54</f>
        <v>0</v>
      </c>
      <c r="WCC56" s="995">
        <f t="shared" ref="WCC56" si="7812">WCC45-WCC53-WCC54</f>
        <v>0</v>
      </c>
      <c r="WCE56" s="995">
        <f t="shared" ref="WCE56" si="7813">WCE45-WCE53-WCE54</f>
        <v>0</v>
      </c>
      <c r="WCG56" s="995">
        <f t="shared" ref="WCG56" si="7814">WCG45-WCG53-WCG54</f>
        <v>0</v>
      </c>
      <c r="WCI56" s="995">
        <f t="shared" ref="WCI56" si="7815">WCI45-WCI53-WCI54</f>
        <v>0</v>
      </c>
      <c r="WCK56" s="995">
        <f t="shared" ref="WCK56" si="7816">WCK45-WCK53-WCK54</f>
        <v>0</v>
      </c>
      <c r="WCM56" s="995">
        <f t="shared" ref="WCM56" si="7817">WCM45-WCM53-WCM54</f>
        <v>0</v>
      </c>
      <c r="WCO56" s="995">
        <f t="shared" ref="WCO56" si="7818">WCO45-WCO53-WCO54</f>
        <v>0</v>
      </c>
      <c r="WCQ56" s="995">
        <f t="shared" ref="WCQ56" si="7819">WCQ45-WCQ53-WCQ54</f>
        <v>0</v>
      </c>
      <c r="WCS56" s="995">
        <f t="shared" ref="WCS56" si="7820">WCS45-WCS53-WCS54</f>
        <v>0</v>
      </c>
      <c r="WCU56" s="995">
        <f t="shared" ref="WCU56" si="7821">WCU45-WCU53-WCU54</f>
        <v>0</v>
      </c>
      <c r="WCW56" s="995">
        <f t="shared" ref="WCW56" si="7822">WCW45-WCW53-WCW54</f>
        <v>0</v>
      </c>
      <c r="WCY56" s="995">
        <f t="shared" ref="WCY56" si="7823">WCY45-WCY53-WCY54</f>
        <v>0</v>
      </c>
      <c r="WDA56" s="995">
        <f t="shared" ref="WDA56" si="7824">WDA45-WDA53-WDA54</f>
        <v>0</v>
      </c>
      <c r="WDC56" s="995">
        <f t="shared" ref="WDC56" si="7825">WDC45-WDC53-WDC54</f>
        <v>0</v>
      </c>
      <c r="WDE56" s="995">
        <f t="shared" ref="WDE56" si="7826">WDE45-WDE53-WDE54</f>
        <v>0</v>
      </c>
      <c r="WDG56" s="995">
        <f t="shared" ref="WDG56" si="7827">WDG45-WDG53-WDG54</f>
        <v>0</v>
      </c>
      <c r="WDI56" s="995">
        <f t="shared" ref="WDI56" si="7828">WDI45-WDI53-WDI54</f>
        <v>0</v>
      </c>
      <c r="WDK56" s="995">
        <f t="shared" ref="WDK56" si="7829">WDK45-WDK53-WDK54</f>
        <v>0</v>
      </c>
      <c r="WDM56" s="995">
        <f t="shared" ref="WDM56" si="7830">WDM45-WDM53-WDM54</f>
        <v>0</v>
      </c>
      <c r="WDO56" s="995">
        <f t="shared" ref="WDO56" si="7831">WDO45-WDO53-WDO54</f>
        <v>0</v>
      </c>
      <c r="WDQ56" s="995">
        <f t="shared" ref="WDQ56" si="7832">WDQ45-WDQ53-WDQ54</f>
        <v>0</v>
      </c>
      <c r="WDS56" s="995">
        <f t="shared" ref="WDS56" si="7833">WDS45-WDS53-WDS54</f>
        <v>0</v>
      </c>
      <c r="WDU56" s="995">
        <f t="shared" ref="WDU56" si="7834">WDU45-WDU53-WDU54</f>
        <v>0</v>
      </c>
      <c r="WDW56" s="995">
        <f t="shared" ref="WDW56" si="7835">WDW45-WDW53-WDW54</f>
        <v>0</v>
      </c>
      <c r="WDY56" s="995">
        <f t="shared" ref="WDY56" si="7836">WDY45-WDY53-WDY54</f>
        <v>0</v>
      </c>
      <c r="WEA56" s="995">
        <f t="shared" ref="WEA56" si="7837">WEA45-WEA53-WEA54</f>
        <v>0</v>
      </c>
      <c r="WEC56" s="995">
        <f t="shared" ref="WEC56" si="7838">WEC45-WEC53-WEC54</f>
        <v>0</v>
      </c>
      <c r="WEE56" s="995">
        <f t="shared" ref="WEE56" si="7839">WEE45-WEE53-WEE54</f>
        <v>0</v>
      </c>
      <c r="WEG56" s="995">
        <f t="shared" ref="WEG56" si="7840">WEG45-WEG53-WEG54</f>
        <v>0</v>
      </c>
      <c r="WEI56" s="995">
        <f t="shared" ref="WEI56" si="7841">WEI45-WEI53-WEI54</f>
        <v>0</v>
      </c>
      <c r="WEK56" s="995">
        <f t="shared" ref="WEK56" si="7842">WEK45-WEK53-WEK54</f>
        <v>0</v>
      </c>
      <c r="WEM56" s="995">
        <f t="shared" ref="WEM56" si="7843">WEM45-WEM53-WEM54</f>
        <v>0</v>
      </c>
      <c r="WEO56" s="995">
        <f t="shared" ref="WEO56" si="7844">WEO45-WEO53-WEO54</f>
        <v>0</v>
      </c>
      <c r="WEQ56" s="995">
        <f t="shared" ref="WEQ56" si="7845">WEQ45-WEQ53-WEQ54</f>
        <v>0</v>
      </c>
      <c r="WES56" s="995">
        <f t="shared" ref="WES56" si="7846">WES45-WES53-WES54</f>
        <v>0</v>
      </c>
      <c r="WEU56" s="995">
        <f t="shared" ref="WEU56" si="7847">WEU45-WEU53-WEU54</f>
        <v>0</v>
      </c>
      <c r="WEW56" s="995">
        <f t="shared" ref="WEW56" si="7848">WEW45-WEW53-WEW54</f>
        <v>0</v>
      </c>
      <c r="WEY56" s="995">
        <f t="shared" ref="WEY56" si="7849">WEY45-WEY53-WEY54</f>
        <v>0</v>
      </c>
      <c r="WFA56" s="995">
        <f t="shared" ref="WFA56" si="7850">WFA45-WFA53-WFA54</f>
        <v>0</v>
      </c>
      <c r="WFC56" s="995">
        <f t="shared" ref="WFC56" si="7851">WFC45-WFC53-WFC54</f>
        <v>0</v>
      </c>
      <c r="WFE56" s="995">
        <f t="shared" ref="WFE56" si="7852">WFE45-WFE53-WFE54</f>
        <v>0</v>
      </c>
      <c r="WFG56" s="995">
        <f t="shared" ref="WFG56" si="7853">WFG45-WFG53-WFG54</f>
        <v>0</v>
      </c>
      <c r="WFI56" s="995">
        <f t="shared" ref="WFI56" si="7854">WFI45-WFI53-WFI54</f>
        <v>0</v>
      </c>
      <c r="WFK56" s="995">
        <f t="shared" ref="WFK56" si="7855">WFK45-WFK53-WFK54</f>
        <v>0</v>
      </c>
      <c r="WFM56" s="995">
        <f t="shared" ref="WFM56" si="7856">WFM45-WFM53-WFM54</f>
        <v>0</v>
      </c>
      <c r="WFO56" s="995">
        <f t="shared" ref="WFO56" si="7857">WFO45-WFO53-WFO54</f>
        <v>0</v>
      </c>
      <c r="WFQ56" s="995">
        <f t="shared" ref="WFQ56" si="7858">WFQ45-WFQ53-WFQ54</f>
        <v>0</v>
      </c>
      <c r="WFS56" s="995">
        <f t="shared" ref="WFS56" si="7859">WFS45-WFS53-WFS54</f>
        <v>0</v>
      </c>
      <c r="WFU56" s="995">
        <f t="shared" ref="WFU56" si="7860">WFU45-WFU53-WFU54</f>
        <v>0</v>
      </c>
      <c r="WFW56" s="995">
        <f t="shared" ref="WFW56" si="7861">WFW45-WFW53-WFW54</f>
        <v>0</v>
      </c>
      <c r="WFY56" s="995">
        <f t="shared" ref="WFY56" si="7862">WFY45-WFY53-WFY54</f>
        <v>0</v>
      </c>
      <c r="WGA56" s="995">
        <f t="shared" ref="WGA56" si="7863">WGA45-WGA53-WGA54</f>
        <v>0</v>
      </c>
      <c r="WGC56" s="995">
        <f t="shared" ref="WGC56" si="7864">WGC45-WGC53-WGC54</f>
        <v>0</v>
      </c>
      <c r="WGE56" s="995">
        <f t="shared" ref="WGE56" si="7865">WGE45-WGE53-WGE54</f>
        <v>0</v>
      </c>
      <c r="WGG56" s="995">
        <f t="shared" ref="WGG56" si="7866">WGG45-WGG53-WGG54</f>
        <v>0</v>
      </c>
      <c r="WGI56" s="995">
        <f t="shared" ref="WGI56" si="7867">WGI45-WGI53-WGI54</f>
        <v>0</v>
      </c>
      <c r="WGK56" s="995">
        <f t="shared" ref="WGK56" si="7868">WGK45-WGK53-WGK54</f>
        <v>0</v>
      </c>
      <c r="WGM56" s="995">
        <f t="shared" ref="WGM56" si="7869">WGM45-WGM53-WGM54</f>
        <v>0</v>
      </c>
      <c r="WGO56" s="995">
        <f t="shared" ref="WGO56" si="7870">WGO45-WGO53-WGO54</f>
        <v>0</v>
      </c>
      <c r="WGQ56" s="995">
        <f t="shared" ref="WGQ56" si="7871">WGQ45-WGQ53-WGQ54</f>
        <v>0</v>
      </c>
      <c r="WGS56" s="995">
        <f t="shared" ref="WGS56" si="7872">WGS45-WGS53-WGS54</f>
        <v>0</v>
      </c>
      <c r="WGU56" s="995">
        <f t="shared" ref="WGU56" si="7873">WGU45-WGU53-WGU54</f>
        <v>0</v>
      </c>
      <c r="WGW56" s="995">
        <f t="shared" ref="WGW56" si="7874">WGW45-WGW53-WGW54</f>
        <v>0</v>
      </c>
      <c r="WGY56" s="995">
        <f t="shared" ref="WGY56" si="7875">WGY45-WGY53-WGY54</f>
        <v>0</v>
      </c>
      <c r="WHA56" s="995">
        <f t="shared" ref="WHA56" si="7876">WHA45-WHA53-WHA54</f>
        <v>0</v>
      </c>
      <c r="WHC56" s="995">
        <f t="shared" ref="WHC56" si="7877">WHC45-WHC53-WHC54</f>
        <v>0</v>
      </c>
      <c r="WHE56" s="995">
        <f t="shared" ref="WHE56" si="7878">WHE45-WHE53-WHE54</f>
        <v>0</v>
      </c>
      <c r="WHG56" s="995">
        <f t="shared" ref="WHG56" si="7879">WHG45-WHG53-WHG54</f>
        <v>0</v>
      </c>
      <c r="WHI56" s="995">
        <f t="shared" ref="WHI56" si="7880">WHI45-WHI53-WHI54</f>
        <v>0</v>
      </c>
      <c r="WHK56" s="995">
        <f t="shared" ref="WHK56" si="7881">WHK45-WHK53-WHK54</f>
        <v>0</v>
      </c>
      <c r="WHM56" s="995">
        <f t="shared" ref="WHM56" si="7882">WHM45-WHM53-WHM54</f>
        <v>0</v>
      </c>
      <c r="WHO56" s="995">
        <f t="shared" ref="WHO56" si="7883">WHO45-WHO53-WHO54</f>
        <v>0</v>
      </c>
      <c r="WHQ56" s="995">
        <f t="shared" ref="WHQ56" si="7884">WHQ45-WHQ53-WHQ54</f>
        <v>0</v>
      </c>
      <c r="WHS56" s="995">
        <f t="shared" ref="WHS56" si="7885">WHS45-WHS53-WHS54</f>
        <v>0</v>
      </c>
      <c r="WHU56" s="995">
        <f t="shared" ref="WHU56" si="7886">WHU45-WHU53-WHU54</f>
        <v>0</v>
      </c>
      <c r="WHW56" s="995">
        <f t="shared" ref="WHW56" si="7887">WHW45-WHW53-WHW54</f>
        <v>0</v>
      </c>
      <c r="WHY56" s="995">
        <f t="shared" ref="WHY56" si="7888">WHY45-WHY53-WHY54</f>
        <v>0</v>
      </c>
      <c r="WIA56" s="995">
        <f t="shared" ref="WIA56" si="7889">WIA45-WIA53-WIA54</f>
        <v>0</v>
      </c>
      <c r="WIC56" s="995">
        <f t="shared" ref="WIC56" si="7890">WIC45-WIC53-WIC54</f>
        <v>0</v>
      </c>
      <c r="WIE56" s="995">
        <f t="shared" ref="WIE56" si="7891">WIE45-WIE53-WIE54</f>
        <v>0</v>
      </c>
      <c r="WIG56" s="995">
        <f t="shared" ref="WIG56" si="7892">WIG45-WIG53-WIG54</f>
        <v>0</v>
      </c>
      <c r="WII56" s="995">
        <f t="shared" ref="WII56" si="7893">WII45-WII53-WII54</f>
        <v>0</v>
      </c>
      <c r="WIK56" s="995">
        <f t="shared" ref="WIK56" si="7894">WIK45-WIK53-WIK54</f>
        <v>0</v>
      </c>
      <c r="WIM56" s="995">
        <f t="shared" ref="WIM56" si="7895">WIM45-WIM53-WIM54</f>
        <v>0</v>
      </c>
      <c r="WIO56" s="995">
        <f t="shared" ref="WIO56" si="7896">WIO45-WIO53-WIO54</f>
        <v>0</v>
      </c>
      <c r="WIQ56" s="995">
        <f t="shared" ref="WIQ56" si="7897">WIQ45-WIQ53-WIQ54</f>
        <v>0</v>
      </c>
      <c r="WIS56" s="995">
        <f t="shared" ref="WIS56" si="7898">WIS45-WIS53-WIS54</f>
        <v>0</v>
      </c>
      <c r="WIU56" s="995">
        <f t="shared" ref="WIU56" si="7899">WIU45-WIU53-WIU54</f>
        <v>0</v>
      </c>
      <c r="WIW56" s="995">
        <f t="shared" ref="WIW56" si="7900">WIW45-WIW53-WIW54</f>
        <v>0</v>
      </c>
      <c r="WIY56" s="995">
        <f t="shared" ref="WIY56" si="7901">WIY45-WIY53-WIY54</f>
        <v>0</v>
      </c>
      <c r="WJA56" s="995">
        <f t="shared" ref="WJA56" si="7902">WJA45-WJA53-WJA54</f>
        <v>0</v>
      </c>
      <c r="WJC56" s="995">
        <f t="shared" ref="WJC56" si="7903">WJC45-WJC53-WJC54</f>
        <v>0</v>
      </c>
      <c r="WJE56" s="995">
        <f t="shared" ref="WJE56" si="7904">WJE45-WJE53-WJE54</f>
        <v>0</v>
      </c>
      <c r="WJG56" s="995">
        <f t="shared" ref="WJG56" si="7905">WJG45-WJG53-WJG54</f>
        <v>0</v>
      </c>
      <c r="WJI56" s="995">
        <f t="shared" ref="WJI56" si="7906">WJI45-WJI53-WJI54</f>
        <v>0</v>
      </c>
      <c r="WJK56" s="995">
        <f t="shared" ref="WJK56" si="7907">WJK45-WJK53-WJK54</f>
        <v>0</v>
      </c>
      <c r="WJM56" s="995">
        <f t="shared" ref="WJM56" si="7908">WJM45-WJM53-WJM54</f>
        <v>0</v>
      </c>
      <c r="WJO56" s="995">
        <f t="shared" ref="WJO56" si="7909">WJO45-WJO53-WJO54</f>
        <v>0</v>
      </c>
      <c r="WJQ56" s="995">
        <f t="shared" ref="WJQ56" si="7910">WJQ45-WJQ53-WJQ54</f>
        <v>0</v>
      </c>
      <c r="WJS56" s="995">
        <f t="shared" ref="WJS56" si="7911">WJS45-WJS53-WJS54</f>
        <v>0</v>
      </c>
      <c r="WJU56" s="995">
        <f t="shared" ref="WJU56" si="7912">WJU45-WJU53-WJU54</f>
        <v>0</v>
      </c>
      <c r="WJW56" s="995">
        <f t="shared" ref="WJW56" si="7913">WJW45-WJW53-WJW54</f>
        <v>0</v>
      </c>
      <c r="WJY56" s="995">
        <f t="shared" ref="WJY56" si="7914">WJY45-WJY53-WJY54</f>
        <v>0</v>
      </c>
      <c r="WKA56" s="995">
        <f t="shared" ref="WKA56" si="7915">WKA45-WKA53-WKA54</f>
        <v>0</v>
      </c>
      <c r="WKC56" s="995">
        <f t="shared" ref="WKC56" si="7916">WKC45-WKC53-WKC54</f>
        <v>0</v>
      </c>
      <c r="WKE56" s="995">
        <f t="shared" ref="WKE56" si="7917">WKE45-WKE53-WKE54</f>
        <v>0</v>
      </c>
      <c r="WKG56" s="995">
        <f t="shared" ref="WKG56" si="7918">WKG45-WKG53-WKG54</f>
        <v>0</v>
      </c>
      <c r="WKI56" s="995">
        <f t="shared" ref="WKI56" si="7919">WKI45-WKI53-WKI54</f>
        <v>0</v>
      </c>
      <c r="WKK56" s="995">
        <f t="shared" ref="WKK56" si="7920">WKK45-WKK53-WKK54</f>
        <v>0</v>
      </c>
      <c r="WKM56" s="995">
        <f t="shared" ref="WKM56" si="7921">WKM45-WKM53-WKM54</f>
        <v>0</v>
      </c>
      <c r="WKO56" s="995">
        <f t="shared" ref="WKO56" si="7922">WKO45-WKO53-WKO54</f>
        <v>0</v>
      </c>
      <c r="WKQ56" s="995">
        <f t="shared" ref="WKQ56" si="7923">WKQ45-WKQ53-WKQ54</f>
        <v>0</v>
      </c>
      <c r="WKS56" s="995">
        <f t="shared" ref="WKS56" si="7924">WKS45-WKS53-WKS54</f>
        <v>0</v>
      </c>
      <c r="WKU56" s="995">
        <f t="shared" ref="WKU56" si="7925">WKU45-WKU53-WKU54</f>
        <v>0</v>
      </c>
      <c r="WKW56" s="995">
        <f t="shared" ref="WKW56" si="7926">WKW45-WKW53-WKW54</f>
        <v>0</v>
      </c>
      <c r="WKY56" s="995">
        <f t="shared" ref="WKY56" si="7927">WKY45-WKY53-WKY54</f>
        <v>0</v>
      </c>
      <c r="WLA56" s="995">
        <f t="shared" ref="WLA56" si="7928">WLA45-WLA53-WLA54</f>
        <v>0</v>
      </c>
      <c r="WLC56" s="995">
        <f t="shared" ref="WLC56" si="7929">WLC45-WLC53-WLC54</f>
        <v>0</v>
      </c>
      <c r="WLE56" s="995">
        <f t="shared" ref="WLE56" si="7930">WLE45-WLE53-WLE54</f>
        <v>0</v>
      </c>
      <c r="WLG56" s="995">
        <f t="shared" ref="WLG56" si="7931">WLG45-WLG53-WLG54</f>
        <v>0</v>
      </c>
      <c r="WLI56" s="995">
        <f t="shared" ref="WLI56" si="7932">WLI45-WLI53-WLI54</f>
        <v>0</v>
      </c>
      <c r="WLK56" s="995">
        <f t="shared" ref="WLK56" si="7933">WLK45-WLK53-WLK54</f>
        <v>0</v>
      </c>
      <c r="WLM56" s="995">
        <f t="shared" ref="WLM56" si="7934">WLM45-WLM53-WLM54</f>
        <v>0</v>
      </c>
      <c r="WLO56" s="995">
        <f t="shared" ref="WLO56" si="7935">WLO45-WLO53-WLO54</f>
        <v>0</v>
      </c>
      <c r="WLQ56" s="995">
        <f t="shared" ref="WLQ56" si="7936">WLQ45-WLQ53-WLQ54</f>
        <v>0</v>
      </c>
      <c r="WLS56" s="995">
        <f t="shared" ref="WLS56" si="7937">WLS45-WLS53-WLS54</f>
        <v>0</v>
      </c>
      <c r="WLU56" s="995">
        <f t="shared" ref="WLU56" si="7938">WLU45-WLU53-WLU54</f>
        <v>0</v>
      </c>
      <c r="WLW56" s="995">
        <f t="shared" ref="WLW56" si="7939">WLW45-WLW53-WLW54</f>
        <v>0</v>
      </c>
      <c r="WLY56" s="995">
        <f t="shared" ref="WLY56" si="7940">WLY45-WLY53-WLY54</f>
        <v>0</v>
      </c>
      <c r="WMA56" s="995">
        <f t="shared" ref="WMA56" si="7941">WMA45-WMA53-WMA54</f>
        <v>0</v>
      </c>
      <c r="WMC56" s="995">
        <f t="shared" ref="WMC56" si="7942">WMC45-WMC53-WMC54</f>
        <v>0</v>
      </c>
      <c r="WME56" s="995">
        <f t="shared" ref="WME56" si="7943">WME45-WME53-WME54</f>
        <v>0</v>
      </c>
      <c r="WMG56" s="995">
        <f t="shared" ref="WMG56" si="7944">WMG45-WMG53-WMG54</f>
        <v>0</v>
      </c>
      <c r="WMI56" s="995">
        <f t="shared" ref="WMI56" si="7945">WMI45-WMI53-WMI54</f>
        <v>0</v>
      </c>
      <c r="WMK56" s="995">
        <f t="shared" ref="WMK56" si="7946">WMK45-WMK53-WMK54</f>
        <v>0</v>
      </c>
      <c r="WMM56" s="995">
        <f t="shared" ref="WMM56" si="7947">WMM45-WMM53-WMM54</f>
        <v>0</v>
      </c>
      <c r="WMO56" s="995">
        <f t="shared" ref="WMO56" si="7948">WMO45-WMO53-WMO54</f>
        <v>0</v>
      </c>
      <c r="WMQ56" s="995">
        <f t="shared" ref="WMQ56" si="7949">WMQ45-WMQ53-WMQ54</f>
        <v>0</v>
      </c>
      <c r="WMS56" s="995">
        <f t="shared" ref="WMS56" si="7950">WMS45-WMS53-WMS54</f>
        <v>0</v>
      </c>
      <c r="WMU56" s="995">
        <f t="shared" ref="WMU56" si="7951">WMU45-WMU53-WMU54</f>
        <v>0</v>
      </c>
      <c r="WMW56" s="995">
        <f t="shared" ref="WMW56" si="7952">WMW45-WMW53-WMW54</f>
        <v>0</v>
      </c>
      <c r="WMY56" s="995">
        <f t="shared" ref="WMY56" si="7953">WMY45-WMY53-WMY54</f>
        <v>0</v>
      </c>
      <c r="WNA56" s="995">
        <f t="shared" ref="WNA56" si="7954">WNA45-WNA53-WNA54</f>
        <v>0</v>
      </c>
      <c r="WNC56" s="995">
        <f t="shared" ref="WNC56" si="7955">WNC45-WNC53-WNC54</f>
        <v>0</v>
      </c>
      <c r="WNE56" s="995">
        <f t="shared" ref="WNE56" si="7956">WNE45-WNE53-WNE54</f>
        <v>0</v>
      </c>
      <c r="WNG56" s="995">
        <f t="shared" ref="WNG56" si="7957">WNG45-WNG53-WNG54</f>
        <v>0</v>
      </c>
      <c r="WNI56" s="995">
        <f t="shared" ref="WNI56" si="7958">WNI45-WNI53-WNI54</f>
        <v>0</v>
      </c>
      <c r="WNK56" s="995">
        <f t="shared" ref="WNK56" si="7959">WNK45-WNK53-WNK54</f>
        <v>0</v>
      </c>
      <c r="WNM56" s="995">
        <f t="shared" ref="WNM56" si="7960">WNM45-WNM53-WNM54</f>
        <v>0</v>
      </c>
      <c r="WNO56" s="995">
        <f t="shared" ref="WNO56" si="7961">WNO45-WNO53-WNO54</f>
        <v>0</v>
      </c>
      <c r="WNQ56" s="995">
        <f t="shared" ref="WNQ56" si="7962">WNQ45-WNQ53-WNQ54</f>
        <v>0</v>
      </c>
      <c r="WNS56" s="995">
        <f t="shared" ref="WNS56" si="7963">WNS45-WNS53-WNS54</f>
        <v>0</v>
      </c>
      <c r="WNU56" s="995">
        <f t="shared" ref="WNU56" si="7964">WNU45-WNU53-WNU54</f>
        <v>0</v>
      </c>
      <c r="WNW56" s="995">
        <f t="shared" ref="WNW56" si="7965">WNW45-WNW53-WNW54</f>
        <v>0</v>
      </c>
      <c r="WNY56" s="995">
        <f t="shared" ref="WNY56" si="7966">WNY45-WNY53-WNY54</f>
        <v>0</v>
      </c>
      <c r="WOA56" s="995">
        <f t="shared" ref="WOA56" si="7967">WOA45-WOA53-WOA54</f>
        <v>0</v>
      </c>
      <c r="WOC56" s="995">
        <f t="shared" ref="WOC56" si="7968">WOC45-WOC53-WOC54</f>
        <v>0</v>
      </c>
      <c r="WOE56" s="995">
        <f t="shared" ref="WOE56" si="7969">WOE45-WOE53-WOE54</f>
        <v>0</v>
      </c>
      <c r="WOG56" s="995">
        <f t="shared" ref="WOG56" si="7970">WOG45-WOG53-WOG54</f>
        <v>0</v>
      </c>
      <c r="WOI56" s="995">
        <f t="shared" ref="WOI56" si="7971">WOI45-WOI53-WOI54</f>
        <v>0</v>
      </c>
      <c r="WOK56" s="995">
        <f t="shared" ref="WOK56" si="7972">WOK45-WOK53-WOK54</f>
        <v>0</v>
      </c>
      <c r="WOM56" s="995">
        <f t="shared" ref="WOM56" si="7973">WOM45-WOM53-WOM54</f>
        <v>0</v>
      </c>
      <c r="WOO56" s="995">
        <f t="shared" ref="WOO56" si="7974">WOO45-WOO53-WOO54</f>
        <v>0</v>
      </c>
      <c r="WOQ56" s="995">
        <f t="shared" ref="WOQ56" si="7975">WOQ45-WOQ53-WOQ54</f>
        <v>0</v>
      </c>
      <c r="WOS56" s="995">
        <f t="shared" ref="WOS56" si="7976">WOS45-WOS53-WOS54</f>
        <v>0</v>
      </c>
      <c r="WOU56" s="995">
        <f t="shared" ref="WOU56" si="7977">WOU45-WOU53-WOU54</f>
        <v>0</v>
      </c>
      <c r="WOW56" s="995">
        <f t="shared" ref="WOW56" si="7978">WOW45-WOW53-WOW54</f>
        <v>0</v>
      </c>
      <c r="WOY56" s="995">
        <f t="shared" ref="WOY56" si="7979">WOY45-WOY53-WOY54</f>
        <v>0</v>
      </c>
      <c r="WPA56" s="995">
        <f t="shared" ref="WPA56" si="7980">WPA45-WPA53-WPA54</f>
        <v>0</v>
      </c>
      <c r="WPC56" s="995">
        <f t="shared" ref="WPC56" si="7981">WPC45-WPC53-WPC54</f>
        <v>0</v>
      </c>
      <c r="WPE56" s="995">
        <f t="shared" ref="WPE56" si="7982">WPE45-WPE53-WPE54</f>
        <v>0</v>
      </c>
      <c r="WPG56" s="995">
        <f t="shared" ref="WPG56" si="7983">WPG45-WPG53-WPG54</f>
        <v>0</v>
      </c>
      <c r="WPI56" s="995">
        <f t="shared" ref="WPI56" si="7984">WPI45-WPI53-WPI54</f>
        <v>0</v>
      </c>
      <c r="WPK56" s="995">
        <f t="shared" ref="WPK56" si="7985">WPK45-WPK53-WPK54</f>
        <v>0</v>
      </c>
      <c r="WPM56" s="995">
        <f t="shared" ref="WPM56" si="7986">WPM45-WPM53-WPM54</f>
        <v>0</v>
      </c>
      <c r="WPO56" s="995">
        <f t="shared" ref="WPO56" si="7987">WPO45-WPO53-WPO54</f>
        <v>0</v>
      </c>
      <c r="WPQ56" s="995">
        <f t="shared" ref="WPQ56" si="7988">WPQ45-WPQ53-WPQ54</f>
        <v>0</v>
      </c>
      <c r="WPS56" s="995">
        <f t="shared" ref="WPS56" si="7989">WPS45-WPS53-WPS54</f>
        <v>0</v>
      </c>
      <c r="WPU56" s="995">
        <f t="shared" ref="WPU56" si="7990">WPU45-WPU53-WPU54</f>
        <v>0</v>
      </c>
      <c r="WPW56" s="995">
        <f t="shared" ref="WPW56" si="7991">WPW45-WPW53-WPW54</f>
        <v>0</v>
      </c>
      <c r="WPY56" s="995">
        <f t="shared" ref="WPY56" si="7992">WPY45-WPY53-WPY54</f>
        <v>0</v>
      </c>
      <c r="WQA56" s="995">
        <f t="shared" ref="WQA56" si="7993">WQA45-WQA53-WQA54</f>
        <v>0</v>
      </c>
      <c r="WQC56" s="995">
        <f t="shared" ref="WQC56" si="7994">WQC45-WQC53-WQC54</f>
        <v>0</v>
      </c>
      <c r="WQE56" s="995">
        <f t="shared" ref="WQE56" si="7995">WQE45-WQE53-WQE54</f>
        <v>0</v>
      </c>
      <c r="WQG56" s="995">
        <f t="shared" ref="WQG56" si="7996">WQG45-WQG53-WQG54</f>
        <v>0</v>
      </c>
      <c r="WQI56" s="995">
        <f t="shared" ref="WQI56" si="7997">WQI45-WQI53-WQI54</f>
        <v>0</v>
      </c>
      <c r="WQK56" s="995">
        <f t="shared" ref="WQK56" si="7998">WQK45-WQK53-WQK54</f>
        <v>0</v>
      </c>
      <c r="WQM56" s="995">
        <f t="shared" ref="WQM56" si="7999">WQM45-WQM53-WQM54</f>
        <v>0</v>
      </c>
      <c r="WQO56" s="995">
        <f t="shared" ref="WQO56" si="8000">WQO45-WQO53-WQO54</f>
        <v>0</v>
      </c>
      <c r="WQQ56" s="995">
        <f t="shared" ref="WQQ56" si="8001">WQQ45-WQQ53-WQQ54</f>
        <v>0</v>
      </c>
      <c r="WQS56" s="995">
        <f t="shared" ref="WQS56" si="8002">WQS45-WQS53-WQS54</f>
        <v>0</v>
      </c>
      <c r="WQU56" s="995">
        <f t="shared" ref="WQU56" si="8003">WQU45-WQU53-WQU54</f>
        <v>0</v>
      </c>
      <c r="WQW56" s="995">
        <f t="shared" ref="WQW56" si="8004">WQW45-WQW53-WQW54</f>
        <v>0</v>
      </c>
      <c r="WQY56" s="995">
        <f t="shared" ref="WQY56" si="8005">WQY45-WQY53-WQY54</f>
        <v>0</v>
      </c>
      <c r="WRA56" s="995">
        <f t="shared" ref="WRA56" si="8006">WRA45-WRA53-WRA54</f>
        <v>0</v>
      </c>
      <c r="WRC56" s="995">
        <f t="shared" ref="WRC56" si="8007">WRC45-WRC53-WRC54</f>
        <v>0</v>
      </c>
      <c r="WRE56" s="995">
        <f t="shared" ref="WRE56" si="8008">WRE45-WRE53-WRE54</f>
        <v>0</v>
      </c>
      <c r="WRG56" s="995">
        <f t="shared" ref="WRG56" si="8009">WRG45-WRG53-WRG54</f>
        <v>0</v>
      </c>
      <c r="WRI56" s="995">
        <f t="shared" ref="WRI56" si="8010">WRI45-WRI53-WRI54</f>
        <v>0</v>
      </c>
      <c r="WRK56" s="995">
        <f t="shared" ref="WRK56" si="8011">WRK45-WRK53-WRK54</f>
        <v>0</v>
      </c>
      <c r="WRM56" s="995">
        <f t="shared" ref="WRM56" si="8012">WRM45-WRM53-WRM54</f>
        <v>0</v>
      </c>
      <c r="WRO56" s="995">
        <f t="shared" ref="WRO56" si="8013">WRO45-WRO53-WRO54</f>
        <v>0</v>
      </c>
      <c r="WRQ56" s="995">
        <f t="shared" ref="WRQ56" si="8014">WRQ45-WRQ53-WRQ54</f>
        <v>0</v>
      </c>
      <c r="WRS56" s="995">
        <f t="shared" ref="WRS56" si="8015">WRS45-WRS53-WRS54</f>
        <v>0</v>
      </c>
      <c r="WRU56" s="995">
        <f t="shared" ref="WRU56" si="8016">WRU45-WRU53-WRU54</f>
        <v>0</v>
      </c>
      <c r="WRW56" s="995">
        <f t="shared" ref="WRW56" si="8017">WRW45-WRW53-WRW54</f>
        <v>0</v>
      </c>
      <c r="WRY56" s="995">
        <f t="shared" ref="WRY56" si="8018">WRY45-WRY53-WRY54</f>
        <v>0</v>
      </c>
      <c r="WSA56" s="995">
        <f t="shared" ref="WSA56" si="8019">WSA45-WSA53-WSA54</f>
        <v>0</v>
      </c>
      <c r="WSC56" s="995">
        <f t="shared" ref="WSC56" si="8020">WSC45-WSC53-WSC54</f>
        <v>0</v>
      </c>
      <c r="WSE56" s="995">
        <f t="shared" ref="WSE56" si="8021">WSE45-WSE53-WSE54</f>
        <v>0</v>
      </c>
      <c r="WSG56" s="995">
        <f t="shared" ref="WSG56" si="8022">WSG45-WSG53-WSG54</f>
        <v>0</v>
      </c>
      <c r="WSI56" s="995">
        <f t="shared" ref="WSI56" si="8023">WSI45-WSI53-WSI54</f>
        <v>0</v>
      </c>
      <c r="WSK56" s="995">
        <f t="shared" ref="WSK56" si="8024">WSK45-WSK53-WSK54</f>
        <v>0</v>
      </c>
      <c r="WSM56" s="995">
        <f t="shared" ref="WSM56" si="8025">WSM45-WSM53-WSM54</f>
        <v>0</v>
      </c>
      <c r="WSO56" s="995">
        <f t="shared" ref="WSO56" si="8026">WSO45-WSO53-WSO54</f>
        <v>0</v>
      </c>
      <c r="WSQ56" s="995">
        <f t="shared" ref="WSQ56" si="8027">WSQ45-WSQ53-WSQ54</f>
        <v>0</v>
      </c>
      <c r="WSS56" s="995">
        <f t="shared" ref="WSS56" si="8028">WSS45-WSS53-WSS54</f>
        <v>0</v>
      </c>
      <c r="WSU56" s="995">
        <f t="shared" ref="WSU56" si="8029">WSU45-WSU53-WSU54</f>
        <v>0</v>
      </c>
      <c r="WSW56" s="995">
        <f t="shared" ref="WSW56" si="8030">WSW45-WSW53-WSW54</f>
        <v>0</v>
      </c>
      <c r="WSY56" s="995">
        <f t="shared" ref="WSY56" si="8031">WSY45-WSY53-WSY54</f>
        <v>0</v>
      </c>
      <c r="WTA56" s="995">
        <f t="shared" ref="WTA56" si="8032">WTA45-WTA53-WTA54</f>
        <v>0</v>
      </c>
      <c r="WTC56" s="995">
        <f t="shared" ref="WTC56" si="8033">WTC45-WTC53-WTC54</f>
        <v>0</v>
      </c>
      <c r="WTE56" s="995">
        <f t="shared" ref="WTE56" si="8034">WTE45-WTE53-WTE54</f>
        <v>0</v>
      </c>
      <c r="WTG56" s="995">
        <f t="shared" ref="WTG56" si="8035">WTG45-WTG53-WTG54</f>
        <v>0</v>
      </c>
      <c r="WTI56" s="995">
        <f t="shared" ref="WTI56" si="8036">WTI45-WTI53-WTI54</f>
        <v>0</v>
      </c>
      <c r="WTK56" s="995">
        <f t="shared" ref="WTK56" si="8037">WTK45-WTK53-WTK54</f>
        <v>0</v>
      </c>
      <c r="WTM56" s="995">
        <f t="shared" ref="WTM56" si="8038">WTM45-WTM53-WTM54</f>
        <v>0</v>
      </c>
      <c r="WTO56" s="995">
        <f t="shared" ref="WTO56" si="8039">WTO45-WTO53-WTO54</f>
        <v>0</v>
      </c>
      <c r="WTQ56" s="995">
        <f t="shared" ref="WTQ56" si="8040">WTQ45-WTQ53-WTQ54</f>
        <v>0</v>
      </c>
      <c r="WTS56" s="995">
        <f t="shared" ref="WTS56" si="8041">WTS45-WTS53-WTS54</f>
        <v>0</v>
      </c>
      <c r="WTU56" s="995">
        <f t="shared" ref="WTU56" si="8042">WTU45-WTU53-WTU54</f>
        <v>0</v>
      </c>
      <c r="WTW56" s="995">
        <f t="shared" ref="WTW56" si="8043">WTW45-WTW53-WTW54</f>
        <v>0</v>
      </c>
      <c r="WTY56" s="995">
        <f t="shared" ref="WTY56" si="8044">WTY45-WTY53-WTY54</f>
        <v>0</v>
      </c>
      <c r="WUA56" s="995">
        <f t="shared" ref="WUA56" si="8045">WUA45-WUA53-WUA54</f>
        <v>0</v>
      </c>
      <c r="WUC56" s="995">
        <f t="shared" ref="WUC56" si="8046">WUC45-WUC53-WUC54</f>
        <v>0</v>
      </c>
      <c r="WUE56" s="995">
        <f t="shared" ref="WUE56" si="8047">WUE45-WUE53-WUE54</f>
        <v>0</v>
      </c>
      <c r="WUG56" s="995">
        <f t="shared" ref="WUG56" si="8048">WUG45-WUG53-WUG54</f>
        <v>0</v>
      </c>
      <c r="WUI56" s="995">
        <f t="shared" ref="WUI56" si="8049">WUI45-WUI53-WUI54</f>
        <v>0</v>
      </c>
      <c r="WUK56" s="995">
        <f t="shared" ref="WUK56" si="8050">WUK45-WUK53-WUK54</f>
        <v>0</v>
      </c>
      <c r="WUM56" s="995">
        <f t="shared" ref="WUM56" si="8051">WUM45-WUM53-WUM54</f>
        <v>0</v>
      </c>
      <c r="WUO56" s="995">
        <f t="shared" ref="WUO56" si="8052">WUO45-WUO53-WUO54</f>
        <v>0</v>
      </c>
      <c r="WUQ56" s="995">
        <f t="shared" ref="WUQ56" si="8053">WUQ45-WUQ53-WUQ54</f>
        <v>0</v>
      </c>
      <c r="WUS56" s="995">
        <f t="shared" ref="WUS56" si="8054">WUS45-WUS53-WUS54</f>
        <v>0</v>
      </c>
      <c r="WUU56" s="995">
        <f t="shared" ref="WUU56" si="8055">WUU45-WUU53-WUU54</f>
        <v>0</v>
      </c>
      <c r="WUW56" s="995">
        <f t="shared" ref="WUW56" si="8056">WUW45-WUW53-WUW54</f>
        <v>0</v>
      </c>
      <c r="WUY56" s="995">
        <f t="shared" ref="WUY56" si="8057">WUY45-WUY53-WUY54</f>
        <v>0</v>
      </c>
      <c r="WVA56" s="995">
        <f t="shared" ref="WVA56" si="8058">WVA45-WVA53-WVA54</f>
        <v>0</v>
      </c>
      <c r="WVC56" s="995">
        <f t="shared" ref="WVC56" si="8059">WVC45-WVC53-WVC54</f>
        <v>0</v>
      </c>
      <c r="WVE56" s="995">
        <f t="shared" ref="WVE56" si="8060">WVE45-WVE53-WVE54</f>
        <v>0</v>
      </c>
      <c r="WVG56" s="995">
        <f t="shared" ref="WVG56" si="8061">WVG45-WVG53-WVG54</f>
        <v>0</v>
      </c>
      <c r="WVI56" s="995">
        <f t="shared" ref="WVI56" si="8062">WVI45-WVI53-WVI54</f>
        <v>0</v>
      </c>
      <c r="WVK56" s="995">
        <f t="shared" ref="WVK56" si="8063">WVK45-WVK53-WVK54</f>
        <v>0</v>
      </c>
      <c r="WVM56" s="995">
        <f t="shared" ref="WVM56" si="8064">WVM45-WVM53-WVM54</f>
        <v>0</v>
      </c>
      <c r="WVO56" s="995">
        <f t="shared" ref="WVO56" si="8065">WVO45-WVO53-WVO54</f>
        <v>0</v>
      </c>
      <c r="WVQ56" s="995">
        <f t="shared" ref="WVQ56" si="8066">WVQ45-WVQ53-WVQ54</f>
        <v>0</v>
      </c>
      <c r="WVS56" s="995">
        <f t="shared" ref="WVS56" si="8067">WVS45-WVS53-WVS54</f>
        <v>0</v>
      </c>
      <c r="WVU56" s="995">
        <f t="shared" ref="WVU56" si="8068">WVU45-WVU53-WVU54</f>
        <v>0</v>
      </c>
      <c r="WVW56" s="995">
        <f t="shared" ref="WVW56" si="8069">WVW45-WVW53-WVW54</f>
        <v>0</v>
      </c>
      <c r="WVY56" s="995">
        <f t="shared" ref="WVY56" si="8070">WVY45-WVY53-WVY54</f>
        <v>0</v>
      </c>
      <c r="WWA56" s="995">
        <f t="shared" ref="WWA56" si="8071">WWA45-WWA53-WWA54</f>
        <v>0</v>
      </c>
      <c r="WWC56" s="995">
        <f t="shared" ref="WWC56" si="8072">WWC45-WWC53-WWC54</f>
        <v>0</v>
      </c>
      <c r="WWE56" s="995">
        <f t="shared" ref="WWE56" si="8073">WWE45-WWE53-WWE54</f>
        <v>0</v>
      </c>
      <c r="WWG56" s="995">
        <f t="shared" ref="WWG56" si="8074">WWG45-WWG53-WWG54</f>
        <v>0</v>
      </c>
      <c r="WWI56" s="995">
        <f t="shared" ref="WWI56" si="8075">WWI45-WWI53-WWI54</f>
        <v>0</v>
      </c>
      <c r="WWK56" s="995">
        <f t="shared" ref="WWK56" si="8076">WWK45-WWK53-WWK54</f>
        <v>0</v>
      </c>
      <c r="WWM56" s="995">
        <f t="shared" ref="WWM56" si="8077">WWM45-WWM53-WWM54</f>
        <v>0</v>
      </c>
      <c r="WWO56" s="995">
        <f t="shared" ref="WWO56" si="8078">WWO45-WWO53-WWO54</f>
        <v>0</v>
      </c>
      <c r="WWQ56" s="995">
        <f t="shared" ref="WWQ56" si="8079">WWQ45-WWQ53-WWQ54</f>
        <v>0</v>
      </c>
      <c r="WWS56" s="995">
        <f t="shared" ref="WWS56" si="8080">WWS45-WWS53-WWS54</f>
        <v>0</v>
      </c>
      <c r="WWU56" s="995">
        <f t="shared" ref="WWU56" si="8081">WWU45-WWU53-WWU54</f>
        <v>0</v>
      </c>
      <c r="WWW56" s="995">
        <f t="shared" ref="WWW56" si="8082">WWW45-WWW53-WWW54</f>
        <v>0</v>
      </c>
      <c r="WWY56" s="995">
        <f t="shared" ref="WWY56" si="8083">WWY45-WWY53-WWY54</f>
        <v>0</v>
      </c>
      <c r="WXA56" s="995">
        <f t="shared" ref="WXA56" si="8084">WXA45-WXA53-WXA54</f>
        <v>0</v>
      </c>
      <c r="WXC56" s="995">
        <f t="shared" ref="WXC56" si="8085">WXC45-WXC53-WXC54</f>
        <v>0</v>
      </c>
      <c r="WXE56" s="995">
        <f t="shared" ref="WXE56" si="8086">WXE45-WXE53-WXE54</f>
        <v>0</v>
      </c>
      <c r="WXG56" s="995">
        <f t="shared" ref="WXG56" si="8087">WXG45-WXG53-WXG54</f>
        <v>0</v>
      </c>
      <c r="WXI56" s="995">
        <f t="shared" ref="WXI56" si="8088">WXI45-WXI53-WXI54</f>
        <v>0</v>
      </c>
      <c r="WXK56" s="995">
        <f t="shared" ref="WXK56" si="8089">WXK45-WXK53-WXK54</f>
        <v>0</v>
      </c>
      <c r="WXM56" s="995">
        <f t="shared" ref="WXM56" si="8090">WXM45-WXM53-WXM54</f>
        <v>0</v>
      </c>
      <c r="WXO56" s="995">
        <f t="shared" ref="WXO56" si="8091">WXO45-WXO53-WXO54</f>
        <v>0</v>
      </c>
      <c r="WXQ56" s="995">
        <f t="shared" ref="WXQ56" si="8092">WXQ45-WXQ53-WXQ54</f>
        <v>0</v>
      </c>
      <c r="WXS56" s="995">
        <f t="shared" ref="WXS56" si="8093">WXS45-WXS53-WXS54</f>
        <v>0</v>
      </c>
      <c r="WXU56" s="995">
        <f t="shared" ref="WXU56" si="8094">WXU45-WXU53-WXU54</f>
        <v>0</v>
      </c>
      <c r="WXW56" s="995">
        <f t="shared" ref="WXW56" si="8095">WXW45-WXW53-WXW54</f>
        <v>0</v>
      </c>
      <c r="WXY56" s="995">
        <f t="shared" ref="WXY56" si="8096">WXY45-WXY53-WXY54</f>
        <v>0</v>
      </c>
      <c r="WYA56" s="995">
        <f t="shared" ref="WYA56" si="8097">WYA45-WYA53-WYA54</f>
        <v>0</v>
      </c>
      <c r="WYC56" s="995">
        <f t="shared" ref="WYC56" si="8098">WYC45-WYC53-WYC54</f>
        <v>0</v>
      </c>
      <c r="WYE56" s="995">
        <f t="shared" ref="WYE56" si="8099">WYE45-WYE53-WYE54</f>
        <v>0</v>
      </c>
      <c r="WYG56" s="995">
        <f t="shared" ref="WYG56" si="8100">WYG45-WYG53-WYG54</f>
        <v>0</v>
      </c>
      <c r="WYI56" s="995">
        <f t="shared" ref="WYI56" si="8101">WYI45-WYI53-WYI54</f>
        <v>0</v>
      </c>
      <c r="WYK56" s="995">
        <f t="shared" ref="WYK56" si="8102">WYK45-WYK53-WYK54</f>
        <v>0</v>
      </c>
      <c r="WYM56" s="995">
        <f t="shared" ref="WYM56" si="8103">WYM45-WYM53-WYM54</f>
        <v>0</v>
      </c>
      <c r="WYO56" s="995">
        <f t="shared" ref="WYO56" si="8104">WYO45-WYO53-WYO54</f>
        <v>0</v>
      </c>
      <c r="WYQ56" s="995">
        <f t="shared" ref="WYQ56" si="8105">WYQ45-WYQ53-WYQ54</f>
        <v>0</v>
      </c>
      <c r="WYS56" s="995">
        <f t="shared" ref="WYS56" si="8106">WYS45-WYS53-WYS54</f>
        <v>0</v>
      </c>
      <c r="WYU56" s="995">
        <f t="shared" ref="WYU56" si="8107">WYU45-WYU53-WYU54</f>
        <v>0</v>
      </c>
      <c r="WYW56" s="995">
        <f t="shared" ref="WYW56" si="8108">WYW45-WYW53-WYW54</f>
        <v>0</v>
      </c>
      <c r="WYY56" s="995">
        <f t="shared" ref="WYY56" si="8109">WYY45-WYY53-WYY54</f>
        <v>0</v>
      </c>
      <c r="WZA56" s="995">
        <f t="shared" ref="WZA56" si="8110">WZA45-WZA53-WZA54</f>
        <v>0</v>
      </c>
      <c r="WZC56" s="995">
        <f t="shared" ref="WZC56" si="8111">WZC45-WZC53-WZC54</f>
        <v>0</v>
      </c>
      <c r="WZE56" s="995">
        <f t="shared" ref="WZE56" si="8112">WZE45-WZE53-WZE54</f>
        <v>0</v>
      </c>
      <c r="WZG56" s="995">
        <f t="shared" ref="WZG56" si="8113">WZG45-WZG53-WZG54</f>
        <v>0</v>
      </c>
      <c r="WZI56" s="995">
        <f t="shared" ref="WZI56" si="8114">WZI45-WZI53-WZI54</f>
        <v>0</v>
      </c>
      <c r="WZK56" s="995">
        <f t="shared" ref="WZK56" si="8115">WZK45-WZK53-WZK54</f>
        <v>0</v>
      </c>
      <c r="WZM56" s="995">
        <f t="shared" ref="WZM56" si="8116">WZM45-WZM53-WZM54</f>
        <v>0</v>
      </c>
      <c r="WZO56" s="995">
        <f t="shared" ref="WZO56" si="8117">WZO45-WZO53-WZO54</f>
        <v>0</v>
      </c>
      <c r="WZQ56" s="995">
        <f t="shared" ref="WZQ56" si="8118">WZQ45-WZQ53-WZQ54</f>
        <v>0</v>
      </c>
      <c r="WZS56" s="995">
        <f t="shared" ref="WZS56" si="8119">WZS45-WZS53-WZS54</f>
        <v>0</v>
      </c>
      <c r="WZU56" s="995">
        <f t="shared" ref="WZU56" si="8120">WZU45-WZU53-WZU54</f>
        <v>0</v>
      </c>
      <c r="WZW56" s="995">
        <f t="shared" ref="WZW56" si="8121">WZW45-WZW53-WZW54</f>
        <v>0</v>
      </c>
      <c r="WZY56" s="995">
        <f t="shared" ref="WZY56" si="8122">WZY45-WZY53-WZY54</f>
        <v>0</v>
      </c>
      <c r="XAA56" s="995">
        <f t="shared" ref="XAA56" si="8123">XAA45-XAA53-XAA54</f>
        <v>0</v>
      </c>
      <c r="XAC56" s="995">
        <f t="shared" ref="XAC56" si="8124">XAC45-XAC53-XAC54</f>
        <v>0</v>
      </c>
      <c r="XAE56" s="995">
        <f t="shared" ref="XAE56" si="8125">XAE45-XAE53-XAE54</f>
        <v>0</v>
      </c>
      <c r="XAG56" s="995">
        <f t="shared" ref="XAG56" si="8126">XAG45-XAG53-XAG54</f>
        <v>0</v>
      </c>
      <c r="XAI56" s="995">
        <f t="shared" ref="XAI56" si="8127">XAI45-XAI53-XAI54</f>
        <v>0</v>
      </c>
      <c r="XAK56" s="995">
        <f t="shared" ref="XAK56" si="8128">XAK45-XAK53-XAK54</f>
        <v>0</v>
      </c>
      <c r="XAM56" s="995">
        <f t="shared" ref="XAM56" si="8129">XAM45-XAM53-XAM54</f>
        <v>0</v>
      </c>
      <c r="XAO56" s="995">
        <f t="shared" ref="XAO56" si="8130">XAO45-XAO53-XAO54</f>
        <v>0</v>
      </c>
      <c r="XAQ56" s="995">
        <f t="shared" ref="XAQ56" si="8131">XAQ45-XAQ53-XAQ54</f>
        <v>0</v>
      </c>
      <c r="XAS56" s="995">
        <f t="shared" ref="XAS56" si="8132">XAS45-XAS53-XAS54</f>
        <v>0</v>
      </c>
      <c r="XAU56" s="995">
        <f t="shared" ref="XAU56" si="8133">XAU45-XAU53-XAU54</f>
        <v>0</v>
      </c>
      <c r="XAW56" s="995">
        <f t="shared" ref="XAW56" si="8134">XAW45-XAW53-XAW54</f>
        <v>0</v>
      </c>
      <c r="XAY56" s="995">
        <f t="shared" ref="XAY56" si="8135">XAY45-XAY53-XAY54</f>
        <v>0</v>
      </c>
      <c r="XBA56" s="995">
        <f t="shared" ref="XBA56" si="8136">XBA45-XBA53-XBA54</f>
        <v>0</v>
      </c>
      <c r="XBC56" s="995">
        <f t="shared" ref="XBC56" si="8137">XBC45-XBC53-XBC54</f>
        <v>0</v>
      </c>
      <c r="XBE56" s="995">
        <f t="shared" ref="XBE56" si="8138">XBE45-XBE53-XBE54</f>
        <v>0</v>
      </c>
      <c r="XBG56" s="995">
        <f t="shared" ref="XBG56" si="8139">XBG45-XBG53-XBG54</f>
        <v>0</v>
      </c>
      <c r="XBI56" s="995">
        <f t="shared" ref="XBI56" si="8140">XBI45-XBI53-XBI54</f>
        <v>0</v>
      </c>
      <c r="XBK56" s="995">
        <f t="shared" ref="XBK56" si="8141">XBK45-XBK53-XBK54</f>
        <v>0</v>
      </c>
      <c r="XBM56" s="995">
        <f t="shared" ref="XBM56" si="8142">XBM45-XBM53-XBM54</f>
        <v>0</v>
      </c>
      <c r="XBO56" s="995">
        <f t="shared" ref="XBO56" si="8143">XBO45-XBO53-XBO54</f>
        <v>0</v>
      </c>
      <c r="XBQ56" s="995">
        <f t="shared" ref="XBQ56" si="8144">XBQ45-XBQ53-XBQ54</f>
        <v>0</v>
      </c>
      <c r="XBS56" s="995">
        <f t="shared" ref="XBS56" si="8145">XBS45-XBS53-XBS54</f>
        <v>0</v>
      </c>
      <c r="XBU56" s="995">
        <f t="shared" ref="XBU56" si="8146">XBU45-XBU53-XBU54</f>
        <v>0</v>
      </c>
      <c r="XBW56" s="995">
        <f t="shared" ref="XBW56" si="8147">XBW45-XBW53-XBW54</f>
        <v>0</v>
      </c>
      <c r="XBY56" s="995">
        <f t="shared" ref="XBY56" si="8148">XBY45-XBY53-XBY54</f>
        <v>0</v>
      </c>
      <c r="XCA56" s="995">
        <f t="shared" ref="XCA56" si="8149">XCA45-XCA53-XCA54</f>
        <v>0</v>
      </c>
      <c r="XCC56" s="995">
        <f t="shared" ref="XCC56" si="8150">XCC45-XCC53-XCC54</f>
        <v>0</v>
      </c>
      <c r="XCE56" s="995">
        <f t="shared" ref="XCE56" si="8151">XCE45-XCE53-XCE54</f>
        <v>0</v>
      </c>
      <c r="XCG56" s="995">
        <f t="shared" ref="XCG56" si="8152">XCG45-XCG53-XCG54</f>
        <v>0</v>
      </c>
      <c r="XCI56" s="995">
        <f t="shared" ref="XCI56" si="8153">XCI45-XCI53-XCI54</f>
        <v>0</v>
      </c>
      <c r="XCK56" s="995">
        <f t="shared" ref="XCK56" si="8154">XCK45-XCK53-XCK54</f>
        <v>0</v>
      </c>
      <c r="XCM56" s="995">
        <f t="shared" ref="XCM56" si="8155">XCM45-XCM53-XCM54</f>
        <v>0</v>
      </c>
      <c r="XCO56" s="995">
        <f t="shared" ref="XCO56" si="8156">XCO45-XCO53-XCO54</f>
        <v>0</v>
      </c>
      <c r="XCQ56" s="995">
        <f t="shared" ref="XCQ56" si="8157">XCQ45-XCQ53-XCQ54</f>
        <v>0</v>
      </c>
      <c r="XCS56" s="995">
        <f t="shared" ref="XCS56" si="8158">XCS45-XCS53-XCS54</f>
        <v>0</v>
      </c>
      <c r="XCU56" s="995">
        <f t="shared" ref="XCU56" si="8159">XCU45-XCU53-XCU54</f>
        <v>0</v>
      </c>
      <c r="XCW56" s="995">
        <f t="shared" ref="XCW56" si="8160">XCW45-XCW53-XCW54</f>
        <v>0</v>
      </c>
      <c r="XCY56" s="995">
        <f t="shared" ref="XCY56" si="8161">XCY45-XCY53-XCY54</f>
        <v>0</v>
      </c>
      <c r="XDA56" s="995">
        <f t="shared" ref="XDA56" si="8162">XDA45-XDA53-XDA54</f>
        <v>0</v>
      </c>
      <c r="XDC56" s="995">
        <f t="shared" ref="XDC56" si="8163">XDC45-XDC53-XDC54</f>
        <v>0</v>
      </c>
      <c r="XDE56" s="995">
        <f t="shared" ref="XDE56" si="8164">XDE45-XDE53-XDE54</f>
        <v>0</v>
      </c>
      <c r="XDG56" s="995">
        <f t="shared" ref="XDG56" si="8165">XDG45-XDG53-XDG54</f>
        <v>0</v>
      </c>
      <c r="XDI56" s="995">
        <f t="shared" ref="XDI56" si="8166">XDI45-XDI53-XDI54</f>
        <v>0</v>
      </c>
      <c r="XDK56" s="995">
        <f t="shared" ref="XDK56" si="8167">XDK45-XDK53-XDK54</f>
        <v>0</v>
      </c>
      <c r="XDM56" s="995">
        <f t="shared" ref="XDM56" si="8168">XDM45-XDM53-XDM54</f>
        <v>0</v>
      </c>
      <c r="XDO56" s="995">
        <f t="shared" ref="XDO56" si="8169">XDO45-XDO53-XDO54</f>
        <v>0</v>
      </c>
      <c r="XDQ56" s="995">
        <f t="shared" ref="XDQ56" si="8170">XDQ45-XDQ53-XDQ54</f>
        <v>0</v>
      </c>
      <c r="XDS56" s="995">
        <f t="shared" ref="XDS56" si="8171">XDS45-XDS53-XDS54</f>
        <v>0</v>
      </c>
      <c r="XDU56" s="995">
        <f t="shared" ref="XDU56" si="8172">XDU45-XDU53-XDU54</f>
        <v>0</v>
      </c>
      <c r="XDW56" s="995">
        <f t="shared" ref="XDW56" si="8173">XDW45-XDW53-XDW54</f>
        <v>0</v>
      </c>
      <c r="XDY56" s="995">
        <f t="shared" ref="XDY56" si="8174">XDY45-XDY53-XDY54</f>
        <v>0</v>
      </c>
      <c r="XEA56" s="995">
        <f t="shared" ref="XEA56" si="8175">XEA45-XEA53-XEA54</f>
        <v>0</v>
      </c>
      <c r="XEC56" s="995">
        <f t="shared" ref="XEC56" si="8176">XEC45-XEC53-XEC54</f>
        <v>0</v>
      </c>
      <c r="XEE56" s="995">
        <f t="shared" ref="XEE56" si="8177">XEE45-XEE53-XEE54</f>
        <v>0</v>
      </c>
      <c r="XEG56" s="995">
        <f t="shared" ref="XEG56" si="8178">XEG45-XEG53-XEG54</f>
        <v>0</v>
      </c>
      <c r="XEI56" s="995">
        <f t="shared" ref="XEI56" si="8179">XEI45-XEI53-XEI54</f>
        <v>0</v>
      </c>
      <c r="XEK56" s="995">
        <f t="shared" ref="XEK56" si="8180">XEK45-XEK53-XEK54</f>
        <v>0</v>
      </c>
      <c r="XEM56" s="995">
        <f t="shared" ref="XEM56" si="8181">XEM45-XEM53-XEM54</f>
        <v>0</v>
      </c>
      <c r="XEO56" s="995">
        <f t="shared" ref="XEO56" si="8182">XEO45-XEO53-XEO54</f>
        <v>0</v>
      </c>
      <c r="XEQ56" s="995">
        <f t="shared" ref="XEQ56" si="8183">XEQ45-XEQ53-XEQ54</f>
        <v>0</v>
      </c>
      <c r="XES56" s="995">
        <f t="shared" ref="XES56" si="8184">XES45-XES53-XES54</f>
        <v>0</v>
      </c>
      <c r="XEU56" s="995">
        <f t="shared" ref="XEU56" si="8185">XEU45-XEU53-XEU54</f>
        <v>0</v>
      </c>
      <c r="XEW56" s="995">
        <f t="shared" ref="XEW56" si="8186">XEW45-XEW53-XEW54</f>
        <v>0</v>
      </c>
      <c r="XEY56" s="995">
        <f t="shared" ref="XEY56" si="8187">XEY45-XEY53-XEY54</f>
        <v>0</v>
      </c>
      <c r="XFA56" s="995">
        <f t="shared" ref="XFA56" si="8188">XFA45-XFA53-XFA54</f>
        <v>0</v>
      </c>
      <c r="XFC56" s="995">
        <f t="shared" ref="XFC56" si="8189">XFC45-XFC53-XFC54</f>
        <v>0</v>
      </c>
    </row>
    <row r="57" spans="1:1023 1025:2047 2049:3071 3073:4095 4097:5119 5121:6143 6145:7167 7169:8191 8193:9215 9217:10239 10241:11263 11265:12287 12289:13311 13313:14335 14337:15359 15361:16383"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1023 1025:2047 2049:3071 3073:4095 4097:5119 5121:6143 6145:7167 7169:8191 8193:9215 9217:10239 10241:11263 11265:12287 12289:13311 13313:14335 14337:15359 15361:16383" s="3" customFormat="1">
      <c r="A58" s="997" t="s">
        <v>865</v>
      </c>
      <c r="C58" s="996"/>
      <c r="E58" s="995">
        <f>SUM(E53:E57)</f>
        <v>90929.689114618115</v>
      </c>
      <c r="F58" s="995"/>
      <c r="G58" s="995">
        <f>SUM(G53:G57)</f>
        <v>91742.569114618236</v>
      </c>
      <c r="H58" s="995"/>
      <c r="I58" s="995">
        <f>SUM(I53:I57)</f>
        <v>92199.887914618244</v>
      </c>
      <c r="J58" s="995"/>
      <c r="K58" s="995">
        <f>SUM(K53:K57)</f>
        <v>92279.581378618022</v>
      </c>
      <c r="L58" s="995"/>
      <c r="M58" s="995">
        <f>SUM(M53:M57)</f>
        <v>91958.572254628176</v>
      </c>
      <c r="N58" s="995"/>
      <c r="O58" s="995">
        <f>SUM(O53:O57)</f>
        <v>91212.728686149931</v>
      </c>
      <c r="P58" s="995"/>
      <c r="Q58" s="995">
        <f>SUM(Q53:Q57)</f>
        <v>90016.821120671928</v>
      </c>
      <c r="R58" s="995"/>
      <c r="S58" s="995">
        <f>SUM(S53:S57)</f>
        <v>88344.477555293124</v>
      </c>
      <c r="T58" s="995"/>
      <c r="U58" s="995">
        <f>SUM(U53:U57)</f>
        <v>86168.137057412183</v>
      </c>
      <c r="V58" s="995"/>
      <c r="W58" s="995">
        <f>SUM(W53:W57)</f>
        <v>83459.001496138284</v>
      </c>
      <c r="X58" s="995"/>
      <c r="Y58" s="995">
        <f>SUM(Y53:Y57)</f>
        <v>80186.985417729709</v>
      </c>
      <c r="Z58" s="995"/>
      <c r="AA58" s="995">
        <f>SUM(AA53:AA57)</f>
        <v>76320.663995944662</v>
      </c>
      <c r="AB58" s="995"/>
      <c r="AC58" s="995">
        <f>SUM(AC53:AC57)</f>
        <v>71827.218985642772</v>
      </c>
      <c r="AD58" s="995"/>
      <c r="AE58" s="995">
        <f>SUM(AE53:AE57)</f>
        <v>66672.382605377585</v>
      </c>
      <c r="AF58" s="995"/>
      <c r="AG58" s="995">
        <f>SUM(AG53:AG57)</f>
        <v>60820.379272008548</v>
      </c>
      <c r="AH58" s="995"/>
      <c r="AI58" s="995"/>
    </row>
    <row r="59" spans="1:1023 1025:2047 2049:3071 3073:4095 4097:5119 5121:6143 6145:7167 7169:8191 8193:9215 9217:10239 10241:11263 11265:12287 12289:13311 13313:14335 14337:15359 15361:16383"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1023 1025:2047 2049:3071 3073:4095 4097:5119 5121:6143 6145:7167 7169:8191 8193:9215 9217:10239 10241:11263 11265:12287 12289:13311 13313:14335 14337:15359 15361:16383" s="997" customFormat="1">
      <c r="A60" s="997" t="s">
        <v>870</v>
      </c>
      <c r="C60" s="1004"/>
      <c r="E60" s="997">
        <f>E45-E58</f>
        <v>0</v>
      </c>
      <c r="G60" s="997">
        <f>G45-G58</f>
        <v>0</v>
      </c>
      <c r="I60" s="997">
        <f>I45-I58</f>
        <v>0</v>
      </c>
      <c r="K60" s="997">
        <f>K45-K58</f>
        <v>0</v>
      </c>
      <c r="M60" s="997">
        <f>M45-M58</f>
        <v>0</v>
      </c>
      <c r="O60" s="997">
        <f>O45-O58</f>
        <v>0</v>
      </c>
      <c r="Q60" s="997">
        <f>Q45-Q58</f>
        <v>0</v>
      </c>
      <c r="S60" s="997">
        <f>S45-S58</f>
        <v>0</v>
      </c>
      <c r="U60" s="997">
        <f>U45-U58</f>
        <v>0</v>
      </c>
      <c r="W60" s="997">
        <f>W45-W58</f>
        <v>0</v>
      </c>
      <c r="Y60" s="997">
        <f>Y45-Y58</f>
        <v>0</v>
      </c>
      <c r="AA60" s="997">
        <f>AA45-AA58</f>
        <v>0</v>
      </c>
      <c r="AC60" s="997">
        <f>AC45-AC58</f>
        <v>0</v>
      </c>
      <c r="AE60" s="997">
        <f>AE45-AE58</f>
        <v>0</v>
      </c>
      <c r="AG60" s="997">
        <f>AG45-AG58</f>
        <v>0</v>
      </c>
    </row>
    <row r="61" spans="1:1023 1025:2047 2049:3071 3073:4095 4097:5119 5121:6143 6145:7167 7169:8191 8193:9215 9217:10239 10241:11263 11265:12287 12289:13311 13313:14335 14337:15359 15361:16383"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1023 1025:2047 2049:3071 3073:4095 4097:5119 5121:6143 6145:7167 7169:8191 8193:9215 9217:10239 10241:11263 11265:12287 12289:13311 13313:14335 14337:15359 15361:16383" s="997" customFormat="1">
      <c r="A62" s="997" t="s">
        <v>869</v>
      </c>
      <c r="C62" s="994">
        <v>0.5</v>
      </c>
      <c r="E62" s="999">
        <f>E60*$C$62</f>
        <v>0</v>
      </c>
      <c r="G62" s="997">
        <f>G60*$C$62</f>
        <v>0</v>
      </c>
      <c r="I62" s="997">
        <f>I60*$C$62</f>
        <v>0</v>
      </c>
      <c r="K62" s="997">
        <f>K60*$C$62</f>
        <v>0</v>
      </c>
      <c r="M62" s="997">
        <f>M60*$C$62</f>
        <v>0</v>
      </c>
      <c r="O62" s="997">
        <f>O60*$C$62</f>
        <v>0</v>
      </c>
      <c r="Q62" s="997">
        <f>Q60*$C$62</f>
        <v>0</v>
      </c>
      <c r="S62" s="997">
        <f>S60*$C$62</f>
        <v>0</v>
      </c>
      <c r="U62" s="997">
        <f>U60*$C$62</f>
        <v>0</v>
      </c>
      <c r="W62" s="997">
        <f>W60*$C$62</f>
        <v>0</v>
      </c>
      <c r="Y62" s="997">
        <f>Y60*$C$62</f>
        <v>0</v>
      </c>
      <c r="AA62" s="997">
        <f>AA60*$C$62</f>
        <v>0</v>
      </c>
      <c r="AC62" s="997">
        <f>AC60*$C$62</f>
        <v>0</v>
      </c>
      <c r="AE62" s="997">
        <f>AE60*$C$62</f>
        <v>0</v>
      </c>
      <c r="AG62" s="997">
        <f>AG60*$C$62</f>
        <v>0</v>
      </c>
    </row>
    <row r="63" spans="1:1023 1025:2047 2049:3071 3073:4095 4097:5119 5121:6143 6145:7167 7169:8191 8193:9215 9217:10239 10241:11263 11265:12287 12289:13311 13313:14335 14337:15359 15361:16383" s="997" customFormat="1">
      <c r="A63" s="2681" t="s">
        <v>2757</v>
      </c>
      <c r="B63" s="2681"/>
      <c r="C63" s="2681"/>
    </row>
    <row r="64" spans="1:1023 1025:2047 2049:3071 3073:4095 4097:5119 5121:6143 6145:7167 7169:8191 8193:9215 9217:10239 10241:11263 11265:12287 12289:13311 13313:14335 14337:15359 15361:16383"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126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2670</v>
      </c>
      <c r="B66" s="999"/>
      <c r="C66" s="1265">
        <f>(Application!AO628+Application!AO629)/SUM(Application!AO628:AS630)</f>
        <v>0.22344996930632291</v>
      </c>
      <c r="E66" s="999">
        <f>$E60*$C$65*$C$66</f>
        <v>0</v>
      </c>
      <c r="G66" s="995">
        <f>G60*$C$65*$C$66</f>
        <v>0</v>
      </c>
      <c r="I66" s="995">
        <f t="shared" ref="I66" si="8190">I60*$C$65*$C$66</f>
        <v>0</v>
      </c>
      <c r="K66" s="995">
        <f t="shared" ref="K66" si="8191">K60*$C$65*$C$66</f>
        <v>0</v>
      </c>
      <c r="M66" s="995">
        <f t="shared" ref="M66" si="8192">M60*$C$65*$C$66</f>
        <v>0</v>
      </c>
      <c r="O66" s="995">
        <f t="shared" ref="O66" si="8193">O60*$C$65*$C$66</f>
        <v>0</v>
      </c>
      <c r="Q66" s="995">
        <f t="shared" ref="Q66" si="8194">Q60*$C$65*$C$66</f>
        <v>0</v>
      </c>
      <c r="S66" s="995">
        <f t="shared" ref="S66" si="8195">S60*$C$65*$C$66</f>
        <v>0</v>
      </c>
      <c r="U66" s="995">
        <f t="shared" ref="U66" si="8196">U60*$C$65*$C$66</f>
        <v>0</v>
      </c>
      <c r="W66" s="995">
        <f t="shared" ref="W66" si="8197">W60*$C$65*$C$66</f>
        <v>0</v>
      </c>
      <c r="Y66" s="995">
        <f t="shared" ref="Y66" si="8198">Y60*$C$65*$C$66</f>
        <v>0</v>
      </c>
      <c r="AA66" s="995">
        <f t="shared" ref="AA66" si="8199">AA60*$C$65*$C$66</f>
        <v>0</v>
      </c>
      <c r="AC66" s="995">
        <f t="shared" ref="AC66" si="8200">AC60*$C$65*$C$66</f>
        <v>0</v>
      </c>
      <c r="AE66" s="995">
        <f t="shared" ref="AE66" si="8201">AE60*$C$65*$C$66</f>
        <v>0</v>
      </c>
      <c r="AG66" s="995">
        <f t="shared" ref="AG66" si="8202">AG60*$C$65*$C$66</f>
        <v>0</v>
      </c>
    </row>
    <row r="67" spans="1:35" s="995" customFormat="1">
      <c r="A67" s="1000" t="str">
        <f>Application!C630</f>
        <v>HCD AHSC</v>
      </c>
      <c r="B67" s="1000"/>
      <c r="C67" s="1265">
        <f>Application!AO630/SUM(Application!AO628:AS630)</f>
        <v>0.77655003069367712</v>
      </c>
      <c r="E67" s="999">
        <f>$E60*$C$65*$C$67</f>
        <v>0</v>
      </c>
      <c r="G67" s="995">
        <f>G60*$C$65*$C$67</f>
        <v>0</v>
      </c>
      <c r="I67" s="995">
        <f t="shared" ref="I67" si="8203">I60*$C$65*$C$67</f>
        <v>0</v>
      </c>
      <c r="K67" s="995">
        <f t="shared" ref="K67" si="8204">K60*$C$65*$C$67</f>
        <v>0</v>
      </c>
      <c r="M67" s="995">
        <f t="shared" ref="M67" si="8205">M60*$C$65*$C$67</f>
        <v>0</v>
      </c>
      <c r="O67" s="995">
        <f t="shared" ref="O67" si="8206">O60*$C$65*$C$67</f>
        <v>0</v>
      </c>
      <c r="Q67" s="995">
        <f t="shared" ref="Q67" si="8207">Q60*$C$65*$C$67</f>
        <v>0</v>
      </c>
      <c r="S67" s="995">
        <f t="shared" ref="S67" si="8208">S60*$C$65*$C$67</f>
        <v>0</v>
      </c>
      <c r="U67" s="995">
        <f t="shared" ref="U67" si="8209">U60*$C$65*$C$67</f>
        <v>0</v>
      </c>
      <c r="W67" s="995">
        <f t="shared" ref="W67" si="8210">W60*$C$65*$C$67</f>
        <v>0</v>
      </c>
      <c r="Y67" s="995">
        <f t="shared" ref="Y67" si="8211">Y60*$C$65*$C$67</f>
        <v>0</v>
      </c>
      <c r="AA67" s="995">
        <f t="shared" ref="AA67" si="8212">AA60*$C$65*$C$67</f>
        <v>0</v>
      </c>
      <c r="AC67" s="995">
        <f t="shared" ref="AC67" si="8213">AC60*$C$65*$C$67</f>
        <v>0</v>
      </c>
      <c r="AE67" s="995">
        <f t="shared" ref="AE67" si="8214">AE60*$C$65*$C$67</f>
        <v>0</v>
      </c>
      <c r="AG67" s="995">
        <f t="shared" ref="AG67" si="8215">AG60*$C$65*$C$67</f>
        <v>0</v>
      </c>
    </row>
    <row r="68" spans="1:35" s="995" customFormat="1">
      <c r="A68" s="1000"/>
      <c r="B68" s="1000"/>
      <c r="C68" s="1265"/>
      <c r="E68" s="1000"/>
      <c r="G68" s="995">
        <f t="shared" ref="G68:AG69" si="8216">E68*$C$66</f>
        <v>0</v>
      </c>
      <c r="I68" s="995">
        <f t="shared" si="8216"/>
        <v>0</v>
      </c>
      <c r="K68" s="995">
        <f t="shared" si="8216"/>
        <v>0</v>
      </c>
      <c r="M68" s="995">
        <f t="shared" si="8216"/>
        <v>0</v>
      </c>
      <c r="O68" s="995">
        <f t="shared" si="8216"/>
        <v>0</v>
      </c>
      <c r="Q68" s="995">
        <f t="shared" si="8216"/>
        <v>0</v>
      </c>
      <c r="S68" s="995">
        <f t="shared" si="8216"/>
        <v>0</v>
      </c>
      <c r="U68" s="995">
        <f t="shared" si="8216"/>
        <v>0</v>
      </c>
      <c r="W68" s="995">
        <f t="shared" si="8216"/>
        <v>0</v>
      </c>
      <c r="Y68" s="995">
        <f t="shared" si="8216"/>
        <v>0</v>
      </c>
      <c r="AA68" s="995">
        <f t="shared" si="8216"/>
        <v>0</v>
      </c>
      <c r="AC68" s="995">
        <f t="shared" si="8216"/>
        <v>0</v>
      </c>
      <c r="AE68" s="995">
        <f t="shared" si="8216"/>
        <v>0</v>
      </c>
      <c r="AG68" s="995">
        <f t="shared" si="8216"/>
        <v>0</v>
      </c>
    </row>
    <row r="69" spans="1:35" s="995" customFormat="1">
      <c r="A69" s="1000"/>
      <c r="B69" s="1000"/>
      <c r="C69" s="1265"/>
      <c r="E69" s="1002"/>
      <c r="G69" s="1003">
        <f t="shared" si="8216"/>
        <v>0</v>
      </c>
      <c r="I69" s="1003">
        <f t="shared" si="8216"/>
        <v>0</v>
      </c>
      <c r="K69" s="1003">
        <f t="shared" si="8216"/>
        <v>0</v>
      </c>
      <c r="M69" s="1003">
        <f t="shared" si="8216"/>
        <v>0</v>
      </c>
      <c r="O69" s="1003">
        <f t="shared" si="8216"/>
        <v>0</v>
      </c>
      <c r="Q69" s="1003">
        <f t="shared" si="8216"/>
        <v>0</v>
      </c>
      <c r="S69" s="1003">
        <f t="shared" si="8216"/>
        <v>0</v>
      </c>
      <c r="U69" s="1003">
        <f t="shared" si="8216"/>
        <v>0</v>
      </c>
      <c r="W69" s="1003">
        <f t="shared" si="8216"/>
        <v>0</v>
      </c>
      <c r="Y69" s="1003">
        <f t="shared" si="8216"/>
        <v>0</v>
      </c>
      <c r="AA69" s="1003">
        <f t="shared" si="8216"/>
        <v>0</v>
      </c>
      <c r="AC69" s="1003">
        <f t="shared" si="8216"/>
        <v>0</v>
      </c>
      <c r="AE69" s="1003">
        <f t="shared" si="8216"/>
        <v>0</v>
      </c>
      <c r="AG69" s="1003">
        <f t="shared" si="8216"/>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9" t="s">
        <v>1910</v>
      </c>
      <c r="B77" s="2680"/>
      <c r="C77" s="2680"/>
      <c r="D77" s="2680"/>
      <c r="E77" s="2680"/>
      <c r="F77" s="2680"/>
      <c r="G77" s="2680"/>
      <c r="H77" s="2680"/>
      <c r="I77" s="2680"/>
      <c r="J77" s="2680"/>
      <c r="K77" s="2680"/>
      <c r="L77" s="2680"/>
      <c r="M77" s="2680"/>
      <c r="N77" s="2680"/>
      <c r="O77" s="2680"/>
      <c r="P77" s="2680"/>
      <c r="Q77" s="2680"/>
      <c r="R77" s="2680"/>
      <c r="S77" s="2680"/>
      <c r="T77" s="2680"/>
      <c r="U77" s="2680"/>
      <c r="V77" s="2680"/>
      <c r="W77" s="2680"/>
      <c r="X77" s="2680"/>
      <c r="Y77" s="2680"/>
      <c r="Z77" s="2680"/>
      <c r="AA77" s="2680"/>
      <c r="AB77" s="2680"/>
      <c r="AC77" s="2680"/>
      <c r="AD77" s="2680"/>
      <c r="AE77" s="2680"/>
      <c r="AF77" s="2680"/>
      <c r="AG77" s="2680"/>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3229842.928466497</v>
      </c>
      <c r="C5" s="286">
        <f>'Sources and Uses Budget'!$C4</f>
        <v>3229842.928466497</v>
      </c>
      <c r="D5" s="290">
        <f>C5-B5</f>
        <v>0</v>
      </c>
      <c r="E5" s="288"/>
      <c r="F5" s="287"/>
      <c r="G5" s="383"/>
    </row>
    <row r="6" spans="1:7" s="380" customFormat="1">
      <c r="A6" s="395" t="s">
        <v>28</v>
      </c>
      <c r="B6" s="286">
        <f>'Sources and Uses Budget'!$C5</f>
        <v>196080.02229600342</v>
      </c>
      <c r="C6" s="286">
        <f>'Sources and Uses Budget'!$C5</f>
        <v>196080.02229600342</v>
      </c>
      <c r="D6" s="290">
        <f t="shared" ref="D6:D77" si="0">C6-B6</f>
        <v>0</v>
      </c>
      <c r="E6" s="288"/>
      <c r="F6" s="287"/>
      <c r="G6" s="383"/>
    </row>
    <row r="7" spans="1:7" s="380" customFormat="1">
      <c r="A7" s="395" t="s">
        <v>29</v>
      </c>
      <c r="B7" s="286">
        <f>'Sources and Uses Budget'!$C6</f>
        <v>49235.410494916112</v>
      </c>
      <c r="C7" s="286">
        <f>'Sources and Uses Budget'!$C6</f>
        <v>49235.410494916112</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3475158.3612574167</v>
      </c>
      <c r="C9" s="290">
        <f>SUM(C5:C8)</f>
        <v>3475158.3612574167</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1400000</v>
      </c>
      <c r="C11" s="286">
        <f>'Sources and Uses Budget'!$C10</f>
        <v>1400000</v>
      </c>
      <c r="D11" s="290">
        <f t="shared" si="0"/>
        <v>0</v>
      </c>
      <c r="E11" s="288"/>
      <c r="F11" s="287"/>
      <c r="G11" s="383"/>
    </row>
    <row r="12" spans="1:7" s="380" customFormat="1">
      <c r="A12" s="396" t="s">
        <v>605</v>
      </c>
      <c r="B12" s="290">
        <f>SUM(B10:B11)</f>
        <v>1400000</v>
      </c>
      <c r="C12" s="290">
        <f>SUM(C10:C11)</f>
        <v>1400000</v>
      </c>
      <c r="D12" s="290">
        <f t="shared" si="0"/>
        <v>0</v>
      </c>
      <c r="E12" s="288"/>
      <c r="F12" s="287"/>
      <c r="G12" s="383"/>
    </row>
    <row r="13" spans="1:7" s="380" customFormat="1">
      <c r="A13" s="396" t="s">
        <v>84</v>
      </c>
      <c r="B13" s="290">
        <f>SUM(B9+B12)</f>
        <v>4875158.3612574171</v>
      </c>
      <c r="C13" s="290">
        <f>SUM(C9+C12)</f>
        <v>4875158.3612574171</v>
      </c>
      <c r="D13" s="290">
        <f t="shared" si="0"/>
        <v>0</v>
      </c>
      <c r="E13" s="288"/>
      <c r="F13" s="287"/>
      <c r="G13" s="383"/>
    </row>
    <row r="14" spans="1:7" s="380" customFormat="1">
      <c r="A14" s="397" t="s">
        <v>918</v>
      </c>
      <c r="B14" s="286">
        <f>'Sources and Uses Budget'!$C13</f>
        <v>59082.492593899333</v>
      </c>
      <c r="C14" s="286">
        <f>'Sources and Uses Budget'!$C13</f>
        <v>59082.492593899333</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3097147.5889334385</v>
      </c>
      <c r="C30" s="286">
        <f>'Sources and Uses Budget'!$C29</f>
        <v>3097147.5889334385</v>
      </c>
      <c r="D30" s="290">
        <f t="shared" si="0"/>
        <v>0</v>
      </c>
      <c r="E30" s="288"/>
      <c r="F30" s="287"/>
      <c r="G30" s="383"/>
    </row>
    <row r="31" spans="1:7" s="380" customFormat="1">
      <c r="A31" s="145" t="s">
        <v>608</v>
      </c>
      <c r="B31" s="286">
        <f>'Sources and Uses Budget'!$C30</f>
        <v>25757827</v>
      </c>
      <c r="C31" s="286">
        <f>'Sources and Uses Budget'!$C30</f>
        <v>25757827</v>
      </c>
      <c r="D31" s="290">
        <f t="shared" si="0"/>
        <v>0</v>
      </c>
      <c r="E31" s="288"/>
      <c r="F31" s="287"/>
      <c r="G31" s="383"/>
    </row>
    <row r="32" spans="1:7" s="380" customFormat="1">
      <c r="A32" s="145" t="s">
        <v>609</v>
      </c>
      <c r="B32" s="286">
        <f>'Sources and Uses Budget'!$C31</f>
        <v>1949722.255598678</v>
      </c>
      <c r="C32" s="286">
        <f>'Sources and Uses Budget'!$C31</f>
        <v>1949722.255598678</v>
      </c>
      <c r="D32" s="290">
        <f t="shared" si="0"/>
        <v>0</v>
      </c>
      <c r="E32" s="288"/>
      <c r="F32" s="287"/>
      <c r="G32" s="383"/>
    </row>
    <row r="33" spans="1:7" s="380" customFormat="1">
      <c r="A33" s="145" t="s">
        <v>137</v>
      </c>
      <c r="B33" s="286">
        <f>'Sources and Uses Budget'!$C32</f>
        <v>1354920.0931999052</v>
      </c>
      <c r="C33" s="286">
        <f>'Sources and Uses Budget'!$C32</f>
        <v>1354920.0931999052</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456232.05368546094</v>
      </c>
      <c r="C36" s="286">
        <f>'Sources and Uses Budget'!$C35</f>
        <v>456232.05368546094</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32615848.991417482</v>
      </c>
      <c r="C39" s="290">
        <f>SUM(C30:C38)</f>
        <v>32615848.991417482</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1450129.5605985543</v>
      </c>
      <c r="C41" s="286">
        <f>'Sources and Uses Budget'!$C40</f>
        <v>1450129.5605985543</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1450129.5605985543</v>
      </c>
      <c r="C43" s="290">
        <f>SUM(C41:C42)</f>
        <v>1450129.5605985543</v>
      </c>
      <c r="D43" s="290">
        <f t="shared" si="0"/>
        <v>0</v>
      </c>
      <c r="E43" s="288"/>
      <c r="F43" s="287"/>
      <c r="G43" s="383"/>
    </row>
    <row r="44" spans="1:7" s="380" customFormat="1">
      <c r="A44" s="291" t="s">
        <v>148</v>
      </c>
      <c r="B44" s="286">
        <f>'Sources and Uses Budget'!$C43</f>
        <v>0</v>
      </c>
      <c r="C44" s="286">
        <f>'Sources and Uses Budget'!$C43</f>
        <v>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4483035</v>
      </c>
      <c r="C46" s="286">
        <f>'Sources and Uses Budget'!$C45</f>
        <v>4483035</v>
      </c>
      <c r="D46" s="290">
        <f t="shared" si="0"/>
        <v>0</v>
      </c>
      <c r="E46" s="288"/>
      <c r="F46" s="287"/>
      <c r="G46" s="383"/>
    </row>
    <row r="47" spans="1:7" s="380" customFormat="1">
      <c r="A47" s="145" t="s">
        <v>151</v>
      </c>
      <c r="B47" s="286">
        <f>'Sources and Uses Budget'!$C46</f>
        <v>315455</v>
      </c>
      <c r="C47" s="286">
        <f>'Sources and Uses Budget'!$C46</f>
        <v>315455</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251714.06673883882</v>
      </c>
      <c r="C49" s="286">
        <f>'Sources and Uses Budget'!$C48</f>
        <v>251714.06673883882</v>
      </c>
      <c r="D49" s="290">
        <f t="shared" si="0"/>
        <v>0</v>
      </c>
      <c r="E49" s="288"/>
      <c r="F49" s="287"/>
      <c r="G49" s="383"/>
    </row>
    <row r="50" spans="1:7" s="380" customFormat="1">
      <c r="A50" s="145" t="s">
        <v>57</v>
      </c>
      <c r="B50" s="286">
        <f>'Sources and Uses Budget'!$C49</f>
        <v>223810</v>
      </c>
      <c r="C50" s="286">
        <f>'Sources and Uses Budget'!$C49</f>
        <v>223810</v>
      </c>
      <c r="D50" s="290">
        <f t="shared" si="0"/>
        <v>0</v>
      </c>
      <c r="E50" s="288"/>
      <c r="F50" s="287"/>
      <c r="G50" s="383"/>
    </row>
    <row r="51" spans="1:7" s="380" customFormat="1">
      <c r="A51" s="145" t="s">
        <v>156</v>
      </c>
      <c r="B51" s="286">
        <f>'Sources and Uses Budget'!$C50</f>
        <v>64006.03364339094</v>
      </c>
      <c r="C51" s="286">
        <f>'Sources and Uses Budget'!$C50</f>
        <v>64006.03364339094</v>
      </c>
      <c r="D51" s="290">
        <f t="shared" si="0"/>
        <v>0</v>
      </c>
      <c r="E51" s="288"/>
      <c r="F51" s="287"/>
      <c r="G51" s="383"/>
    </row>
    <row r="52" spans="1:7" s="380" customFormat="1">
      <c r="A52" s="304" t="s">
        <v>154</v>
      </c>
      <c r="B52" s="286">
        <f>'Sources and Uses Budget'!$C51</f>
        <v>504662.9575728901</v>
      </c>
      <c r="C52" s="286">
        <f>'Sources and Uses Budget'!$C51</f>
        <v>504662.9575728901</v>
      </c>
      <c r="D52" s="290">
        <f t="shared" si="0"/>
        <v>0</v>
      </c>
      <c r="E52" s="288"/>
      <c r="F52" s="287"/>
      <c r="G52" s="383"/>
    </row>
    <row r="53" spans="1:7" s="380" customFormat="1">
      <c r="A53" s="145" t="s">
        <v>155</v>
      </c>
      <c r="B53" s="286">
        <f>'Sources and Uses Budget'!$C52</f>
        <v>504662.9575728901</v>
      </c>
      <c r="C53" s="286">
        <f>'Sources and Uses Budget'!$C52</f>
        <v>504662.9575728901</v>
      </c>
      <c r="D53" s="290">
        <f t="shared" si="0"/>
        <v>0</v>
      </c>
      <c r="E53" s="288"/>
      <c r="F53" s="287"/>
      <c r="G53" s="383"/>
    </row>
    <row r="54" spans="1:7" s="380" customFormat="1">
      <c r="A54" s="155" t="str">
        <f>'Sources and Uses Budget'!A53</f>
        <v>Other: Const Lender Expenses</v>
      </c>
      <c r="B54" s="286">
        <f>'Sources and Uses Budget'!$C53</f>
        <v>44312</v>
      </c>
      <c r="C54" s="286">
        <f>'Sources and Uses Budget'!$C53</f>
        <v>44312</v>
      </c>
      <c r="D54" s="290">
        <f t="shared" si="0"/>
        <v>0</v>
      </c>
      <c r="E54" s="288"/>
      <c r="F54" s="287"/>
      <c r="G54" s="383"/>
    </row>
    <row r="55" spans="1:7" s="381" customFormat="1">
      <c r="A55" s="291" t="s">
        <v>157</v>
      </c>
      <c r="B55" s="293">
        <f>SUM(B46:B54)</f>
        <v>6391658.0155280111</v>
      </c>
      <c r="C55" s="293">
        <f>SUM(C46:C54)</f>
        <v>6391658.0155280111</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38578</v>
      </c>
      <c r="C57" s="286">
        <f>'Sources and Uses Budget'!$C56</f>
        <v>38578</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ht="25.5">
      <c r="A62" s="1054" t="str">
        <f>'Sources and Uses Budget'!A61</f>
        <v>Other: Perm Loan Legal (Borrower + Lender)</v>
      </c>
      <c r="B62" s="286">
        <f>'Sources and Uses Budget'!$C61</f>
        <v>73853.115742374168</v>
      </c>
      <c r="C62" s="286">
        <f>'Sources and Uses Budget'!$C61</f>
        <v>73853.115742374168</v>
      </c>
      <c r="D62" s="290">
        <f t="shared" si="0"/>
        <v>0</v>
      </c>
      <c r="E62" s="288"/>
      <c r="F62" s="287"/>
      <c r="G62" s="383"/>
    </row>
    <row r="63" spans="1:7" s="380" customFormat="1" ht="13.7" customHeight="1">
      <c r="A63" s="291" t="s">
        <v>302</v>
      </c>
      <c r="B63" s="290">
        <f>SUM(B57:B62)</f>
        <v>112431.11574237417</v>
      </c>
      <c r="C63" s="290">
        <f>SUM(C57:C62)</f>
        <v>112431.11574237417</v>
      </c>
      <c r="D63" s="290">
        <f t="shared" si="0"/>
        <v>0</v>
      </c>
      <c r="E63" s="288"/>
      <c r="F63" s="287"/>
      <c r="G63" s="383"/>
    </row>
    <row r="64" spans="1:7" s="380" customFormat="1">
      <c r="A64" s="294" t="s">
        <v>303</v>
      </c>
      <c r="B64" s="290">
        <f>SUM(B9+B12+B14+B15+B17+B26+B28+B39+B43+B44+B55+B63)</f>
        <v>45504308.537137732</v>
      </c>
      <c r="C64" s="290">
        <f>SUM(C9+C12+C14+C15+C17+C26+C28+C39+C43+C44+C55+C63)</f>
        <v>45504308.537137732</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49235.410494916112</v>
      </c>
      <c r="C66" s="286">
        <f>'Sources and Uses Budget'!$C65</f>
        <v>49235.410494916112</v>
      </c>
      <c r="D66" s="290">
        <f t="shared" si="0"/>
        <v>0</v>
      </c>
      <c r="E66" s="288"/>
      <c r="F66" s="287"/>
      <c r="G66" s="383"/>
    </row>
    <row r="67" spans="1:7" s="380" customFormat="1" ht="24">
      <c r="A67" s="304" t="s">
        <v>1753</v>
      </c>
      <c r="B67" s="286">
        <f>'Sources and Uses Budget'!$C66</f>
        <v>0</v>
      </c>
      <c r="C67" s="286">
        <f>'Sources and Uses Budget'!$C66</f>
        <v>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Borrower Legal/Const</v>
      </c>
      <c r="B70" s="286">
        <f>'Sources and Uses Budget'!$C69</f>
        <v>44311.869445424498</v>
      </c>
      <c r="C70" s="286">
        <f>'Sources and Uses Budget'!$C69</f>
        <v>44311.869445424498</v>
      </c>
      <c r="D70" s="290">
        <f t="shared" si="0"/>
        <v>0</v>
      </c>
      <c r="E70" s="288"/>
      <c r="F70" s="287"/>
      <c r="G70" s="383"/>
    </row>
    <row r="71" spans="1:7" s="380" customFormat="1">
      <c r="A71" s="149" t="s">
        <v>1757</v>
      </c>
      <c r="B71" s="290">
        <f>SUM(B66:B70)</f>
        <v>93547.27994034061</v>
      </c>
      <c r="C71" s="290">
        <f>SUM(C66:C70)</f>
        <v>93547.27994034061</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359535</v>
      </c>
      <c r="C76" s="286">
        <f>'Sources and Uses Budget'!$C75</f>
        <v>359535</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359535</v>
      </c>
      <c r="C78" s="290">
        <f>SUM(C73:C77)</f>
        <v>359535</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1722112</v>
      </c>
      <c r="C80" s="286">
        <f>'Sources and Uses Budget'!$C79</f>
        <v>1722112</v>
      </c>
      <c r="D80" s="290">
        <f t="shared" si="1"/>
        <v>0</v>
      </c>
      <c r="E80" s="288"/>
      <c r="F80" s="287"/>
      <c r="G80" s="383"/>
    </row>
    <row r="81" spans="1:7" s="380" customFormat="1">
      <c r="A81" s="544" t="s">
        <v>58</v>
      </c>
      <c r="B81" s="286">
        <f>'Sources and Uses Budget'!$C80</f>
        <v>443119</v>
      </c>
      <c r="C81" s="286">
        <f>'Sources and Uses Budget'!$C80</f>
        <v>443119</v>
      </c>
      <c r="D81" s="290">
        <f>C81-B81</f>
        <v>0</v>
      </c>
      <c r="E81" s="288"/>
      <c r="F81" s="287"/>
      <c r="G81" s="383"/>
    </row>
    <row r="82" spans="1:7" s="380" customFormat="1">
      <c r="A82" s="291" t="s">
        <v>1316</v>
      </c>
      <c r="B82" s="290">
        <f>SUM(B80:B81)</f>
        <v>2165231</v>
      </c>
      <c r="C82" s="290">
        <f>SUM(C80:C81)</f>
        <v>2165231</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115526</v>
      </c>
      <c r="C84" s="286">
        <f>'Sources and Uses Budget'!$C83</f>
        <v>115526</v>
      </c>
      <c r="D84" s="290">
        <f t="shared" si="1"/>
        <v>0</v>
      </c>
      <c r="E84" s="288"/>
      <c r="F84" s="287"/>
      <c r="G84" s="383"/>
    </row>
    <row r="85" spans="1:7" s="380" customFormat="1">
      <c r="A85" s="289" t="s">
        <v>777</v>
      </c>
      <c r="B85" s="286">
        <f>'Sources and Uses Budget'!$C84</f>
        <v>73853.115742374168</v>
      </c>
      <c r="C85" s="286">
        <f>'Sources and Uses Budget'!$C84</f>
        <v>73853.115742374168</v>
      </c>
      <c r="D85" s="290">
        <f t="shared" si="1"/>
        <v>0</v>
      </c>
      <c r="E85" s="288"/>
      <c r="F85" s="287"/>
      <c r="G85" s="383"/>
    </row>
    <row r="86" spans="1:7" s="380" customFormat="1">
      <c r="A86" s="289" t="s">
        <v>778</v>
      </c>
      <c r="B86" s="286">
        <f>'Sources and Uses Budget'!$C85</f>
        <v>995312.53261071723</v>
      </c>
      <c r="C86" s="286">
        <f>'Sources and Uses Budget'!$C85</f>
        <v>995312.53261071723</v>
      </c>
      <c r="D86" s="290">
        <f t="shared" si="1"/>
        <v>0</v>
      </c>
      <c r="E86" s="288"/>
      <c r="F86" s="287"/>
      <c r="G86" s="383"/>
    </row>
    <row r="87" spans="1:7" s="380" customFormat="1">
      <c r="A87" s="289" t="s">
        <v>779</v>
      </c>
      <c r="B87" s="286">
        <f>'Sources and Uses Budget'!$C86</f>
        <v>481707.43978374044</v>
      </c>
      <c r="C87" s="286">
        <f>'Sources and Uses Budget'!$C86</f>
        <v>481707.43978374044</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180000</v>
      </c>
      <c r="C89" s="286">
        <f>'Sources and Uses Budget'!$C88</f>
        <v>180000</v>
      </c>
      <c r="D89" s="290">
        <f t="shared" si="1"/>
        <v>0</v>
      </c>
      <c r="E89" s="288"/>
      <c r="F89" s="287"/>
      <c r="G89" s="383"/>
    </row>
    <row r="90" spans="1:7" s="380" customFormat="1">
      <c r="A90" s="289" t="s">
        <v>782</v>
      </c>
      <c r="B90" s="286">
        <f>'Sources and Uses Budget'!$C89</f>
        <v>665000</v>
      </c>
      <c r="C90" s="286">
        <f>'Sources and Uses Budget'!$C89</f>
        <v>665000</v>
      </c>
      <c r="D90" s="290">
        <f t="shared" si="1"/>
        <v>0</v>
      </c>
      <c r="E90" s="288"/>
      <c r="F90" s="287"/>
      <c r="G90" s="383"/>
    </row>
    <row r="91" spans="1:7" s="380" customFormat="1">
      <c r="A91" s="289" t="s">
        <v>783</v>
      </c>
      <c r="B91" s="286">
        <f>'Sources and Uses Budget'!$C90</f>
        <v>12500</v>
      </c>
      <c r="C91" s="286">
        <f>'Sources and Uses Budget'!$C90</f>
        <v>12500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0</v>
      </c>
      <c r="C93" s="286">
        <f>'Sources and Uses Budget'!$C92</f>
        <v>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2523899.0881368318</v>
      </c>
      <c r="C97" s="290">
        <f>SUM(C84:C96)</f>
        <v>2523899.0881368318</v>
      </c>
      <c r="D97" s="290">
        <f t="shared" si="1"/>
        <v>0</v>
      </c>
      <c r="E97" s="288"/>
      <c r="F97" s="287"/>
      <c r="G97" s="383"/>
    </row>
    <row r="98" spans="1:7" s="380" customFormat="1">
      <c r="A98" s="291" t="s">
        <v>785</v>
      </c>
      <c r="B98" s="290">
        <f>SUM(B64+B71+B78+B82+B97)</f>
        <v>50646520.905214898</v>
      </c>
      <c r="C98" s="290">
        <f>SUM(C64+C71+C78+C82+C97)</f>
        <v>50646520.905214898</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6590915</v>
      </c>
      <c r="C100" s="286">
        <f>'Sources and Uses Budget'!$C99</f>
        <v>6590915</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6590915</v>
      </c>
      <c r="C105" s="290">
        <f>SUM(C100:C104)</f>
        <v>6590915</v>
      </c>
      <c r="D105" s="290">
        <f t="shared" si="1"/>
        <v>0</v>
      </c>
      <c r="E105" s="288"/>
      <c r="F105" s="287"/>
      <c r="G105" s="383"/>
    </row>
    <row r="106" spans="1:7" s="380" customFormat="1">
      <c r="A106" s="291" t="s">
        <v>790</v>
      </c>
      <c r="B106" s="293">
        <f>SUM(B98+B105)</f>
        <v>57237435.905214898</v>
      </c>
      <c r="C106" s="293">
        <f>SUM(C98+C105)</f>
        <v>57237435.905214898</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4" t="s">
        <v>1069</v>
      </c>
      <c r="B2" s="1304"/>
      <c r="C2" s="1268"/>
      <c r="D2" s="1268"/>
      <c r="E2" s="1268"/>
      <c r="F2" s="1268"/>
      <c r="G2" s="1268"/>
    </row>
    <row r="3" spans="1:9" s="173" customFormat="1">
      <c r="A3" s="1304" t="s">
        <v>1010</v>
      </c>
      <c r="B3" s="1304"/>
      <c r="C3" s="1268"/>
      <c r="D3" s="1268"/>
      <c r="E3" s="1268"/>
      <c r="F3" s="1268"/>
      <c r="G3" s="1268"/>
      <c r="I3" t="s">
        <v>308</v>
      </c>
    </row>
    <row r="4" spans="1:9">
      <c r="I4" s="3" t="s">
        <v>1070</v>
      </c>
    </row>
    <row r="5" spans="1:9">
      <c r="A5" s="1306" t="s">
        <v>1011</v>
      </c>
      <c r="B5" s="1306"/>
      <c r="C5" s="1268"/>
      <c r="D5" s="1268"/>
      <c r="E5" s="1268"/>
      <c r="F5" s="1268"/>
      <c r="G5" s="1268"/>
      <c r="I5" s="3" t="s">
        <v>1071</v>
      </c>
    </row>
    <row r="6" spans="1:9">
      <c r="A6" s="1306" t="s">
        <v>829</v>
      </c>
      <c r="B6" s="1306"/>
      <c r="C6" s="1268"/>
      <c r="D6" s="1268"/>
      <c r="E6" s="1268"/>
      <c r="F6" s="1268"/>
      <c r="G6" s="1268"/>
      <c r="I6" t="s">
        <v>600</v>
      </c>
    </row>
    <row r="7" spans="1:9" ht="11.85" customHeight="1"/>
    <row r="8" spans="1:9">
      <c r="A8" s="1304" t="s">
        <v>1166</v>
      </c>
      <c r="B8" s="1304"/>
      <c r="C8" s="1305"/>
      <c r="D8" s="1305"/>
      <c r="E8" s="1305"/>
      <c r="F8" s="1305"/>
      <c r="G8" s="1305"/>
    </row>
    <row r="9" spans="1:9">
      <c r="A9" s="1304" t="s">
        <v>1167</v>
      </c>
      <c r="B9" s="1304"/>
      <c r="C9" s="1305"/>
      <c r="D9" s="1305"/>
      <c r="E9" s="1305"/>
      <c r="F9" s="1305"/>
      <c r="G9" s="1305"/>
    </row>
    <row r="10" spans="1:9">
      <c r="A10" s="174"/>
      <c r="B10" s="174"/>
      <c r="C10" s="172"/>
      <c r="D10" s="172"/>
      <c r="E10" s="172"/>
      <c r="F10" s="172"/>
    </row>
    <row r="11" spans="1:9">
      <c r="A11" s="1287" t="s">
        <v>1169</v>
      </c>
      <c r="B11" s="1287"/>
      <c r="C11" s="1287"/>
      <c r="D11" s="1287"/>
      <c r="E11" s="1287"/>
      <c r="F11" s="1287"/>
      <c r="G11" s="1287"/>
    </row>
    <row r="12" spans="1:9">
      <c r="A12" s="172"/>
      <c r="B12" s="172"/>
      <c r="E12" s="2"/>
    </row>
    <row r="13" spans="1:9" ht="13.35" customHeight="1">
      <c r="C13" s="172"/>
      <c r="D13" s="1289" t="s">
        <v>1168</v>
      </c>
      <c r="E13" s="1289"/>
      <c r="F13" s="1289"/>
    </row>
    <row r="14" spans="1:9">
      <c r="C14" s="172"/>
      <c r="D14" s="1289"/>
      <c r="E14" s="1289"/>
      <c r="F14" s="1289"/>
    </row>
    <row r="15" spans="1:9">
      <c r="A15" s="175"/>
      <c r="B15" s="175"/>
      <c r="C15" s="175"/>
      <c r="D15" s="1286" t="s">
        <v>1151</v>
      </c>
      <c r="E15" s="1286"/>
      <c r="F15" s="1286"/>
    </row>
    <row r="16" spans="1:9">
      <c r="A16" s="175"/>
      <c r="B16" s="175"/>
      <c r="C16" s="175"/>
      <c r="D16" s="218"/>
    </row>
    <row r="17" spans="1:6" ht="14.25">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290" t="s">
        <v>1153</v>
      </c>
      <c r="E21" s="1290"/>
      <c r="F21" s="1290"/>
    </row>
    <row r="22" spans="1:6" ht="14.25">
      <c r="A22" s="176"/>
      <c r="B22" s="176"/>
      <c r="D22" s="35"/>
    </row>
    <row r="23" spans="1:6" ht="14.25">
      <c r="A23" s="176"/>
      <c r="B23" s="468" t="s">
        <v>308</v>
      </c>
      <c r="D23" s="1266" t="s">
        <v>1154</v>
      </c>
      <c r="E23" s="1266"/>
      <c r="F23" s="1266"/>
    </row>
    <row r="24" spans="1:6" ht="14.25">
      <c r="A24" s="176"/>
      <c r="B24" s="176"/>
      <c r="D24" s="1266"/>
      <c r="E24" s="1266"/>
      <c r="F24" s="1266"/>
    </row>
    <row r="25" spans="1:6"/>
    <row r="26" spans="1:6" ht="14.25">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25">
      <c r="A34" s="176"/>
      <c r="B34" s="176"/>
      <c r="D34" s="220"/>
    </row>
    <row r="35" spans="1:6" ht="14.45" customHeight="1">
      <c r="A35" s="176"/>
      <c r="B35" s="468" t="s">
        <v>308</v>
      </c>
      <c r="D35" s="1266" t="s">
        <v>1157</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1158</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1159</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1160</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1161</v>
      </c>
      <c r="E54" s="1266"/>
      <c r="F54" s="1266"/>
      <c r="G54" s="3"/>
    </row>
    <row r="55" spans="1:7" ht="14.25">
      <c r="A55" s="176"/>
      <c r="B55" s="176"/>
      <c r="C55" s="385"/>
      <c r="D55" s="1266"/>
      <c r="E55" s="1266"/>
      <c r="F55" s="1266"/>
      <c r="G55" s="3"/>
    </row>
    <row r="56" spans="1:7">
      <c r="D56" s="220"/>
    </row>
    <row r="57" spans="1:7" ht="14.25">
      <c r="A57" s="176"/>
      <c r="B57" s="468" t="s">
        <v>308</v>
      </c>
      <c r="D57" s="1266" t="s">
        <v>1162</v>
      </c>
      <c r="E57" s="1266"/>
      <c r="F57" s="1266"/>
    </row>
    <row r="58" spans="1:7">
      <c r="D58" s="1266"/>
      <c r="E58" s="1266"/>
      <c r="F58" s="1266"/>
    </row>
    <row r="59" spans="1:7">
      <c r="D59" s="1266"/>
      <c r="E59" s="1266"/>
      <c r="F59" s="1266"/>
    </row>
    <row r="60" spans="1:7">
      <c r="D60" s="3"/>
    </row>
    <row r="61" spans="1:7" ht="14.25">
      <c r="A61" s="176"/>
      <c r="B61" s="468" t="s">
        <v>308</v>
      </c>
      <c r="D61" s="1266" t="s">
        <v>1163</v>
      </c>
      <c r="E61" s="1266"/>
      <c r="F61" s="1266"/>
    </row>
    <row r="62" spans="1:7">
      <c r="D62" s="1266"/>
      <c r="E62" s="1266"/>
      <c r="F62" s="1266"/>
    </row>
    <row r="63" spans="1:7"/>
    <row r="64" spans="1:7" ht="14.25">
      <c r="A64" s="176"/>
      <c r="B64" s="468" t="s">
        <v>308</v>
      </c>
      <c r="D64" s="1266" t="s">
        <v>1164</v>
      </c>
      <c r="E64" s="1266"/>
      <c r="F64" s="1266"/>
    </row>
    <row r="65" spans="1:7">
      <c r="D65" s="1266"/>
      <c r="E65" s="1266"/>
      <c r="F65" s="1266"/>
    </row>
    <row r="66" spans="1:7">
      <c r="D66" s="1266"/>
      <c r="E66" s="1266"/>
      <c r="F66" s="1266"/>
    </row>
    <row r="67" spans="1:7">
      <c r="D67"/>
    </row>
    <row r="68" spans="1:7" ht="14.25">
      <c r="A68" s="176"/>
      <c r="B68" s="468" t="s">
        <v>308</v>
      </c>
      <c r="D68" s="1266" t="s">
        <v>1165</v>
      </c>
      <c r="E68" s="1266"/>
      <c r="F68" s="1266"/>
    </row>
    <row r="69" spans="1:7">
      <c r="D69" s="1266"/>
      <c r="E69" s="1266"/>
      <c r="F69" s="1266"/>
    </row>
    <row r="70" spans="1:7" ht="14.25">
      <c r="A70" s="176"/>
      <c r="B70" s="176"/>
      <c r="D70" s="35"/>
    </row>
    <row r="71" spans="1:7">
      <c r="A71" s="1287" t="s">
        <v>1072</v>
      </c>
      <c r="B71" s="1287"/>
      <c r="C71" s="1287"/>
      <c r="D71" s="1287"/>
      <c r="E71" s="1287"/>
      <c r="F71" s="1287"/>
      <c r="G71" s="1287"/>
    </row>
    <row r="72" spans="1:7"/>
    <row r="73" spans="1:7">
      <c r="C73" s="177"/>
      <c r="D73" s="1298" t="s">
        <v>1170</v>
      </c>
      <c r="E73" s="1298"/>
      <c r="F73" s="1298"/>
    </row>
    <row r="74" spans="1:7">
      <c r="A74" s="35"/>
      <c r="B74" s="35"/>
      <c r="D74" s="1266" t="s">
        <v>1197</v>
      </c>
      <c r="E74" s="1266"/>
      <c r="F74" s="1266"/>
    </row>
    <row r="75" spans="1:7">
      <c r="A75" s="35"/>
      <c r="B75" s="35"/>
    </row>
    <row r="76" spans="1:7" ht="14.25">
      <c r="A76" s="176"/>
      <c r="B76" s="468" t="s">
        <v>308</v>
      </c>
      <c r="D76" s="1266" t="s">
        <v>1171</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69" t="s">
        <v>1270</v>
      </c>
      <c r="E83" s="1269"/>
      <c r="F83" s="1269"/>
    </row>
    <row r="84" spans="1:6" ht="14.25">
      <c r="A84" s="176"/>
      <c r="B84" s="176"/>
      <c r="D84" s="1269"/>
      <c r="E84" s="1269"/>
      <c r="F84" s="1269"/>
    </row>
    <row r="85" spans="1:6" ht="14.25">
      <c r="A85" s="176"/>
      <c r="B85" s="176"/>
      <c r="D85" s="1269"/>
      <c r="E85" s="1269"/>
      <c r="F85" s="1269"/>
    </row>
    <row r="86" spans="1:6" ht="14.25">
      <c r="A86" s="176"/>
      <c r="B86" s="176"/>
      <c r="D86" s="1269"/>
      <c r="E86" s="1269"/>
      <c r="F86" s="1269"/>
    </row>
    <row r="87" spans="1:6" ht="14.25">
      <c r="A87" s="176"/>
      <c r="B87" s="176"/>
      <c r="D87" s="1269"/>
      <c r="E87" s="1269"/>
      <c r="F87" s="1269"/>
    </row>
    <row r="88" spans="1:6" ht="14.25">
      <c r="A88" s="176"/>
      <c r="B88" s="176"/>
      <c r="D88" s="1269"/>
      <c r="E88" s="1269"/>
      <c r="F88" s="1269"/>
    </row>
    <row r="89" spans="1:6" ht="14.25">
      <c r="A89" s="176"/>
      <c r="B89" s="176"/>
      <c r="D89" s="1269"/>
      <c r="E89" s="1269"/>
      <c r="F89" s="1269"/>
    </row>
    <row r="90" spans="1:6" ht="14.25">
      <c r="A90" s="176"/>
      <c r="B90" s="176"/>
      <c r="D90" s="1269"/>
      <c r="E90" s="1269"/>
      <c r="F90" s="1269"/>
    </row>
    <row r="91" spans="1:6" ht="14.25">
      <c r="A91" s="176"/>
      <c r="B91" s="176"/>
      <c r="D91" s="1269"/>
      <c r="E91" s="1269"/>
      <c r="F91" s="1269"/>
    </row>
    <row r="92" spans="1:6" ht="14.25">
      <c r="A92" s="176"/>
      <c r="B92" s="176"/>
      <c r="D92" s="1269"/>
      <c r="E92" s="1269"/>
      <c r="F92" s="1269"/>
    </row>
    <row r="93" spans="1:6" ht="14.25">
      <c r="A93" s="176"/>
      <c r="B93" s="176"/>
      <c r="D93" s="1269"/>
      <c r="E93" s="1269"/>
      <c r="F93" s="1269"/>
    </row>
    <row r="94" spans="1:6" ht="14.25">
      <c r="A94" s="176"/>
      <c r="B94" s="176"/>
      <c r="D94" s="1269"/>
      <c r="E94" s="1269"/>
      <c r="F94" s="1269"/>
    </row>
    <row r="95" spans="1:6" ht="14.25">
      <c r="A95" s="176"/>
      <c r="B95" s="176"/>
      <c r="D95" s="1269"/>
      <c r="E95" s="1269"/>
      <c r="F95" s="1269"/>
    </row>
    <row r="96" spans="1:6" ht="14.25">
      <c r="A96" s="176"/>
      <c r="B96" s="176"/>
      <c r="D96" s="1269"/>
      <c r="E96" s="1269"/>
      <c r="F96" s="1269"/>
    </row>
    <row r="97" spans="1:11" ht="14.25">
      <c r="A97" s="176"/>
      <c r="B97" s="468" t="s">
        <v>308</v>
      </c>
      <c r="D97" s="1266" t="s">
        <v>1172</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7" t="s">
        <v>1173</v>
      </c>
      <c r="E106" s="1307"/>
      <c r="F106" s="1307"/>
      <c r="G106" s="183"/>
      <c r="H106" s="181"/>
      <c r="I106" s="181"/>
      <c r="J106" s="181"/>
      <c r="K106" s="181"/>
    </row>
    <row r="107" spans="1:11" ht="14.25">
      <c r="A107" s="176"/>
      <c r="B107" s="176"/>
      <c r="C107" s="179"/>
      <c r="D107" s="1307"/>
      <c r="E107" s="1307"/>
      <c r="F107" s="1307"/>
      <c r="G107" s="183"/>
      <c r="H107" s="181"/>
      <c r="I107" s="181"/>
      <c r="J107" s="181"/>
      <c r="K107" s="181"/>
    </row>
    <row r="108" spans="1:11" ht="14.25">
      <c r="A108" s="176"/>
      <c r="B108" s="176"/>
      <c r="C108" s="179"/>
      <c r="D108" s="1307"/>
      <c r="E108" s="1307"/>
      <c r="F108" s="1307"/>
      <c r="G108" s="183"/>
      <c r="H108" s="181"/>
      <c r="I108" s="181"/>
      <c r="J108" s="181"/>
      <c r="K108" s="181"/>
    </row>
    <row r="109" spans="1:11" ht="14.25">
      <c r="A109" s="176"/>
      <c r="B109" s="176"/>
      <c r="C109" s="179"/>
      <c r="D109" s="1307"/>
      <c r="E109" s="1307"/>
      <c r="F109" s="1307"/>
      <c r="G109" s="183"/>
      <c r="H109" s="181"/>
      <c r="I109" s="181"/>
      <c r="J109" s="181"/>
      <c r="K109" s="181"/>
    </row>
    <row r="110" spans="1:11" ht="14.25">
      <c r="A110" s="176"/>
      <c r="B110" s="176"/>
      <c r="C110" s="179"/>
      <c r="D110" s="1307"/>
      <c r="E110" s="1307"/>
      <c r="F110" s="1307"/>
      <c r="G110" s="183"/>
      <c r="H110" s="181"/>
      <c r="I110" s="181"/>
      <c r="J110" s="181"/>
      <c r="K110" s="181"/>
    </row>
    <row r="111" spans="1:11">
      <c r="C111"/>
      <c r="D111" s="1307"/>
      <c r="E111" s="1307"/>
      <c r="F111" s="1307"/>
      <c r="G111"/>
    </row>
    <row r="112" spans="1:11">
      <c r="C112"/>
      <c r="D112" s="1307"/>
      <c r="E112" s="1307"/>
      <c r="F112" s="1307"/>
      <c r="G112"/>
    </row>
    <row r="113" spans="1:7">
      <c r="C113"/>
      <c r="D113" s="330"/>
      <c r="E113"/>
      <c r="F113"/>
      <c r="G113"/>
    </row>
    <row r="114" spans="1:7" ht="14.25">
      <c r="A114" s="176"/>
      <c r="B114" s="468" t="s">
        <v>308</v>
      </c>
      <c r="C114"/>
      <c r="D114" s="1308" t="s">
        <v>1174</v>
      </c>
      <c r="E114" s="1308"/>
      <c r="F114" s="1308"/>
      <c r="G114"/>
    </row>
    <row r="115" spans="1:7" ht="14.25">
      <c r="A115" s="176"/>
      <c r="B115" s="176"/>
      <c r="C115"/>
      <c r="D115" s="1308"/>
      <c r="E115" s="1308"/>
      <c r="F115" s="1308"/>
      <c r="G115"/>
    </row>
    <row r="116" spans="1:7"/>
    <row r="117" spans="1:7" ht="14.25">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1176</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1284</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69" t="s">
        <v>1177</v>
      </c>
      <c r="E156" s="1269"/>
      <c r="F156" s="1269"/>
      <c r="G156" s="218"/>
    </row>
    <row r="157" spans="1:7" ht="13.7" customHeight="1">
      <c r="A157" s="256"/>
      <c r="B157" s="256"/>
      <c r="C157" s="218"/>
      <c r="D157" s="1269"/>
      <c r="E157" s="1269"/>
      <c r="F157" s="1269"/>
      <c r="G157" s="218"/>
    </row>
    <row r="158" spans="1:7" ht="13.7" customHeight="1">
      <c r="A158" s="256"/>
      <c r="B158" s="256"/>
      <c r="C158" s="218"/>
      <c r="D158" s="218"/>
      <c r="E158" s="218"/>
      <c r="F158" s="218"/>
      <c r="G158" s="218"/>
    </row>
    <row r="159" spans="1:7" ht="13.7" customHeight="1">
      <c r="A159" s="256"/>
      <c r="B159" s="468" t="s">
        <v>308</v>
      </c>
      <c r="C159" s="218"/>
      <c r="D159" s="1269" t="s">
        <v>1178</v>
      </c>
      <c r="E159" s="1269"/>
      <c r="F159" s="1269"/>
      <c r="G159" s="218"/>
    </row>
    <row r="160" spans="1:7" ht="13.7" customHeight="1">
      <c r="A160" s="256"/>
      <c r="B160" s="256"/>
      <c r="C160" s="218"/>
      <c r="D160" s="1269"/>
      <c r="E160" s="1269"/>
      <c r="F160" s="1269"/>
      <c r="G160" s="218"/>
    </row>
    <row r="161" spans="1:7" ht="13.7" customHeight="1">
      <c r="A161" s="256"/>
      <c r="B161" s="256"/>
      <c r="C161" s="218"/>
      <c r="D161" s="1269"/>
      <c r="E161" s="1269"/>
      <c r="F161" s="1269"/>
      <c r="G161" s="218"/>
    </row>
    <row r="162" spans="1:7" ht="13.7" customHeight="1">
      <c r="A162" s="256"/>
      <c r="B162" s="256"/>
      <c r="C162" s="218"/>
      <c r="D162" s="1269"/>
      <c r="E162" s="1269"/>
      <c r="F162" s="1269"/>
      <c r="G162" s="218"/>
    </row>
    <row r="163" spans="1:7" ht="13.7" customHeight="1">
      <c r="D163" s="35"/>
      <c r="E163" s="35"/>
      <c r="F163" s="35"/>
    </row>
    <row r="164" spans="1:7" ht="13.7" customHeight="1">
      <c r="B164" s="468" t="s">
        <v>308</v>
      </c>
      <c r="D164" s="1303" t="s">
        <v>1179</v>
      </c>
      <c r="E164" s="1303"/>
      <c r="F164" s="1303"/>
    </row>
    <row r="165" spans="1:7" ht="13.7" customHeight="1">
      <c r="D165" s="1303"/>
      <c r="E165" s="1303"/>
      <c r="F165" s="1303"/>
    </row>
    <row r="166" spans="1:7" ht="13.7" customHeight="1">
      <c r="D166" s="1303"/>
      <c r="E166" s="1303"/>
      <c r="F166" s="1303"/>
    </row>
    <row r="167" spans="1:7" ht="13.7" customHeight="1">
      <c r="A167" s="13"/>
      <c r="B167" s="13"/>
      <c r="E167" s="35"/>
      <c r="F167" s="35"/>
    </row>
    <row r="168" spans="1:7">
      <c r="A168" s="1287" t="s">
        <v>1073</v>
      </c>
      <c r="B168" s="1287"/>
      <c r="C168" s="1287"/>
      <c r="D168" s="1287"/>
      <c r="E168" s="1287"/>
      <c r="F168" s="1287"/>
      <c r="G168" s="1287"/>
    </row>
    <row r="169" spans="1:7" ht="12" customHeight="1">
      <c r="D169" s="35"/>
      <c r="E169" s="35"/>
      <c r="F169" s="35"/>
    </row>
    <row r="170" spans="1:7">
      <c r="B170" s="1284" t="s">
        <v>449</v>
      </c>
      <c r="C170" s="1284"/>
      <c r="D170" s="1284"/>
      <c r="E170" s="1284"/>
      <c r="F170" s="1284"/>
    </row>
    <row r="171" spans="1:7" ht="12" customHeight="1">
      <c r="A171" s="172"/>
      <c r="B171" s="172"/>
      <c r="C171" s="172"/>
    </row>
    <row r="172" spans="1:7">
      <c r="A172" s="1287" t="s">
        <v>1074</v>
      </c>
      <c r="B172" s="1287"/>
      <c r="C172" s="1287"/>
      <c r="D172" s="1287"/>
      <c r="E172" s="1287"/>
      <c r="F172" s="1287"/>
      <c r="G172" s="1287"/>
    </row>
    <row r="173" spans="1:7" ht="12" customHeight="1">
      <c r="A173" s="2"/>
      <c r="B173" s="2"/>
      <c r="E173" s="2"/>
    </row>
    <row r="174" spans="1:7" ht="13.35" customHeight="1">
      <c r="A174" s="2"/>
      <c r="B174" s="2"/>
      <c r="D174" s="1309" t="s">
        <v>1182</v>
      </c>
      <c r="E174" s="1309"/>
      <c r="F174" s="1309"/>
    </row>
    <row r="175" spans="1:7">
      <c r="A175" s="2"/>
      <c r="B175" s="2"/>
      <c r="D175" s="1309"/>
      <c r="E175" s="1309"/>
      <c r="F175" s="1309"/>
    </row>
    <row r="176" spans="1:7">
      <c r="A176" s="2"/>
      <c r="B176" s="2"/>
      <c r="D176" s="1296" t="s">
        <v>1183</v>
      </c>
      <c r="E176" s="1296"/>
      <c r="F176" s="1296"/>
    </row>
    <row r="177" spans="1:7" ht="12" customHeight="1">
      <c r="A177" s="2"/>
      <c r="B177" s="2"/>
      <c r="E177" s="2"/>
    </row>
    <row r="178" spans="1:7" ht="14.25">
      <c r="A178" s="176"/>
      <c r="B178" s="468" t="s">
        <v>308</v>
      </c>
      <c r="D178" s="1281" t="s">
        <v>1181</v>
      </c>
      <c r="E178" s="1281"/>
      <c r="F178" s="1281"/>
    </row>
    <row r="179" spans="1:7" ht="14.25">
      <c r="A179" s="176"/>
      <c r="B179" s="176"/>
      <c r="D179" s="1281"/>
      <c r="E179" s="1281"/>
      <c r="F179" s="1281"/>
    </row>
    <row r="180" spans="1:7" ht="14.25">
      <c r="A180" s="176"/>
      <c r="B180" s="176"/>
      <c r="D180" s="1281"/>
      <c r="E180" s="1281"/>
      <c r="F180" s="1281"/>
    </row>
    <row r="181" spans="1:7">
      <c r="D181" s="1281"/>
      <c r="E181" s="1281"/>
      <c r="F181" s="1281"/>
    </row>
    <row r="182" spans="1:7">
      <c r="D182" s="220"/>
    </row>
    <row r="183" spans="1:7">
      <c r="D183" s="1302" t="s">
        <v>1090</v>
      </c>
      <c r="E183" s="1302"/>
      <c r="F183" s="1302"/>
    </row>
    <row r="184" spans="1:7">
      <c r="D184" s="1302"/>
      <c r="E184" s="1302"/>
      <c r="F184" s="1302"/>
    </row>
    <row r="185" spans="1:7">
      <c r="D185" s="475"/>
      <c r="E185" s="475"/>
      <c r="F185" s="475"/>
    </row>
    <row r="186" spans="1:7" ht="14.25">
      <c r="A186" s="176"/>
      <c r="B186" s="468" t="s">
        <v>308</v>
      </c>
      <c r="C186" s="385"/>
      <c r="D186" s="1266" t="s">
        <v>1180</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7" t="s">
        <v>1075</v>
      </c>
      <c r="B191" s="1287"/>
      <c r="C191" s="1287"/>
      <c r="D191" s="1287"/>
      <c r="E191" s="1287"/>
      <c r="F191" s="1287"/>
      <c r="G191" s="1287"/>
    </row>
    <row r="192" spans="1:7" ht="12" customHeight="1">
      <c r="D192" s="35"/>
      <c r="E192" s="35"/>
      <c r="F192" s="35"/>
    </row>
    <row r="193" spans="1:6">
      <c r="C193" s="177"/>
      <c r="D193" s="1285" t="s">
        <v>209</v>
      </c>
      <c r="E193" s="1285"/>
      <c r="F193" s="1285"/>
    </row>
    <row r="194" spans="1:6">
      <c r="A194" s="172"/>
      <c r="B194" s="172"/>
      <c r="C194" s="172"/>
      <c r="D194" s="1286" t="s">
        <v>1204</v>
      </c>
      <c r="E194" s="1292"/>
      <c r="F194" s="1292"/>
    </row>
    <row r="195" spans="1:6" ht="12" customHeight="1">
      <c r="A195" s="13"/>
      <c r="B195" s="13"/>
      <c r="C195" s="13"/>
    </row>
    <row r="196" spans="1:6" ht="13.35" customHeight="1">
      <c r="A196" s="13"/>
      <c r="C196" s="13"/>
      <c r="D196" s="1285" t="s">
        <v>555</v>
      </c>
      <c r="E196" s="1285"/>
      <c r="F196" s="1285"/>
    </row>
    <row r="197" spans="1:6" ht="14.25">
      <c r="A197" s="176"/>
      <c r="B197" s="468" t="s">
        <v>308</v>
      </c>
      <c r="D197" s="1266" t="s">
        <v>1198</v>
      </c>
      <c r="E197" s="1266"/>
      <c r="F197" s="1266"/>
    </row>
    <row r="198" spans="1:6" ht="14.25">
      <c r="A198" s="176"/>
      <c r="B198" s="176"/>
      <c r="D198" s="1266"/>
      <c r="E198" s="1266"/>
      <c r="F198" s="1266"/>
    </row>
    <row r="199" spans="1:6"/>
    <row r="200" spans="1:6" ht="14.25">
      <c r="A200" s="176"/>
      <c r="B200" s="468" t="s">
        <v>308</v>
      </c>
      <c r="D200" s="1266" t="s">
        <v>1199</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1200</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1201</v>
      </c>
      <c r="E210" s="1266"/>
      <c r="F210" s="1266"/>
    </row>
    <row r="211" spans="1:7" ht="14.25">
      <c r="A211" s="176"/>
      <c r="B211" s="176"/>
      <c r="D211" s="1266"/>
      <c r="E211" s="1266"/>
      <c r="F211" s="1266"/>
    </row>
    <row r="212" spans="1:7" ht="14.25">
      <c r="A212" s="176"/>
      <c r="B212" s="176"/>
      <c r="D212" s="1284" t="s">
        <v>910</v>
      </c>
      <c r="E212" s="1284"/>
      <c r="F212" s="1284"/>
    </row>
    <row r="213" spans="1:7" ht="14.25">
      <c r="A213" s="176"/>
      <c r="B213" s="176"/>
      <c r="D213" s="35"/>
      <c r="E213" s="35"/>
      <c r="F213" s="35"/>
    </row>
    <row r="214" spans="1:7" ht="14.45" customHeight="1">
      <c r="A214" s="176"/>
      <c r="B214" s="468" t="s">
        <v>308</v>
      </c>
      <c r="D214" s="1266" t="s">
        <v>1203</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1202</v>
      </c>
      <c r="E220" s="1266"/>
      <c r="F220" s="1266"/>
    </row>
    <row r="221" spans="1:7" ht="14.25">
      <c r="A221" s="176"/>
      <c r="B221" s="176"/>
      <c r="D221" s="1266"/>
      <c r="E221" s="1266"/>
      <c r="F221" s="1266"/>
    </row>
    <row r="222" spans="1:7">
      <c r="D222" s="19"/>
    </row>
    <row r="223" spans="1:7">
      <c r="A223" s="1287" t="s">
        <v>1076</v>
      </c>
      <c r="B223" s="1287"/>
      <c r="C223" s="1287"/>
      <c r="D223" s="1287"/>
      <c r="E223" s="1287"/>
      <c r="F223" s="1287"/>
      <c r="G223" s="1287"/>
    </row>
    <row r="224" spans="1:7">
      <c r="D224" s="19"/>
    </row>
    <row r="225" spans="1:6">
      <c r="C225" s="177"/>
      <c r="D225" s="1285" t="s">
        <v>1205</v>
      </c>
      <c r="E225" s="1285"/>
      <c r="F225" s="1285"/>
    </row>
    <row r="226" spans="1:6">
      <c r="A226" s="172"/>
      <c r="B226" s="172"/>
      <c r="C226" s="172"/>
      <c r="D226" s="35"/>
      <c r="E226" s="35"/>
      <c r="F226" s="35"/>
    </row>
    <row r="227" spans="1:6">
      <c r="A227" s="175"/>
      <c r="B227" s="175"/>
      <c r="C227" s="175"/>
      <c r="D227" s="1285" t="s">
        <v>270</v>
      </c>
      <c r="E227" s="1285"/>
      <c r="F227" s="1285"/>
    </row>
    <row r="228" spans="1:6" ht="14.25">
      <c r="A228" s="176"/>
      <c r="B228" s="468" t="s">
        <v>308</v>
      </c>
      <c r="D228" s="1315" t="s">
        <v>1206</v>
      </c>
      <c r="E228" s="1315"/>
      <c r="F228" s="1315"/>
    </row>
    <row r="229" spans="1:6" ht="14.25">
      <c r="A229" s="176"/>
      <c r="B229" s="176"/>
      <c r="D229" s="1315"/>
      <c r="E229" s="1315"/>
      <c r="F229" s="1315"/>
    </row>
    <row r="230" spans="1:6">
      <c r="D230" s="35"/>
      <c r="E230" s="35"/>
      <c r="F230" s="35"/>
    </row>
    <row r="231" spans="1:6" ht="14.45" customHeight="1">
      <c r="A231" s="176"/>
      <c r="B231" s="468" t="s">
        <v>308</v>
      </c>
      <c r="D231" s="1266" t="s">
        <v>1207</v>
      </c>
      <c r="E231" s="1266"/>
      <c r="F231" s="1266"/>
    </row>
    <row r="232" spans="1:6">
      <c r="D232" s="1266"/>
      <c r="E232" s="1266"/>
      <c r="F232" s="1266"/>
    </row>
    <row r="233" spans="1:6">
      <c r="D233" s="1292" t="s">
        <v>902</v>
      </c>
      <c r="E233" s="1292"/>
      <c r="F233" s="1292"/>
    </row>
    <row r="234" spans="1:6">
      <c r="D234" s="35"/>
      <c r="E234" s="35"/>
      <c r="F234" s="35"/>
    </row>
    <row r="235" spans="1:6" ht="14.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7" t="s">
        <v>1077</v>
      </c>
      <c r="B245" s="1287"/>
      <c r="C245" s="1287"/>
      <c r="D245" s="1287"/>
      <c r="E245" s="1287"/>
      <c r="F245" s="1287"/>
      <c r="G245" s="1287"/>
    </row>
    <row r="246" spans="1:7">
      <c r="D246" s="178"/>
      <c r="E246" s="35"/>
      <c r="F246" s="35"/>
    </row>
    <row r="247" spans="1:7">
      <c r="C247" s="172"/>
      <c r="D247" s="1298" t="s">
        <v>1210</v>
      </c>
      <c r="E247" s="1298"/>
      <c r="F247" s="1298"/>
    </row>
    <row r="248" spans="1:7">
      <c r="C248" s="172"/>
      <c r="D248" s="1298"/>
      <c r="E248" s="1298"/>
      <c r="F248" s="1298"/>
    </row>
    <row r="249" spans="1:7">
      <c r="A249" s="175"/>
      <c r="B249" s="175"/>
      <c r="C249" s="175"/>
      <c r="D249" s="2"/>
      <c r="E249" s="3"/>
      <c r="F249" s="3"/>
    </row>
    <row r="250" spans="1:7">
      <c r="C250" s="175"/>
      <c r="D250" s="1285" t="s">
        <v>210</v>
      </c>
      <c r="E250" s="1285"/>
      <c r="F250" s="1285"/>
    </row>
    <row r="251" spans="1:7" ht="15.75" customHeight="1">
      <c r="A251" s="176"/>
      <c r="B251" s="176"/>
      <c r="D251" s="1291" t="s">
        <v>1211</v>
      </c>
      <c r="E251" s="1291"/>
      <c r="F251" s="1291"/>
    </row>
    <row r="252" spans="1:7">
      <c r="E252" s="35"/>
      <c r="F252" s="35"/>
    </row>
    <row r="253" spans="1:7" ht="14.25">
      <c r="A253" s="176"/>
      <c r="B253" s="468" t="s">
        <v>308</v>
      </c>
      <c r="D253" s="1266" t="s">
        <v>1212</v>
      </c>
      <c r="E253" s="1266"/>
      <c r="F253" s="1266"/>
    </row>
    <row r="254" spans="1:7" ht="14.25">
      <c r="A254" s="176"/>
      <c r="B254" s="176"/>
      <c r="D254" s="1266"/>
      <c r="E254" s="1266"/>
      <c r="F254" s="1266"/>
    </row>
    <row r="255" spans="1:7">
      <c r="D255" s="35"/>
      <c r="E255" s="35"/>
      <c r="F255" s="35"/>
    </row>
    <row r="256" spans="1:7" ht="14.25">
      <c r="A256" s="176"/>
      <c r="B256" s="468" t="s">
        <v>308</v>
      </c>
      <c r="D256" s="1266" t="s">
        <v>1213</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1214</v>
      </c>
      <c r="E260" s="1266"/>
      <c r="F260" s="1266"/>
    </row>
    <row r="261" spans="1:7" ht="14.25">
      <c r="A261" s="176"/>
      <c r="B261" s="176"/>
      <c r="D261" s="1266"/>
      <c r="E261" s="1266"/>
      <c r="F261" s="1266"/>
    </row>
    <row r="262" spans="1:7">
      <c r="A262" s="13"/>
      <c r="B262" s="13"/>
      <c r="E262" s="35"/>
      <c r="F262" s="35"/>
    </row>
    <row r="263" spans="1:7">
      <c r="A263" s="1287" t="s">
        <v>1078</v>
      </c>
      <c r="B263" s="1287"/>
      <c r="C263" s="1287"/>
      <c r="D263" s="1287"/>
      <c r="E263" s="1287"/>
      <c r="F263" s="1287"/>
      <c r="G263" s="1287"/>
    </row>
    <row r="264" spans="1:7">
      <c r="A264" s="13"/>
      <c r="B264" s="13"/>
      <c r="D264" s="35"/>
      <c r="E264" s="35"/>
      <c r="F264" s="35"/>
    </row>
    <row r="265" spans="1:7">
      <c r="C265" s="13"/>
      <c r="D265" s="1285" t="s">
        <v>691</v>
      </c>
      <c r="E265" s="1285"/>
      <c r="F265" s="1285"/>
    </row>
    <row r="266" spans="1:7">
      <c r="C266" s="13"/>
      <c r="D266" s="1286" t="s">
        <v>1215</v>
      </c>
      <c r="E266" s="1286"/>
      <c r="F266" s="1286"/>
    </row>
    <row r="267" spans="1:7">
      <c r="C267" s="13"/>
      <c r="D267" s="173"/>
    </row>
    <row r="268" spans="1:7">
      <c r="B268" s="468" t="s">
        <v>308</v>
      </c>
      <c r="D268" s="1286" t="s">
        <v>1216</v>
      </c>
      <c r="E268" s="1286"/>
      <c r="F268" s="1286"/>
    </row>
    <row r="269" spans="1:7" ht="14.25">
      <c r="A269" s="176"/>
      <c r="B269" s="176"/>
      <c r="D269" s="341"/>
      <c r="E269" s="342"/>
      <c r="F269" s="342"/>
    </row>
    <row r="270" spans="1:7" ht="13.35" customHeight="1">
      <c r="B270" s="468" t="s">
        <v>308</v>
      </c>
      <c r="D270" s="1316" t="s">
        <v>1217</v>
      </c>
      <c r="E270" s="1316"/>
      <c r="F270" s="1316"/>
    </row>
    <row r="271" spans="1:7" ht="14.25">
      <c r="A271" s="176"/>
      <c r="B271" s="176"/>
      <c r="D271" s="1316"/>
      <c r="E271" s="1316"/>
      <c r="F271" s="1316"/>
    </row>
    <row r="272" spans="1:7" ht="14.25">
      <c r="A272" s="176"/>
      <c r="B272" s="176"/>
      <c r="D272" s="1316"/>
      <c r="E272" s="1316"/>
      <c r="F272" s="1316"/>
    </row>
    <row r="273" spans="1:6" ht="14.25">
      <c r="A273" s="176"/>
      <c r="B273" s="176"/>
      <c r="D273" s="1316"/>
      <c r="E273" s="1316"/>
      <c r="F273" s="1316"/>
    </row>
    <row r="274" spans="1:6" ht="14.25">
      <c r="A274" s="176"/>
      <c r="B274" s="176"/>
      <c r="D274" s="1316"/>
      <c r="E274" s="1316"/>
      <c r="F274" s="1316"/>
    </row>
    <row r="275" spans="1:6" ht="14.25">
      <c r="A275" s="176"/>
      <c r="B275" s="176"/>
      <c r="D275" s="341"/>
      <c r="E275" s="342"/>
      <c r="F275" s="342"/>
    </row>
    <row r="276" spans="1:6" ht="13.35" customHeight="1">
      <c r="B276" s="468" t="s">
        <v>308</v>
      </c>
      <c r="D276" s="1316" t="s">
        <v>1218</v>
      </c>
      <c r="E276" s="1316"/>
      <c r="F276" s="1316"/>
    </row>
    <row r="277" spans="1:6">
      <c r="D277" s="1316"/>
      <c r="E277" s="1316"/>
      <c r="F277" s="1316"/>
    </row>
    <row r="278" spans="1:6" ht="14.25">
      <c r="A278" s="176"/>
      <c r="B278" s="176"/>
      <c r="D278" s="341"/>
      <c r="E278" s="342"/>
      <c r="F278" s="342"/>
    </row>
    <row r="279" spans="1:6">
      <c r="B279" s="468" t="s">
        <v>308</v>
      </c>
      <c r="D279" s="1286" t="s">
        <v>1219</v>
      </c>
      <c r="E279" s="1286"/>
      <c r="F279" s="1286"/>
    </row>
    <row r="280" spans="1:6">
      <c r="E280" s="35"/>
      <c r="F280" s="35"/>
    </row>
    <row r="281" spans="1:6" ht="14.25">
      <c r="A281" s="176"/>
      <c r="B281" s="468" t="s">
        <v>308</v>
      </c>
      <c r="D281" s="1266" t="s">
        <v>1220</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312" t="s">
        <v>999</v>
      </c>
      <c r="E314" s="1312"/>
      <c r="F314" s="1312"/>
      <c r="G314"/>
    </row>
    <row r="315" spans="1:7" ht="13.5" thickTop="1">
      <c r="D315" s="1313" t="s">
        <v>1223</v>
      </c>
      <c r="E315" s="1313"/>
      <c r="F315" s="1313"/>
      <c r="G315"/>
    </row>
    <row r="316" spans="1:7">
      <c r="A316" s="218"/>
      <c r="B316" s="218"/>
      <c r="C316" s="218"/>
      <c r="D316" s="220"/>
      <c r="E316" s="220"/>
      <c r="F316" s="35"/>
      <c r="G316"/>
    </row>
    <row r="317" spans="1:7" ht="14.25">
      <c r="A317" s="176"/>
      <c r="B317" s="468" t="s">
        <v>308</v>
      </c>
      <c r="C317" s="218"/>
      <c r="D317" s="1314" t="s">
        <v>1224</v>
      </c>
      <c r="E317" s="1314"/>
      <c r="F317" s="1314"/>
      <c r="G317"/>
    </row>
    <row r="318" spans="1:7">
      <c r="A318" s="218"/>
      <c r="B318" s="218"/>
      <c r="C318" s="218"/>
      <c r="D318" s="220"/>
      <c r="E318" s="220"/>
      <c r="F318" s="35"/>
      <c r="G318"/>
    </row>
    <row r="319" spans="1:7">
      <c r="A319" s="218"/>
      <c r="B319" s="468" t="s">
        <v>308</v>
      </c>
      <c r="C319" s="218"/>
      <c r="D319" s="1269" t="s">
        <v>1225</v>
      </c>
      <c r="E319" s="1269"/>
      <c r="F319" s="1269"/>
      <c r="G319"/>
    </row>
    <row r="320" spans="1:7">
      <c r="A320" s="218"/>
      <c r="B320" s="218"/>
      <c r="C320" s="218"/>
      <c r="D320" s="1269"/>
      <c r="E320" s="1269"/>
      <c r="F320" s="1269"/>
      <c r="G320"/>
    </row>
    <row r="321" spans="1:7">
      <c r="A321" s="218"/>
      <c r="B321" s="218"/>
      <c r="C321" s="218"/>
      <c r="D321" s="1269"/>
      <c r="E321" s="1269"/>
      <c r="F321" s="1269"/>
      <c r="G321"/>
    </row>
    <row r="322" spans="1:7">
      <c r="A322" s="218"/>
      <c r="B322" s="218"/>
      <c r="C322" s="218"/>
      <c r="D322" s="1269"/>
      <c r="E322" s="1269"/>
      <c r="F322" s="1269"/>
      <c r="G322"/>
    </row>
    <row r="323" spans="1:7">
      <c r="A323" s="218"/>
      <c r="B323" s="218"/>
      <c r="C323" s="218"/>
      <c r="D323" s="1269"/>
      <c r="E323" s="1269"/>
      <c r="F323" s="1269"/>
      <c r="G323"/>
    </row>
    <row r="324" spans="1:7">
      <c r="A324" s="218"/>
      <c r="B324" s="218"/>
      <c r="C324" s="218"/>
      <c r="D324" s="1269"/>
      <c r="E324" s="1269"/>
      <c r="F324" s="1269"/>
      <c r="G324"/>
    </row>
    <row r="325" spans="1:7">
      <c r="A325" s="218"/>
      <c r="B325" s="218"/>
      <c r="C325" s="218"/>
      <c r="D325" s="1269"/>
      <c r="E325" s="1269"/>
      <c r="F325" s="1269"/>
      <c r="G325"/>
    </row>
    <row r="326" spans="1:7">
      <c r="A326" s="218"/>
      <c r="B326" s="218"/>
      <c r="C326" s="218"/>
      <c r="D326" s="1269"/>
      <c r="E326" s="1269"/>
      <c r="F326" s="1269"/>
      <c r="G326"/>
    </row>
    <row r="327" spans="1:7">
      <c r="A327" s="218"/>
      <c r="B327" s="218"/>
      <c r="C327" s="218"/>
      <c r="D327" s="1269"/>
      <c r="E327" s="1269"/>
      <c r="F327" s="1269"/>
      <c r="G327"/>
    </row>
    <row r="328" spans="1:7">
      <c r="A328" s="218"/>
      <c r="B328" s="218"/>
      <c r="C328" s="218"/>
      <c r="D328" s="1269"/>
      <c r="E328" s="1269"/>
      <c r="F328" s="1269"/>
      <c r="G328"/>
    </row>
    <row r="329" spans="1:7">
      <c r="A329" s="218"/>
      <c r="B329" s="218"/>
      <c r="C329" s="218"/>
      <c r="D329" s="1269"/>
      <c r="E329" s="1269"/>
      <c r="F329" s="1269"/>
      <c r="G329"/>
    </row>
    <row r="330" spans="1:7">
      <c r="A330" s="218"/>
      <c r="B330" s="218"/>
      <c r="C330" s="218"/>
      <c r="D330"/>
      <c r="E330" s="220"/>
      <c r="F330" s="35"/>
      <c r="G330"/>
    </row>
    <row r="331" spans="1:7" ht="14.25">
      <c r="A331" s="176"/>
      <c r="B331" s="468" t="s">
        <v>308</v>
      </c>
      <c r="C331" s="218"/>
      <c r="D331" s="1269" t="s">
        <v>1226</v>
      </c>
      <c r="E331" s="1269"/>
      <c r="F331" s="1269"/>
      <c r="G331"/>
    </row>
    <row r="332" spans="1:7">
      <c r="A332" s="218"/>
      <c r="B332" s="218"/>
      <c r="C332" s="218"/>
      <c r="D332" s="1269"/>
      <c r="E332" s="1269"/>
      <c r="F332" s="1269"/>
      <c r="G332"/>
    </row>
    <row r="333" spans="1:7">
      <c r="A333" s="218"/>
      <c r="B333" s="218"/>
      <c r="C333" s="218"/>
      <c r="D333" s="1269"/>
      <c r="E333" s="1269"/>
      <c r="F333" s="1269"/>
      <c r="G333"/>
    </row>
    <row r="334" spans="1:7">
      <c r="A334" s="218"/>
      <c r="B334" s="218"/>
      <c r="C334" s="218"/>
      <c r="D334" s="1269"/>
      <c r="E334" s="1269"/>
      <c r="F334" s="1269"/>
      <c r="G334"/>
    </row>
    <row r="335" spans="1:7">
      <c r="A335" s="218"/>
      <c r="B335" s="218"/>
      <c r="C335" s="218"/>
      <c r="D335" s="220"/>
      <c r="E335" s="220"/>
      <c r="F335" s="35"/>
      <c r="G335"/>
    </row>
    <row r="336" spans="1:7">
      <c r="A336" s="218"/>
      <c r="B336" s="218"/>
      <c r="C336" s="218"/>
      <c r="D336" s="1269" t="s">
        <v>1227</v>
      </c>
      <c r="E336" s="1269"/>
      <c r="F336" s="1269"/>
      <c r="G336"/>
    </row>
    <row r="337" spans="1:7">
      <c r="A337" s="218"/>
      <c r="B337" s="218"/>
      <c r="C337" s="218"/>
      <c r="D337" s="1269"/>
      <c r="E337" s="1269"/>
      <c r="F337" s="1269"/>
      <c r="G337"/>
    </row>
    <row r="338" spans="1:7">
      <c r="A338" s="218"/>
      <c r="B338" s="218"/>
      <c r="C338" s="218"/>
      <c r="D338" s="1269"/>
      <c r="E338" s="1269"/>
      <c r="F338" s="1269"/>
      <c r="G338"/>
    </row>
    <row r="339" spans="1:7">
      <c r="A339" s="218"/>
      <c r="B339" s="218"/>
      <c r="C339" s="218"/>
      <c r="D339" s="1269"/>
      <c r="E339" s="1269"/>
      <c r="F339" s="1269"/>
      <c r="G339"/>
    </row>
    <row r="340" spans="1:7" ht="18" customHeight="1">
      <c r="A340" s="218"/>
      <c r="B340" s="218"/>
      <c r="C340" s="218"/>
      <c r="D340" s="1269"/>
      <c r="E340" s="1269"/>
      <c r="F340" s="1269"/>
      <c r="G340"/>
    </row>
    <row r="341" spans="1:7">
      <c r="A341" s="218"/>
      <c r="B341" s="218"/>
      <c r="C341" s="218"/>
      <c r="D341" s="1269"/>
      <c r="E341" s="1269"/>
      <c r="F341" s="1269"/>
      <c r="G341"/>
    </row>
    <row r="342" spans="1:7">
      <c r="A342" s="218"/>
      <c r="B342" s="218"/>
      <c r="C342" s="218"/>
      <c r="D342" s="1269"/>
      <c r="E342" s="1269"/>
      <c r="F342" s="1269"/>
      <c r="G342"/>
    </row>
    <row r="343" spans="1:7">
      <c r="A343" s="218"/>
      <c r="B343" s="218"/>
      <c r="C343" s="218"/>
      <c r="D343" s="1269"/>
      <c r="E343" s="1269"/>
      <c r="F343" s="1269"/>
      <c r="G343"/>
    </row>
    <row r="344" spans="1:7" ht="8.25" customHeight="1">
      <c r="A344" s="218"/>
      <c r="B344" s="218"/>
      <c r="C344" s="218"/>
      <c r="D344" s="1269"/>
      <c r="E344" s="1269"/>
      <c r="F344" s="1269"/>
      <c r="G344"/>
    </row>
    <row r="345" spans="1:7" ht="13.35" customHeight="1">
      <c r="A345" s="218"/>
      <c r="B345" s="218"/>
      <c r="C345" s="218"/>
      <c r="D345" s="1269" t="s">
        <v>1228</v>
      </c>
      <c r="E345" s="1269"/>
      <c r="F345" s="1269"/>
      <c r="G345"/>
    </row>
    <row r="346" spans="1:7">
      <c r="A346" s="218"/>
      <c r="B346" s="218"/>
      <c r="C346" s="218"/>
      <c r="D346" s="1269"/>
      <c r="E346" s="1269"/>
      <c r="F346" s="1269"/>
      <c r="G346"/>
    </row>
    <row r="347" spans="1:7">
      <c r="A347" s="218"/>
      <c r="B347" s="218"/>
      <c r="C347" s="218"/>
      <c r="D347" s="1269"/>
      <c r="E347" s="1269"/>
      <c r="F347" s="1269"/>
      <c r="G347"/>
    </row>
    <row r="348" spans="1:7">
      <c r="A348" s="218"/>
      <c r="B348" s="218"/>
      <c r="C348" s="218"/>
      <c r="D348" s="1269"/>
      <c r="E348" s="1269"/>
      <c r="F348" s="1269"/>
      <c r="G348"/>
    </row>
    <row r="349" spans="1:7">
      <c r="A349" s="218"/>
      <c r="B349" s="218"/>
      <c r="C349" s="218"/>
      <c r="D349" s="1269"/>
      <c r="E349" s="1269"/>
      <c r="F349" s="1269"/>
      <c r="G349"/>
    </row>
    <row r="350" spans="1:7">
      <c r="A350" s="218"/>
      <c r="B350" s="218"/>
      <c r="C350" s="218"/>
      <c r="D350" s="1269"/>
      <c r="E350" s="1269"/>
      <c r="F350" s="1269"/>
      <c r="G350"/>
    </row>
    <row r="351" spans="1:7">
      <c r="A351" s="218"/>
      <c r="B351" s="218"/>
      <c r="C351" s="218"/>
      <c r="D351" s="1269"/>
      <c r="E351" s="1269"/>
      <c r="F351" s="1269"/>
      <c r="G351"/>
    </row>
    <row r="352" spans="1:7">
      <c r="A352" s="218"/>
      <c r="B352" s="218"/>
      <c r="C352" s="218"/>
      <c r="D352" s="1269"/>
      <c r="E352" s="1269"/>
      <c r="F352" s="1269"/>
      <c r="G352"/>
    </row>
    <row r="353" spans="1:7">
      <c r="A353" s="218"/>
      <c r="B353" s="218"/>
      <c r="C353" s="218"/>
      <c r="D353" s="1269"/>
      <c r="E353" s="1269"/>
      <c r="F353" s="1269"/>
      <c r="G353"/>
    </row>
    <row r="354" spans="1:7">
      <c r="A354" s="218"/>
      <c r="B354" s="218"/>
      <c r="C354" s="218"/>
      <c r="D354" s="1269"/>
      <c r="E354" s="1269"/>
      <c r="F354" s="1269"/>
      <c r="G354"/>
    </row>
    <row r="355" spans="1:7">
      <c r="A355" s="218"/>
      <c r="B355" s="218"/>
      <c r="C355" s="218"/>
      <c r="D355" s="1269"/>
      <c r="E355" s="1269"/>
      <c r="F355" s="1269"/>
      <c r="G355"/>
    </row>
    <row r="356" spans="1:7">
      <c r="A356" s="218"/>
      <c r="B356" s="218"/>
      <c r="C356" s="218"/>
      <c r="D356" s="1269"/>
      <c r="E356" s="1269"/>
      <c r="F356" s="1269"/>
      <c r="G356"/>
    </row>
    <row r="357" spans="1:7">
      <c r="A357" s="218"/>
      <c r="B357" s="218"/>
      <c r="C357" s="347"/>
      <c r="D357" s="1269"/>
      <c r="E357" s="1269"/>
      <c r="F357" s="1269"/>
      <c r="G357"/>
    </row>
    <row r="358" spans="1:7">
      <c r="A358" s="218"/>
      <c r="B358" s="218"/>
      <c r="C358" s="347"/>
      <c r="D358" s="1269"/>
      <c r="E358" s="1269"/>
      <c r="F358" s="1269"/>
      <c r="G358"/>
    </row>
    <row r="359" spans="1:7">
      <c r="A359" s="218"/>
      <c r="B359" s="218"/>
      <c r="C359" s="218"/>
      <c r="D359" s="1269"/>
      <c r="E359" s="1269"/>
      <c r="F359" s="1269"/>
      <c r="G359"/>
    </row>
    <row r="360" spans="1:7">
      <c r="A360" s="218"/>
      <c r="B360" s="218"/>
      <c r="C360" s="347"/>
      <c r="D360" s="1269"/>
      <c r="E360" s="1269"/>
      <c r="F360" s="1269"/>
      <c r="G360"/>
    </row>
    <row r="361" spans="1:7">
      <c r="A361" s="218"/>
      <c r="B361" s="218"/>
      <c r="C361" s="347"/>
      <c r="D361" s="1269"/>
      <c r="E361" s="1269"/>
      <c r="F361" s="1269"/>
      <c r="G361"/>
    </row>
    <row r="362" spans="1:7">
      <c r="A362" s="218"/>
      <c r="B362" s="218"/>
      <c r="C362" s="347"/>
      <c r="D362" s="1269"/>
      <c r="E362" s="1269"/>
      <c r="F362" s="1269"/>
      <c r="G362"/>
    </row>
    <row r="363" spans="1:7">
      <c r="A363" s="218"/>
      <c r="B363" s="218"/>
      <c r="C363" s="218"/>
      <c r="D363" s="220"/>
      <c r="E363" s="220"/>
      <c r="F363" s="35"/>
      <c r="G363"/>
    </row>
    <row r="364" spans="1:7">
      <c r="A364" s="218"/>
      <c r="B364" s="468" t="s">
        <v>308</v>
      </c>
      <c r="C364" s="218"/>
      <c r="D364" s="1269" t="s">
        <v>1229</v>
      </c>
      <c r="E364" s="1269"/>
      <c r="F364" s="1269"/>
      <c r="G364"/>
    </row>
    <row r="365" spans="1:7">
      <c r="A365" s="218"/>
      <c r="B365" s="218"/>
      <c r="C365" s="218"/>
      <c r="D365" s="1269"/>
      <c r="E365" s="1269"/>
      <c r="F365" s="1269"/>
      <c r="G365"/>
    </row>
    <row r="366" spans="1:7">
      <c r="A366" s="218"/>
      <c r="B366" s="218"/>
      <c r="C366" s="218"/>
      <c r="D366" s="220"/>
      <c r="E366" s="220"/>
      <c r="F366" s="35"/>
      <c r="G366"/>
    </row>
    <row r="367" spans="1:7" ht="14.25">
      <c r="A367" s="176"/>
      <c r="B367" s="468" t="s">
        <v>308</v>
      </c>
      <c r="C367" s="218"/>
      <c r="D367" s="1269" t="s">
        <v>1230</v>
      </c>
      <c r="E367" s="1269"/>
      <c r="F367" s="1269"/>
      <c r="G367"/>
    </row>
    <row r="368" spans="1:7" ht="14.25">
      <c r="A368" s="346"/>
      <c r="B368" s="346"/>
      <c r="C368" s="218"/>
      <c r="D368" s="1269"/>
      <c r="E368" s="1269"/>
      <c r="F368" s="1269"/>
      <c r="G368"/>
    </row>
    <row r="369" spans="1:7" ht="14.25">
      <c r="A369" s="346"/>
      <c r="B369" s="346"/>
      <c r="C369" s="218"/>
      <c r="D369" s="1269"/>
      <c r="E369" s="1269"/>
      <c r="F369" s="1269"/>
      <c r="G369"/>
    </row>
    <row r="370" spans="1:7" ht="14.25">
      <c r="A370" s="346"/>
      <c r="B370" s="346"/>
      <c r="C370" s="218"/>
      <c r="D370" s="1269"/>
      <c r="E370" s="1269"/>
      <c r="F370" s="1269"/>
      <c r="G370"/>
    </row>
    <row r="371" spans="1:7" ht="14.25">
      <c r="A371" s="346"/>
      <c r="B371" s="346"/>
      <c r="C371" s="218"/>
      <c r="D371" s="1269"/>
      <c r="E371" s="1269"/>
      <c r="F371" s="1269"/>
      <c r="G371"/>
    </row>
    <row r="372" spans="1:7">
      <c r="D372" s="35"/>
      <c r="E372" s="35"/>
      <c r="F372" s="35"/>
      <c r="G372"/>
    </row>
    <row r="373" spans="1:7" ht="14.25">
      <c r="A373" s="176"/>
      <c r="B373" s="468" t="s">
        <v>308</v>
      </c>
      <c r="C373" s="179"/>
      <c r="D373" s="1266" t="s">
        <v>1231</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86" t="s">
        <v>1232</v>
      </c>
      <c r="E405" s="1286"/>
      <c r="F405" s="1286"/>
    </row>
    <row r="406" spans="1:7">
      <c r="D406" s="1311" t="s">
        <v>1007</v>
      </c>
      <c r="E406" s="1311"/>
      <c r="F406" s="1311"/>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1235</v>
      </c>
      <c r="E416" s="1266"/>
      <c r="F416" s="1266"/>
      <c r="G416"/>
    </row>
    <row r="417" spans="1:7">
      <c r="D417" s="1266"/>
      <c r="E417" s="1266"/>
      <c r="F417" s="1266"/>
      <c r="G417"/>
    </row>
    <row r="418" spans="1:7">
      <c r="D418" s="35"/>
      <c r="E418" s="35"/>
      <c r="F418" s="35"/>
      <c r="G418"/>
    </row>
    <row r="419" spans="1:7" ht="14.25">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86" t="s">
        <v>1238</v>
      </c>
      <c r="E440" s="1286"/>
      <c r="F440" s="1286"/>
    </row>
    <row r="441" spans="1:7">
      <c r="A441" s="35"/>
      <c r="B441" s="35"/>
    </row>
    <row r="442" spans="1:7">
      <c r="A442" s="1287" t="s">
        <v>1079</v>
      </c>
      <c r="B442" s="1287"/>
      <c r="C442" s="1287"/>
      <c r="D442" s="1287"/>
      <c r="E442" s="1287"/>
      <c r="F442" s="1287"/>
      <c r="G442" s="1287"/>
    </row>
    <row r="443" spans="1:7">
      <c r="A443" s="35"/>
      <c r="B443" s="35"/>
    </row>
    <row r="444" spans="1:7">
      <c r="D444" s="1317" t="s">
        <v>896</v>
      </c>
      <c r="E444" s="1317"/>
      <c r="F444" s="1317"/>
    </row>
    <row r="445" spans="1:7" ht="14.25">
      <c r="A445" s="176"/>
      <c r="B445" s="176"/>
      <c r="D445" s="1314" t="s">
        <v>1239</v>
      </c>
      <c r="E445" s="1314"/>
      <c r="F445" s="1314"/>
    </row>
    <row r="446" spans="1:7" ht="14.25">
      <c r="A446" s="176"/>
      <c r="B446" s="176"/>
      <c r="D446" s="481"/>
      <c r="E446" s="3"/>
      <c r="F446" s="3"/>
    </row>
    <row r="447" spans="1:7" ht="14.25">
      <c r="A447" s="176"/>
      <c r="B447" s="468" t="s">
        <v>308</v>
      </c>
      <c r="D447" s="1269" t="s">
        <v>1240</v>
      </c>
      <c r="E447" s="1269"/>
      <c r="F447" s="1269"/>
    </row>
    <row r="448" spans="1:7" ht="14.25">
      <c r="A448" s="176"/>
      <c r="B448" s="176"/>
      <c r="D448" s="1269"/>
      <c r="E448" s="1269"/>
      <c r="F448" s="1269"/>
    </row>
    <row r="449" spans="1:7" ht="14.25">
      <c r="A449" s="176"/>
      <c r="B449" s="176"/>
      <c r="D449" s="118"/>
      <c r="E449" s="3"/>
      <c r="F449" s="3"/>
    </row>
    <row r="450" spans="1:7">
      <c r="B450" s="468" t="s">
        <v>308</v>
      </c>
      <c r="D450" s="1303" t="s">
        <v>1241</v>
      </c>
      <c r="E450" s="1303"/>
      <c r="F450" s="1303"/>
    </row>
    <row r="451" spans="1:7" ht="14.25">
      <c r="A451" s="176"/>
      <c r="D451" s="1303"/>
      <c r="E451" s="1303"/>
      <c r="F451" s="1303"/>
    </row>
    <row r="452" spans="1:7" ht="14.25">
      <c r="A452" s="176"/>
      <c r="B452" s="176"/>
      <c r="D452" s="1303"/>
      <c r="E452" s="1303"/>
      <c r="F452" s="1303"/>
    </row>
    <row r="453" spans="1:7" ht="14.25">
      <c r="A453" s="176"/>
      <c r="B453" s="176"/>
      <c r="D453" s="1303"/>
      <c r="E453" s="1303"/>
      <c r="F453" s="1303"/>
    </row>
    <row r="454" spans="1:7">
      <c r="D454" s="3"/>
      <c r="E454" s="3"/>
      <c r="F454" s="3"/>
      <c r="G454"/>
    </row>
    <row r="455" spans="1:7" ht="14.25">
      <c r="A455" s="176"/>
      <c r="B455" s="468" t="s">
        <v>308</v>
      </c>
      <c r="D455" s="1266" t="s">
        <v>1242</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86" t="s">
        <v>1243</v>
      </c>
      <c r="E459" s="1286"/>
      <c r="F459" s="1286"/>
      <c r="G459"/>
    </row>
    <row r="460" spans="1:7" ht="14.25">
      <c r="A460" s="176"/>
      <c r="B460" s="176"/>
      <c r="D460" s="118"/>
      <c r="E460" s="3"/>
      <c r="F460" s="3"/>
      <c r="G460"/>
    </row>
    <row r="461" spans="1:7" ht="14.25">
      <c r="A461" s="176"/>
      <c r="B461" s="468" t="s">
        <v>308</v>
      </c>
      <c r="D461" s="1266" t="s">
        <v>1244</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86" t="s">
        <v>1245</v>
      </c>
      <c r="E464" s="1286"/>
      <c r="F464" s="1286"/>
      <c r="G464"/>
    </row>
    <row r="465" spans="1:7" ht="14.25">
      <c r="A465" s="176"/>
      <c r="B465" s="176"/>
      <c r="D465" s="35"/>
    </row>
    <row r="466" spans="1:7">
      <c r="A466" s="1287" t="s">
        <v>1080</v>
      </c>
      <c r="B466" s="1287"/>
      <c r="C466" s="1287"/>
      <c r="D466" s="1287"/>
      <c r="E466" s="1287"/>
      <c r="F466" s="1287"/>
      <c r="G466" s="1287"/>
    </row>
    <row r="467" spans="1:7" ht="12" customHeight="1">
      <c r="A467" s="176"/>
      <c r="B467" s="176"/>
      <c r="D467" s="35"/>
    </row>
    <row r="468" spans="1:7">
      <c r="C468" s="172"/>
      <c r="D468" s="1285" t="s">
        <v>803</v>
      </c>
      <c r="E468" s="1285"/>
      <c r="F468" s="1285"/>
    </row>
    <row r="469" spans="1:7" ht="13.35" customHeight="1">
      <c r="A469" s="175"/>
      <c r="B469" s="175"/>
      <c r="C469" s="175"/>
      <c r="D469" s="1318" t="s">
        <v>1123</v>
      </c>
      <c r="E469" s="1318"/>
      <c r="F469" s="1318"/>
    </row>
    <row r="470" spans="1:7">
      <c r="A470" s="175"/>
      <c r="B470" s="175"/>
      <c r="C470" s="175"/>
      <c r="D470" s="1318"/>
      <c r="E470" s="1318"/>
      <c r="F470" s="1318"/>
    </row>
    <row r="471" spans="1:7">
      <c r="A471" s="175"/>
      <c r="B471" s="175"/>
      <c r="C471" s="175"/>
      <c r="D471" s="1318"/>
      <c r="E471" s="1318"/>
      <c r="F471" s="1318"/>
    </row>
    <row r="472" spans="1:7">
      <c r="A472" s="175"/>
      <c r="B472" s="175"/>
      <c r="C472" s="175"/>
      <c r="D472" s="1318"/>
      <c r="E472" s="1318"/>
      <c r="F472" s="1318"/>
    </row>
    <row r="473" spans="1:7">
      <c r="A473" s="175"/>
      <c r="B473" s="175"/>
      <c r="C473" s="175"/>
      <c r="D473" s="1318"/>
      <c r="E473" s="1318"/>
      <c r="F473" s="1318"/>
    </row>
    <row r="474" spans="1:7">
      <c r="A474" s="175"/>
      <c r="B474" s="175"/>
      <c r="C474" s="175"/>
      <c r="D474" s="326"/>
      <c r="F474" s="35"/>
    </row>
    <row r="475" spans="1:7" ht="14.45" customHeight="1">
      <c r="A475" s="176"/>
      <c r="B475" s="468" t="s">
        <v>308</v>
      </c>
      <c r="C475" s="175"/>
      <c r="D475" s="1302" t="s">
        <v>1114</v>
      </c>
      <c r="E475" s="1302"/>
      <c r="F475" s="1302"/>
    </row>
    <row r="476" spans="1:7">
      <c r="A476" s="175"/>
      <c r="B476" s="175"/>
      <c r="C476" s="175"/>
      <c r="D476" s="1302"/>
      <c r="E476" s="1302"/>
      <c r="F476" s="1302"/>
    </row>
    <row r="477" spans="1:7">
      <c r="A477" s="175"/>
      <c r="B477" s="175"/>
      <c r="C477" s="175"/>
      <c r="D477" s="1302"/>
      <c r="E477" s="1302"/>
      <c r="F477" s="1302"/>
    </row>
    <row r="478" spans="1:7">
      <c r="A478" s="175"/>
      <c r="B478" s="175"/>
      <c r="C478" s="175"/>
      <c r="D478" s="1302"/>
      <c r="E478" s="1302"/>
      <c r="F478" s="1302"/>
    </row>
    <row r="479" spans="1:7">
      <c r="A479" s="175"/>
      <c r="B479" s="175"/>
      <c r="C479" s="175"/>
      <c r="D479" s="1302"/>
      <c r="E479" s="1302"/>
      <c r="F479" s="1302"/>
    </row>
    <row r="480" spans="1:7">
      <c r="A480" s="175"/>
      <c r="B480" s="175"/>
      <c r="C480" s="175"/>
      <c r="D480" s="220"/>
      <c r="F480" s="35"/>
    </row>
    <row r="481" spans="1:6" ht="14.45" customHeight="1">
      <c r="A481" s="176"/>
      <c r="B481" s="468" t="s">
        <v>308</v>
      </c>
      <c r="C481" s="175"/>
      <c r="D481" s="1302" t="s">
        <v>1117</v>
      </c>
      <c r="E481" s="1302"/>
      <c r="F481" s="1302"/>
    </row>
    <row r="482" spans="1:6">
      <c r="A482" s="175"/>
      <c r="B482" s="175"/>
      <c r="C482" s="175"/>
      <c r="D482" s="1302"/>
      <c r="E482" s="1302"/>
      <c r="F482" s="1302"/>
    </row>
    <row r="483" spans="1:6">
      <c r="A483" s="175"/>
      <c r="B483" s="175"/>
      <c r="C483" s="175"/>
      <c r="D483" s="1302"/>
      <c r="E483" s="1302"/>
      <c r="F483" s="1302"/>
    </row>
    <row r="484" spans="1:6">
      <c r="A484" s="175"/>
      <c r="B484" s="175"/>
      <c r="C484" s="175"/>
      <c r="D484" s="1302"/>
      <c r="E484" s="1302"/>
      <c r="F484" s="1302"/>
    </row>
    <row r="485" spans="1:6" ht="9.9499999999999993" customHeight="1">
      <c r="A485" s="175"/>
      <c r="B485" s="175"/>
      <c r="C485" s="175"/>
      <c r="D485" s="220"/>
      <c r="F485" s="35"/>
    </row>
    <row r="486" spans="1:6" ht="14.45" customHeight="1">
      <c r="A486" s="176"/>
      <c r="B486" s="468" t="s">
        <v>308</v>
      </c>
      <c r="C486" s="175"/>
      <c r="D486" s="1302" t="s">
        <v>1115</v>
      </c>
      <c r="E486" s="1302"/>
      <c r="F486" s="1302"/>
    </row>
    <row r="487" spans="1:6">
      <c r="A487" s="175"/>
      <c r="B487" s="175"/>
      <c r="C487" s="175"/>
      <c r="D487" s="1302"/>
      <c r="E487" s="1302"/>
      <c r="F487" s="1302"/>
    </row>
    <row r="488" spans="1:6">
      <c r="A488" s="175"/>
      <c r="B488" s="175"/>
      <c r="C488" s="175"/>
      <c r="D488" s="1302"/>
      <c r="E488" s="1302"/>
      <c r="F488" s="1302"/>
    </row>
    <row r="489" spans="1:6">
      <c r="A489" s="175"/>
      <c r="B489" s="175"/>
      <c r="C489" s="175"/>
      <c r="D489" s="475"/>
      <c r="E489" s="475"/>
      <c r="F489" s="475"/>
    </row>
    <row r="490" spans="1:6" ht="14.45" customHeight="1">
      <c r="A490" s="176"/>
      <c r="B490" s="468" t="s">
        <v>308</v>
      </c>
      <c r="C490" s="175"/>
      <c r="D490" s="1302" t="s">
        <v>1116</v>
      </c>
      <c r="E490" s="1302"/>
      <c r="F490" s="1302"/>
    </row>
    <row r="491" spans="1:6">
      <c r="A491" s="175"/>
      <c r="B491" s="175"/>
      <c r="C491" s="175"/>
      <c r="D491" s="1302"/>
      <c r="E491" s="1302"/>
      <c r="F491" s="1302"/>
    </row>
    <row r="492" spans="1:6">
      <c r="A492" s="175"/>
      <c r="B492" s="175"/>
      <c r="C492" s="175"/>
      <c r="D492" s="1302"/>
      <c r="E492" s="1302"/>
      <c r="F492" s="1302"/>
    </row>
    <row r="493" spans="1:6">
      <c r="A493" s="175"/>
      <c r="B493" s="175"/>
      <c r="C493" s="175"/>
      <c r="D493" s="1302"/>
      <c r="E493" s="1302"/>
      <c r="F493" s="1302"/>
    </row>
    <row r="494" spans="1:6">
      <c r="A494" s="175"/>
      <c r="B494" s="175"/>
      <c r="C494" s="175"/>
      <c r="D494" s="1302"/>
      <c r="E494" s="1302"/>
      <c r="F494" s="1302"/>
    </row>
    <row r="495" spans="1:6">
      <c r="A495" s="175"/>
      <c r="B495" s="175"/>
      <c r="C495" s="175"/>
      <c r="D495" s="1302"/>
      <c r="E495" s="1302"/>
      <c r="F495" s="1302"/>
    </row>
    <row r="496" spans="1:6">
      <c r="A496" s="175"/>
      <c r="B496" s="175"/>
      <c r="C496" s="175"/>
      <c r="D496" s="1302"/>
      <c r="E496" s="1302"/>
      <c r="F496" s="1302"/>
    </row>
    <row r="497" spans="1:7">
      <c r="A497" s="175"/>
      <c r="B497" s="175"/>
      <c r="C497" s="175"/>
      <c r="D497" s="1302"/>
      <c r="E497" s="1302"/>
      <c r="F497" s="1302"/>
    </row>
    <row r="498" spans="1:7">
      <c r="A498" s="175"/>
      <c r="B498" s="175"/>
      <c r="C498" s="175"/>
      <c r="D498" s="1302"/>
      <c r="E498" s="1302"/>
      <c r="F498" s="1302"/>
    </row>
    <row r="499" spans="1:7">
      <c r="A499" s="175"/>
      <c r="B499" s="175"/>
      <c r="C499" s="175"/>
      <c r="D499" s="220"/>
      <c r="F499" s="35"/>
    </row>
    <row r="500" spans="1:7" ht="13.35" customHeight="1">
      <c r="A500" s="175"/>
      <c r="B500" s="468" t="s">
        <v>308</v>
      </c>
      <c r="C500" s="175"/>
      <c r="D500" s="1269" t="s">
        <v>1260</v>
      </c>
      <c r="E500" s="1269"/>
      <c r="F500" s="1269"/>
    </row>
    <row r="501" spans="1:7">
      <c r="A501" s="175"/>
      <c r="B501" s="175"/>
      <c r="C501" s="175"/>
      <c r="D501" s="1269"/>
      <c r="E501" s="1269"/>
      <c r="F501" s="1269"/>
    </row>
    <row r="502" spans="1:7">
      <c r="A502" s="175"/>
      <c r="B502" s="175"/>
      <c r="C502" s="175"/>
      <c r="D502" s="1269"/>
      <c r="E502" s="1269"/>
      <c r="F502" s="1269"/>
    </row>
    <row r="503" spans="1:7">
      <c r="A503" s="175"/>
      <c r="B503" s="175"/>
      <c r="C503" s="175"/>
      <c r="D503" s="1269"/>
      <c r="E503" s="1269"/>
      <c r="F503" s="1269"/>
    </row>
    <row r="504" spans="1:7">
      <c r="A504" s="175"/>
      <c r="B504" s="175"/>
      <c r="C504" s="175"/>
      <c r="D504" s="1269"/>
      <c r="E504" s="1269"/>
      <c r="F504" s="1269"/>
    </row>
    <row r="505" spans="1:7">
      <c r="A505" s="175"/>
      <c r="B505" s="175"/>
      <c r="C505" s="175"/>
      <c r="D505" s="485"/>
      <c r="E505" s="485"/>
      <c r="F505" s="485"/>
    </row>
    <row r="506" spans="1:7" ht="14.45" customHeight="1">
      <c r="A506" s="176"/>
      <c r="B506" s="468" t="s">
        <v>308</v>
      </c>
      <c r="D506" s="1302" t="s">
        <v>1118</v>
      </c>
      <c r="E506" s="1302"/>
      <c r="F506" s="1302"/>
    </row>
    <row r="507" spans="1:7">
      <c r="D507" s="1302"/>
      <c r="E507" s="1302"/>
      <c r="F507" s="1302"/>
    </row>
    <row r="508" spans="1:7">
      <c r="D508" s="1302"/>
      <c r="E508" s="1302"/>
      <c r="F508" s="1302"/>
    </row>
    <row r="509" spans="1:7" ht="12" customHeight="1">
      <c r="A509" s="35"/>
      <c r="B509" s="35"/>
      <c r="C509" s="179"/>
      <c r="D509" s="35"/>
      <c r="F509" s="57"/>
    </row>
    <row r="510" spans="1:7">
      <c r="A510" s="1287" t="s">
        <v>1081</v>
      </c>
      <c r="B510" s="1287"/>
      <c r="C510" s="1287"/>
      <c r="D510" s="1287"/>
      <c r="E510" s="1287"/>
      <c r="F510" s="1287"/>
      <c r="G510" s="1287"/>
    </row>
    <row r="511" spans="1:7">
      <c r="A511" s="35"/>
      <c r="B511" s="35"/>
      <c r="C511" s="179"/>
      <c r="F511" s="57"/>
    </row>
    <row r="512" spans="1:7">
      <c r="B512" s="1284" t="s">
        <v>449</v>
      </c>
      <c r="C512" s="1284"/>
      <c r="D512" s="1284"/>
      <c r="E512" s="1284"/>
      <c r="F512" s="1284"/>
    </row>
    <row r="513" spans="1:7">
      <c r="A513" s="35"/>
      <c r="B513" s="35"/>
      <c r="C513" s="179"/>
      <c r="D513" s="35"/>
      <c r="F513" s="35"/>
    </row>
    <row r="514" spans="1:7">
      <c r="A514" s="1288" t="s">
        <v>1082</v>
      </c>
      <c r="B514" s="1288"/>
      <c r="C514" s="1288"/>
      <c r="D514" s="1288"/>
      <c r="E514" s="1288"/>
      <c r="F514" s="1288"/>
      <c r="G514" s="1288"/>
    </row>
    <row r="515" spans="1:7">
      <c r="A515" s="35"/>
      <c r="B515" s="35"/>
      <c r="C515" s="179"/>
      <c r="D515" s="35"/>
      <c r="F515" s="35"/>
    </row>
    <row r="516" spans="1:7">
      <c r="C516" s="179"/>
      <c r="D516" s="1285" t="s">
        <v>692</v>
      </c>
      <c r="E516" s="1285"/>
      <c r="F516" s="1285"/>
    </row>
    <row r="517" spans="1:7">
      <c r="C517" s="179"/>
      <c r="D517" s="1286" t="s">
        <v>1139</v>
      </c>
      <c r="E517" s="1286"/>
      <c r="F517" s="1286"/>
    </row>
    <row r="518" spans="1:7">
      <c r="C518" s="179"/>
      <c r="D518" s="118"/>
      <c r="E518" s="118"/>
      <c r="F518" s="118"/>
    </row>
    <row r="519" spans="1:7" ht="13.35" customHeight="1">
      <c r="A519" s="176"/>
      <c r="B519" s="468" t="s">
        <v>308</v>
      </c>
      <c r="C519" s="179"/>
      <c r="D519" s="1286" t="s">
        <v>897</v>
      </c>
      <c r="E519" s="1286"/>
      <c r="F519" s="1286"/>
      <c r="G519"/>
    </row>
    <row r="520" spans="1:7" ht="13.35" customHeight="1">
      <c r="A520" s="179"/>
      <c r="B520" s="179"/>
      <c r="C520" s="179"/>
      <c r="D520" s="118"/>
      <c r="E520"/>
      <c r="F520"/>
      <c r="G520"/>
    </row>
    <row r="521" spans="1:7" ht="14.25">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86" t="s">
        <v>1146</v>
      </c>
      <c r="E543" s="1286"/>
      <c r="F543" s="1286"/>
    </row>
    <row r="544" spans="1:7">
      <c r="A544" s="13"/>
      <c r="B544" s="13"/>
      <c r="C544" s="179"/>
      <c r="D544" s="1286" t="s">
        <v>830</v>
      </c>
      <c r="E544" s="1286"/>
      <c r="F544" s="1286"/>
    </row>
    <row r="545" spans="1:7">
      <c r="A545" s="13"/>
      <c r="B545" s="13"/>
      <c r="C545" s="179"/>
      <c r="D545" s="3"/>
      <c r="E545" s="1291" t="s">
        <v>1147</v>
      </c>
      <c r="F545" s="1291"/>
    </row>
    <row r="546" spans="1:7" ht="14.25">
      <c r="A546" s="176"/>
      <c r="B546" s="176"/>
      <c r="C546" s="179"/>
      <c r="E546" s="35"/>
      <c r="F546" s="35"/>
    </row>
    <row r="547" spans="1:7" ht="14.25">
      <c r="A547" s="176"/>
      <c r="B547" s="468" t="s">
        <v>308</v>
      </c>
      <c r="C547" s="179"/>
      <c r="D547" s="1286" t="s">
        <v>1148</v>
      </c>
      <c r="E547" s="1286"/>
      <c r="F547" s="1286"/>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1150</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7" t="s">
        <v>1083</v>
      </c>
      <c r="B557" s="1287"/>
      <c r="C557" s="1287"/>
      <c r="D557" s="1287"/>
      <c r="E557" s="1287"/>
      <c r="F557" s="1287"/>
      <c r="G557" s="1287"/>
    </row>
    <row r="558" spans="1:7">
      <c r="A558" s="179"/>
      <c r="B558" s="179"/>
      <c r="C558" s="179"/>
      <c r="E558" s="35"/>
      <c r="F558" s="35"/>
    </row>
    <row r="559" spans="1:7" ht="12.75" customHeight="1">
      <c r="C559" s="172"/>
      <c r="D559" s="1298" t="s">
        <v>211</v>
      </c>
      <c r="E559" s="1298"/>
      <c r="F559" s="1298"/>
    </row>
    <row r="560" spans="1:7">
      <c r="A560" s="175"/>
      <c r="B560" s="175"/>
      <c r="C560" s="175"/>
      <c r="D560" s="1303" t="s">
        <v>1099</v>
      </c>
      <c r="E560" s="1303"/>
      <c r="F560" s="1303"/>
    </row>
    <row r="561" spans="1:6">
      <c r="A561"/>
      <c r="B561"/>
      <c r="C561" s="175"/>
      <c r="D561" s="255"/>
    </row>
    <row r="562" spans="1:6">
      <c r="A562" s="175"/>
      <c r="B562" s="468" t="s">
        <v>308</v>
      </c>
      <c r="D562" s="1303" t="s">
        <v>903</v>
      </c>
      <c r="E562" s="1303"/>
      <c r="F562" s="1303"/>
    </row>
    <row r="563" spans="1:6">
      <c r="A563" s="13"/>
      <c r="B563" s="13"/>
      <c r="D563" s="218"/>
    </row>
    <row r="564" spans="1:6">
      <c r="A564" s="13"/>
      <c r="B564" s="468" t="s">
        <v>308</v>
      </c>
      <c r="D564" s="1303" t="s">
        <v>1100</v>
      </c>
      <c r="E564" s="1303"/>
      <c r="F564" s="1303"/>
    </row>
    <row r="565" spans="1:6">
      <c r="A565" s="13"/>
      <c r="B565" s="13"/>
      <c r="D565" s="1303"/>
      <c r="E565" s="1303"/>
      <c r="F565" s="1303"/>
    </row>
    <row r="566" spans="1:6">
      <c r="A566" s="13"/>
      <c r="B566" s="13"/>
      <c r="D566" s="1303"/>
      <c r="E566" s="1303"/>
      <c r="F566" s="1303"/>
    </row>
    <row r="567" spans="1:6">
      <c r="A567" s="13"/>
      <c r="B567" s="13"/>
      <c r="D567" s="255"/>
    </row>
    <row r="568" spans="1:6">
      <c r="A568" s="13"/>
      <c r="B568" s="468" t="s">
        <v>308</v>
      </c>
      <c r="D568" s="1303" t="s">
        <v>1101</v>
      </c>
      <c r="E568" s="1303"/>
      <c r="F568" s="1303"/>
    </row>
    <row r="569" spans="1:6">
      <c r="A569" s="13"/>
      <c r="B569" s="13"/>
      <c r="D569" s="1303"/>
      <c r="E569" s="1303"/>
      <c r="F569" s="1303"/>
    </row>
    <row r="570" spans="1:6">
      <c r="A570" s="13"/>
      <c r="B570" s="13"/>
      <c r="D570" s="1303"/>
      <c r="E570" s="1303"/>
      <c r="F570" s="1303"/>
    </row>
    <row r="571" spans="1:6">
      <c r="A571" s="13"/>
      <c r="B571" s="13"/>
      <c r="D571" s="1303"/>
      <c r="E571" s="1303"/>
      <c r="F571" s="1303"/>
    </row>
    <row r="572" spans="1:6">
      <c r="A572" s="13"/>
      <c r="B572" s="13"/>
      <c r="D572" s="473"/>
      <c r="E572" s="473"/>
      <c r="F572" s="473"/>
    </row>
    <row r="573" spans="1:6">
      <c r="A573" s="13"/>
      <c r="B573" s="468" t="s">
        <v>308</v>
      </c>
      <c r="D573" s="1303" t="s">
        <v>1102</v>
      </c>
      <c r="E573" s="1303"/>
      <c r="F573" s="1303"/>
    </row>
    <row r="574" spans="1:6">
      <c r="A574" s="13"/>
      <c r="B574" s="13"/>
      <c r="D574" s="1303"/>
      <c r="E574" s="1303"/>
      <c r="F574" s="1303"/>
    </row>
    <row r="575" spans="1:6">
      <c r="A575" s="13"/>
      <c r="B575" s="13"/>
      <c r="D575" s="255"/>
    </row>
    <row r="576" spans="1:6">
      <c r="A576" s="13"/>
      <c r="B576" s="468" t="s">
        <v>308</v>
      </c>
      <c r="D576" s="1303" t="s">
        <v>1103</v>
      </c>
      <c r="E576" s="1303"/>
      <c r="F576" s="1303"/>
    </row>
    <row r="577" spans="1:7">
      <c r="A577" s="13"/>
      <c r="B577" s="13"/>
      <c r="D577" s="1303"/>
      <c r="E577" s="1303"/>
      <c r="F577" s="1303"/>
    </row>
    <row r="578" spans="1:7">
      <c r="A578" s="13"/>
      <c r="B578" s="13"/>
      <c r="D578" s="255"/>
    </row>
    <row r="579" spans="1:7" ht="14.25">
      <c r="A579" s="176"/>
      <c r="B579" s="468" t="s">
        <v>308</v>
      </c>
      <c r="D579" s="1303" t="s">
        <v>898</v>
      </c>
      <c r="E579" s="1303"/>
      <c r="F579" s="1303"/>
    </row>
    <row r="580" spans="1:7" ht="14.25">
      <c r="A580" s="176"/>
      <c r="B580" s="176"/>
      <c r="D580" s="255"/>
    </row>
    <row r="581" spans="1:7" ht="14.25">
      <c r="A581" s="176"/>
      <c r="B581" s="468" t="s">
        <v>308</v>
      </c>
      <c r="D581" s="1303" t="s">
        <v>1104</v>
      </c>
      <c r="E581" s="1303"/>
      <c r="F581" s="1303"/>
    </row>
    <row r="582" spans="1:7" ht="14.25">
      <c r="A582" s="176"/>
      <c r="B582" s="176"/>
      <c r="D582" s="1303"/>
      <c r="E582" s="1303"/>
      <c r="F582" s="1303"/>
    </row>
    <row r="583" spans="1:7">
      <c r="D583" s="1303"/>
      <c r="E583" s="1303"/>
      <c r="F583" s="1303"/>
    </row>
    <row r="584" spans="1:7">
      <c r="D584" s="1303"/>
      <c r="E584" s="1303"/>
      <c r="F584" s="1303"/>
    </row>
    <row r="585" spans="1:7">
      <c r="D585" s="1303"/>
      <c r="E585" s="1303"/>
      <c r="F585" s="1303"/>
    </row>
    <row r="586" spans="1:7">
      <c r="D586" s="1303"/>
      <c r="E586" s="1303"/>
      <c r="F586" s="1303"/>
    </row>
    <row r="587" spans="1:7"/>
    <row r="588" spans="1:7">
      <c r="A588" s="1287" t="s">
        <v>1084</v>
      </c>
      <c r="B588" s="1287"/>
      <c r="C588" s="1287"/>
      <c r="D588" s="1287"/>
      <c r="E588" s="1287"/>
      <c r="F588" s="1287"/>
      <c r="G588" s="1287"/>
    </row>
    <row r="589" spans="1:7"/>
    <row r="590" spans="1:7">
      <c r="D590" s="1279" t="s">
        <v>1184</v>
      </c>
      <c r="E590" s="1279"/>
      <c r="F590" s="1279"/>
    </row>
    <row r="591" spans="1:7">
      <c r="D591" s="1280" t="s">
        <v>1185</v>
      </c>
      <c r="E591" s="1280"/>
      <c r="F591" s="1280"/>
    </row>
    <row r="592" spans="1:7">
      <c r="D592" s="478"/>
      <c r="E592" s="433"/>
      <c r="F592" s="433"/>
    </row>
    <row r="593" spans="1:7" ht="14.25">
      <c r="A593" s="176"/>
      <c r="B593" s="468" t="s">
        <v>308</v>
      </c>
      <c r="D593" s="1281" t="s">
        <v>1186</v>
      </c>
      <c r="E593" s="1281"/>
      <c r="F593" s="1281"/>
    </row>
    <row r="594" spans="1:7">
      <c r="D594" s="1281"/>
      <c r="E594" s="1281"/>
      <c r="F594" s="1281"/>
    </row>
    <row r="595" spans="1:7">
      <c r="D595" s="1281"/>
      <c r="E595" s="1281"/>
      <c r="F595" s="1281"/>
    </row>
    <row r="596" spans="1:7"/>
    <row r="597" spans="1:7">
      <c r="A597" s="1287" t="s">
        <v>1085</v>
      </c>
      <c r="B597" s="1287"/>
      <c r="C597" s="1287"/>
      <c r="D597" s="1287"/>
      <c r="E597" s="1287"/>
      <c r="F597" s="1287"/>
      <c r="G597" s="1287"/>
    </row>
    <row r="598" spans="1:7">
      <c r="A598" s="35"/>
      <c r="B598" s="35"/>
    </row>
    <row r="599" spans="1:7">
      <c r="A599" s="172"/>
      <c r="B599" s="172"/>
      <c r="C599" s="172"/>
      <c r="D599" s="1282" t="s">
        <v>1187</v>
      </c>
      <c r="E599" s="1282"/>
      <c r="F599" s="1282"/>
    </row>
    <row r="600" spans="1:7">
      <c r="A600" s="172"/>
      <c r="B600" s="172"/>
      <c r="C600" s="172"/>
      <c r="D600" s="1282"/>
      <c r="E600" s="1282"/>
      <c r="F600" s="1282"/>
    </row>
    <row r="601" spans="1:7">
      <c r="C601" s="175"/>
      <c r="D601" s="1280" t="s">
        <v>1188</v>
      </c>
      <c r="E601" s="1280"/>
      <c r="F601" s="1280"/>
    </row>
    <row r="602" spans="1:7">
      <c r="C602" s="175"/>
      <c r="D602" s="478"/>
      <c r="E602" s="478"/>
      <c r="F602" s="478"/>
    </row>
    <row r="603" spans="1:7">
      <c r="A603" s="13"/>
      <c r="B603" s="468" t="s">
        <v>308</v>
      </c>
      <c r="D603" s="1280" t="s">
        <v>433</v>
      </c>
      <c r="E603" s="1280"/>
      <c r="F603" s="1280"/>
    </row>
    <row r="604" spans="1:7">
      <c r="C604" s="180"/>
      <c r="E604"/>
    </row>
    <row r="605" spans="1:7">
      <c r="A605" s="13"/>
      <c r="B605" s="468" t="s">
        <v>308</v>
      </c>
      <c r="D605" s="1283" t="s">
        <v>1189</v>
      </c>
      <c r="E605" s="1283"/>
      <c r="F605" s="1283"/>
    </row>
    <row r="606" spans="1:7">
      <c r="D606" s="1283"/>
      <c r="E606" s="1283"/>
      <c r="F606" s="1283"/>
    </row>
    <row r="607" spans="1:7">
      <c r="D607"/>
    </row>
    <row r="608" spans="1:7">
      <c r="B608" s="468" t="s">
        <v>308</v>
      </c>
      <c r="D608" s="1283" t="s">
        <v>1190</v>
      </c>
      <c r="E608" s="1283"/>
      <c r="F608" s="1283"/>
    </row>
    <row r="609" spans="1:7">
      <c r="C609" s="180"/>
      <c r="D609" s="1283"/>
      <c r="E609" s="1283"/>
      <c r="F609" s="1283"/>
    </row>
    <row r="610" spans="1:7">
      <c r="C610" s="180"/>
    </row>
    <row r="611" spans="1:7">
      <c r="B611" s="468" t="s">
        <v>308</v>
      </c>
      <c r="C611" s="180"/>
      <c r="D611" s="1283" t="s">
        <v>1191</v>
      </c>
      <c r="E611" s="1283"/>
      <c r="F611" s="1283"/>
    </row>
    <row r="612" spans="1:7">
      <c r="C612" s="180"/>
      <c r="D612" s="1283"/>
      <c r="E612" s="1283"/>
      <c r="F612" s="1283"/>
    </row>
    <row r="613" spans="1:7">
      <c r="C613" s="180"/>
    </row>
    <row r="614" spans="1:7">
      <c r="A614" s="1287" t="s">
        <v>1086</v>
      </c>
      <c r="B614" s="1287"/>
      <c r="C614" s="1287"/>
      <c r="D614" s="1287"/>
      <c r="E614" s="1287"/>
      <c r="F614" s="1287"/>
      <c r="G614" s="1287"/>
    </row>
    <row r="615" spans="1:7">
      <c r="A615" s="172"/>
      <c r="B615" s="172"/>
      <c r="C615" s="172"/>
    </row>
    <row r="616" spans="1:7">
      <c r="C616" s="13"/>
      <c r="D616" s="1279" t="s">
        <v>1192</v>
      </c>
      <c r="E616" s="1279"/>
      <c r="F616" s="1279"/>
    </row>
    <row r="617" spans="1:7">
      <c r="A617" s="13"/>
      <c r="B617" s="13"/>
      <c r="D617" s="2"/>
    </row>
    <row r="618" spans="1:7" ht="14.25">
      <c r="A618" s="176"/>
      <c r="B618" s="468" t="s">
        <v>308</v>
      </c>
      <c r="D618" s="1281" t="s">
        <v>1193</v>
      </c>
      <c r="E618" s="1281"/>
      <c r="F618" s="1281"/>
    </row>
    <row r="619" spans="1:7">
      <c r="D619" s="1281"/>
      <c r="E619" s="1281"/>
      <c r="F619" s="1281"/>
    </row>
    <row r="620" spans="1:7">
      <c r="D620" s="1281"/>
      <c r="E620" s="1281"/>
      <c r="F620" s="1281"/>
    </row>
    <row r="621" spans="1:7">
      <c r="D621" s="1281"/>
      <c r="E621" s="1281"/>
      <c r="F621" s="1281"/>
    </row>
    <row r="622" spans="1:7">
      <c r="D622" s="1281"/>
      <c r="E622" s="1281"/>
      <c r="F622" s="1281"/>
    </row>
    <row r="623" spans="1:7">
      <c r="D623" s="1281"/>
      <c r="E623" s="1281"/>
      <c r="F623" s="1281"/>
    </row>
    <row r="624" spans="1:7">
      <c r="D624" s="479"/>
      <c r="E624" s="479"/>
      <c r="F624" s="479"/>
    </row>
    <row r="625" spans="1:7" ht="14.25">
      <c r="A625" s="176"/>
      <c r="B625" s="468" t="s">
        <v>308</v>
      </c>
      <c r="D625" s="1281" t="s">
        <v>1194</v>
      </c>
      <c r="E625" s="1281"/>
      <c r="F625" s="1281"/>
    </row>
    <row r="626" spans="1:7">
      <c r="A626" s="179"/>
      <c r="B626" s="179"/>
      <c r="C626" s="179"/>
      <c r="D626" s="1281"/>
      <c r="E626" s="1281"/>
      <c r="F626" s="1281"/>
    </row>
    <row r="627" spans="1:7">
      <c r="A627" s="179"/>
      <c r="B627" s="179"/>
      <c r="C627" s="179"/>
      <c r="D627" s="35"/>
      <c r="E627" s="35"/>
      <c r="F627" s="35"/>
    </row>
    <row r="628" spans="1:7" ht="14.25">
      <c r="A628" s="176"/>
      <c r="B628" s="468" t="s">
        <v>308</v>
      </c>
      <c r="C628" s="179"/>
      <c r="D628" s="1281" t="s">
        <v>1195</v>
      </c>
      <c r="E628" s="1281"/>
      <c r="F628" s="1281"/>
    </row>
    <row r="629" spans="1:7" ht="14.25">
      <c r="A629" s="176"/>
      <c r="B629" s="176"/>
      <c r="C629" s="179"/>
      <c r="D629" s="1281"/>
      <c r="E629" s="1281"/>
      <c r="F629" s="1281"/>
    </row>
    <row r="630" spans="1:7" ht="14.25">
      <c r="A630" s="176"/>
      <c r="B630" s="176"/>
      <c r="C630" s="179"/>
      <c r="D630" s="1281"/>
      <c r="E630" s="1281"/>
      <c r="F630" s="1281"/>
    </row>
    <row r="631" spans="1:7">
      <c r="A631" s="179"/>
      <c r="B631" s="179"/>
      <c r="C631" s="179"/>
      <c r="D631" s="1281"/>
      <c r="E631" s="1281"/>
      <c r="F631" s="1281"/>
    </row>
    <row r="632" spans="1:7">
      <c r="A632" s="179"/>
      <c r="B632" s="179"/>
      <c r="C632" s="179"/>
      <c r="D632" s="479"/>
      <c r="E632" s="479"/>
      <c r="F632" s="479"/>
    </row>
    <row r="633" spans="1:7">
      <c r="A633" s="179"/>
      <c r="B633" s="468" t="s">
        <v>308</v>
      </c>
      <c r="C633" s="179"/>
      <c r="D633" s="1310" t="s">
        <v>1196</v>
      </c>
      <c r="E633" s="1310"/>
      <c r="F633" s="1310"/>
    </row>
    <row r="634" spans="1:7">
      <c r="A634" s="179"/>
      <c r="B634" s="179"/>
      <c r="C634" s="179"/>
      <c r="D634" s="480"/>
      <c r="E634" s="480"/>
      <c r="F634" s="480"/>
    </row>
    <row r="635" spans="1:7">
      <c r="A635" s="1287" t="s">
        <v>1087</v>
      </c>
      <c r="B635" s="1287"/>
      <c r="C635" s="1287"/>
      <c r="D635" s="1287"/>
      <c r="E635" s="1287"/>
      <c r="F635" s="1287"/>
      <c r="G635" s="1287"/>
    </row>
    <row r="636" spans="1:7">
      <c r="A636" s="35"/>
      <c r="B636" s="35"/>
      <c r="C636" s="179"/>
      <c r="D636" s="35"/>
      <c r="E636" s="35"/>
      <c r="F636" s="35"/>
    </row>
    <row r="637" spans="1:7">
      <c r="C637" s="172"/>
      <c r="D637" s="1285" t="s">
        <v>1246</v>
      </c>
      <c r="E637" s="1285"/>
      <c r="F637" s="1285"/>
    </row>
    <row r="638" spans="1:7">
      <c r="A638" s="175"/>
      <c r="B638" s="175"/>
      <c r="C638" s="175"/>
      <c r="D638" s="1286" t="s">
        <v>1247</v>
      </c>
      <c r="E638" s="1286"/>
      <c r="F638" s="1286"/>
    </row>
    <row r="639" spans="1:7">
      <c r="A639" s="175"/>
      <c r="B639" s="175"/>
      <c r="C639" s="175"/>
      <c r="D639" s="118"/>
      <c r="E639" s="118"/>
      <c r="F639" s="118"/>
    </row>
    <row r="640" spans="1:7" ht="14.45" customHeight="1">
      <c r="A640" s="176"/>
      <c r="B640" s="468" t="s">
        <v>308</v>
      </c>
      <c r="C640" s="179"/>
      <c r="D640" s="1266" t="s">
        <v>1248</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0" t="s">
        <v>1098</v>
      </c>
      <c r="E646" s="1300"/>
      <c r="F646" s="1300"/>
    </row>
    <row r="647" spans="1:11" ht="14.25">
      <c r="A647" s="176"/>
      <c r="B647" s="176"/>
      <c r="C647" s="179"/>
      <c r="D647" s="1299" t="s">
        <v>1249</v>
      </c>
      <c r="E647" s="1299"/>
      <c r="F647" s="1299"/>
    </row>
    <row r="648" spans="1:11" ht="14.25">
      <c r="A648" s="176"/>
      <c r="B648" s="176"/>
      <c r="C648" s="179"/>
      <c r="D648" s="1299"/>
      <c r="E648" s="1299"/>
      <c r="F648" s="1299"/>
    </row>
    <row r="649" spans="1:11" ht="14.25">
      <c r="A649" s="176"/>
      <c r="B649" s="176"/>
      <c r="C649" s="179"/>
      <c r="D649" s="1299"/>
      <c r="E649" s="1299"/>
      <c r="F649" s="1299"/>
    </row>
    <row r="650" spans="1:11" ht="14.25">
      <c r="A650" s="176"/>
      <c r="B650" s="176"/>
      <c r="C650" s="179"/>
      <c r="D650" s="1299"/>
      <c r="E650" s="1299"/>
      <c r="F650" s="1299"/>
    </row>
    <row r="651" spans="1:11" ht="14.25">
      <c r="A651" s="176"/>
      <c r="B651" s="176"/>
      <c r="C651" s="179"/>
      <c r="D651" s="1299"/>
      <c r="E651" s="1299"/>
      <c r="F651" s="1299"/>
    </row>
    <row r="652" spans="1:11" ht="14.25">
      <c r="A652" s="176"/>
      <c r="B652" s="176"/>
      <c r="C652" s="179"/>
      <c r="D652" s="1301" t="s">
        <v>1250</v>
      </c>
      <c r="E652" s="1301"/>
      <c r="F652" s="1301"/>
    </row>
    <row r="653" spans="1:11">
      <c r="A653" s="179"/>
      <c r="B653" s="179"/>
      <c r="C653" s="179"/>
      <c r="D653" s="35"/>
      <c r="E653" s="35"/>
      <c r="F653" s="35"/>
    </row>
    <row r="654" spans="1:11">
      <c r="A654" s="1287" t="s">
        <v>1088</v>
      </c>
      <c r="B654" s="1287"/>
      <c r="C654" s="1287"/>
      <c r="D654" s="1287"/>
      <c r="E654" s="1287"/>
      <c r="F654" s="1287"/>
      <c r="G654" s="1287"/>
      <c r="H654" s="181"/>
      <c r="I654" s="181"/>
      <c r="J654" s="181"/>
      <c r="K654" s="181"/>
    </row>
    <row r="655" spans="1:11">
      <c r="A655" s="482"/>
      <c r="B655" s="482"/>
      <c r="C655" s="482"/>
      <c r="D655" s="482"/>
      <c r="E655" s="482"/>
      <c r="F655" s="482"/>
      <c r="G655" s="482"/>
      <c r="H655" s="181"/>
      <c r="I655" s="181"/>
      <c r="J655" s="181"/>
      <c r="K655" s="181"/>
    </row>
    <row r="656" spans="1:11">
      <c r="C656" s="172"/>
      <c r="D656" s="1285" t="s">
        <v>99</v>
      </c>
      <c r="E656" s="1285"/>
      <c r="F656" s="1285"/>
      <c r="H656" s="181"/>
      <c r="I656" s="181"/>
      <c r="J656" s="181"/>
      <c r="K656" s="181"/>
    </row>
    <row r="657" spans="1:11">
      <c r="A657" s="172"/>
      <c r="B657" s="172"/>
      <c r="C657" s="172"/>
      <c r="D657" s="1285" t="s">
        <v>123</v>
      </c>
      <c r="E657" s="1285"/>
      <c r="F657" s="1285"/>
      <c r="H657" s="181"/>
      <c r="I657" s="181"/>
      <c r="J657" s="181"/>
      <c r="K657" s="181"/>
    </row>
    <row r="658" spans="1:11">
      <c r="A658" s="175"/>
      <c r="B658" s="175"/>
      <c r="C658" s="175"/>
      <c r="D658" s="1286" t="s">
        <v>1124</v>
      </c>
      <c r="E658" s="1286"/>
      <c r="F658" s="1286"/>
      <c r="H658" s="181"/>
      <c r="I658" s="181"/>
      <c r="J658" s="181"/>
      <c r="K658" s="181"/>
    </row>
    <row r="659" spans="1:11">
      <c r="A659" s="175"/>
      <c r="B659" s="175"/>
      <c r="C659" s="175"/>
      <c r="H659" s="181"/>
      <c r="I659" s="181"/>
      <c r="J659" s="181"/>
      <c r="K659" s="181"/>
    </row>
    <row r="660" spans="1:11" ht="14.25">
      <c r="A660" s="176"/>
      <c r="B660" s="468" t="s">
        <v>308</v>
      </c>
      <c r="C660" s="175"/>
      <c r="D660" s="1286" t="s">
        <v>899</v>
      </c>
      <c r="E660" s="1286"/>
      <c r="F660" s="1286"/>
      <c r="H660" s="181"/>
      <c r="I660" s="181"/>
      <c r="J660" s="181"/>
      <c r="K660" s="181"/>
    </row>
    <row r="661" spans="1:11">
      <c r="A661" s="175"/>
      <c r="B661" s="175"/>
      <c r="C661" s="175"/>
      <c r="D661" s="1286" t="s">
        <v>909</v>
      </c>
      <c r="E661" s="1286"/>
      <c r="F661" s="1286"/>
      <c r="H661" s="181"/>
      <c r="I661" s="181"/>
      <c r="J661" s="181"/>
      <c r="K661" s="181"/>
    </row>
    <row r="662" spans="1:11">
      <c r="A662" s="175"/>
      <c r="B662" s="175"/>
      <c r="C662" s="175"/>
      <c r="D662" s="3"/>
      <c r="E662" s="1270" t="s">
        <v>1125</v>
      </c>
      <c r="F662" s="1270"/>
      <c r="H662" s="181"/>
      <c r="I662" s="181"/>
      <c r="J662" s="181"/>
      <c r="K662" s="181"/>
    </row>
    <row r="663" spans="1:11">
      <c r="A663" s="175"/>
      <c r="B663" s="175"/>
      <c r="C663" s="175"/>
      <c r="D663" s="3"/>
      <c r="E663" s="1270"/>
      <c r="F663" s="1270"/>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86" t="s">
        <v>937</v>
      </c>
      <c r="E669" s="1286"/>
      <c r="F669" s="1286"/>
      <c r="H669" s="181"/>
      <c r="I669" s="181"/>
      <c r="J669" s="181"/>
      <c r="K669" s="181"/>
    </row>
    <row r="670" spans="1:11" ht="14.25">
      <c r="A670" s="176"/>
      <c r="B670" s="176"/>
      <c r="C670" s="175"/>
      <c r="D670" s="1286" t="s">
        <v>909</v>
      </c>
      <c r="E670" s="1286"/>
      <c r="F670" s="1286"/>
      <c r="H670" s="181"/>
      <c r="I670" s="181"/>
      <c r="J670" s="181"/>
      <c r="K670" s="181"/>
    </row>
    <row r="671" spans="1:11">
      <c r="A671" s="175"/>
      <c r="B671" s="175"/>
      <c r="C671" s="175"/>
      <c r="D671" s="3"/>
      <c r="E671" s="1291" t="s">
        <v>1127</v>
      </c>
      <c r="F671" s="1291"/>
      <c r="H671" s="181"/>
      <c r="I671" s="181"/>
      <c r="J671" s="181"/>
      <c r="K671" s="181"/>
    </row>
    <row r="672" spans="1:11">
      <c r="A672" s="175"/>
      <c r="B672" s="175"/>
      <c r="C672" s="175"/>
      <c r="D672" s="2"/>
      <c r="H672" s="181"/>
      <c r="I672" s="181"/>
      <c r="J672" s="181"/>
      <c r="K672" s="181"/>
    </row>
    <row r="673" spans="1:11" ht="14.25">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293" t="s">
        <v>1132</v>
      </c>
      <c r="E724" s="1293"/>
      <c r="F724" s="1293"/>
      <c r="H724" s="181"/>
      <c r="I724" s="181"/>
      <c r="J724" s="181"/>
      <c r="K724" s="181"/>
    </row>
    <row r="725" spans="1:11">
      <c r="A725" s="175"/>
      <c r="B725" s="175"/>
      <c r="C725" s="175"/>
      <c r="D725" s="369"/>
      <c r="H725" s="181"/>
      <c r="I725" s="181"/>
      <c r="J725" s="181"/>
      <c r="K725" s="181"/>
    </row>
    <row r="726" spans="1:11">
      <c r="A726" s="1288" t="s">
        <v>1089</v>
      </c>
      <c r="B726" s="1288"/>
      <c r="C726" s="1288"/>
      <c r="D726" s="1288"/>
      <c r="E726" s="1288"/>
      <c r="F726" s="1288"/>
      <c r="G726" s="1288"/>
      <c r="H726" s="181"/>
      <c r="I726" s="181"/>
      <c r="J726" s="181"/>
      <c r="K726" s="181"/>
    </row>
    <row r="727" spans="1:11">
      <c r="A727" s="175"/>
      <c r="B727" s="175"/>
      <c r="C727" s="175"/>
      <c r="D727" s="178"/>
      <c r="G727" s="183"/>
      <c r="H727" s="181"/>
      <c r="I727" s="181"/>
      <c r="J727" s="181"/>
      <c r="K727" s="181"/>
    </row>
    <row r="728" spans="1:11" ht="13.35" customHeight="1">
      <c r="C728" s="175"/>
      <c r="D728" s="1298" t="s">
        <v>1105</v>
      </c>
      <c r="E728" s="1298"/>
      <c r="F728" s="1298"/>
      <c r="G728" s="183"/>
      <c r="H728" s="181"/>
      <c r="I728" s="181"/>
      <c r="J728" s="181"/>
      <c r="K728" s="181"/>
    </row>
    <row r="729" spans="1:11">
      <c r="A729" s="175"/>
      <c r="B729" s="175"/>
      <c r="C729" s="175"/>
      <c r="D729" s="1290" t="s">
        <v>1106</v>
      </c>
      <c r="E729" s="1290"/>
      <c r="F729" s="1290"/>
      <c r="G729" s="183"/>
      <c r="H729" s="181"/>
      <c r="I729" s="181"/>
      <c r="J729" s="181"/>
      <c r="K729" s="181"/>
    </row>
    <row r="730" spans="1:11">
      <c r="A730" s="175"/>
      <c r="B730" s="175"/>
      <c r="C730" s="175"/>
      <c r="G730" s="183"/>
      <c r="H730" s="181"/>
      <c r="I730" s="181"/>
      <c r="J730" s="181"/>
      <c r="K730" s="181"/>
    </row>
    <row r="731" spans="1:11" ht="14.25">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299" t="s">
        <v>1109</v>
      </c>
      <c r="E743" s="1299"/>
      <c r="F743" s="1299"/>
      <c r="G743" s="210"/>
    </row>
    <row r="744" spans="1:11" s="274" customFormat="1">
      <c r="A744" s="273"/>
      <c r="B744" s="273"/>
      <c r="C744" s="273"/>
      <c r="D744" s="1299"/>
      <c r="E744" s="1299"/>
      <c r="F744" s="1299"/>
      <c r="G744" s="210"/>
    </row>
    <row r="745" spans="1:11" s="274" customFormat="1">
      <c r="A745" s="273"/>
      <c r="B745" s="273"/>
      <c r="C745" s="273"/>
      <c r="D745" s="1299"/>
      <c r="E745" s="1299"/>
      <c r="F745" s="1299"/>
      <c r="G745" s="210"/>
    </row>
    <row r="746" spans="1:11">
      <c r="D746" s="255"/>
      <c r="E746" s="35"/>
      <c r="F746" s="35"/>
      <c r="G746" s="183"/>
      <c r="H746" s="181"/>
      <c r="I746" s="181"/>
      <c r="J746" s="181"/>
      <c r="K746" s="181"/>
    </row>
    <row r="747" spans="1:11" ht="14.25">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7" t="s">
        <v>1112</v>
      </c>
      <c r="B754" s="1287"/>
      <c r="C754" s="1287"/>
      <c r="D754" s="1287"/>
      <c r="E754" s="1287"/>
      <c r="F754" s="1287"/>
      <c r="G754" s="1287"/>
    </row>
    <row r="755" spans="1:11">
      <c r="A755" s="175"/>
      <c r="B755" s="175"/>
      <c r="C755" s="175"/>
      <c r="D755" s="184"/>
      <c r="F755" s="35"/>
      <c r="G755" s="183"/>
    </row>
    <row r="756" spans="1:11">
      <c r="D756" s="1295" t="s">
        <v>1096</v>
      </c>
      <c r="E756" s="1295"/>
      <c r="F756" s="1295"/>
      <c r="G756" s="183"/>
    </row>
    <row r="757" spans="1:11">
      <c r="A757" s="345"/>
      <c r="B757" s="345"/>
      <c r="C757" s="345"/>
      <c r="D757" s="1296" t="s">
        <v>1113</v>
      </c>
      <c r="E757" s="1296"/>
      <c r="F757" s="1296"/>
      <c r="G757" s="183"/>
    </row>
    <row r="758" spans="1:11">
      <c r="D758" s="433"/>
      <c r="E758" s="433"/>
      <c r="F758" s="433"/>
      <c r="G758" s="183"/>
    </row>
    <row r="759" spans="1:11" ht="14.25">
      <c r="A759" s="176"/>
      <c r="B759" s="468" t="s">
        <v>308</v>
      </c>
      <c r="D759" s="1296" t="s">
        <v>1006</v>
      </c>
      <c r="E759" s="1296"/>
      <c r="F759" s="1296"/>
      <c r="G759" s="183"/>
    </row>
    <row r="760" spans="1:11">
      <c r="D760" s="433"/>
      <c r="E760" s="1297" t="s">
        <v>1097</v>
      </c>
      <c r="F760" s="1297"/>
      <c r="G760" s="183"/>
    </row>
    <row r="761" spans="1:11">
      <c r="A761" s="172"/>
      <c r="B761" s="172"/>
      <c r="C761" s="172"/>
      <c r="D761" s="35"/>
      <c r="G761" s="183"/>
    </row>
    <row r="762" spans="1:11">
      <c r="A762" s="1294" t="s">
        <v>450</v>
      </c>
      <c r="B762" s="1294"/>
      <c r="C762" s="1294"/>
      <c r="D762" s="1294"/>
      <c r="E762" s="1294"/>
      <c r="F762" s="1294"/>
      <c r="G762" s="1294"/>
    </row>
    <row r="763" spans="1:11">
      <c r="A763" s="172"/>
      <c r="B763" s="172"/>
      <c r="C763" s="179"/>
      <c r="D763" s="183"/>
      <c r="E763" s="183"/>
      <c r="F763" s="183"/>
      <c r="G763" s="183"/>
    </row>
    <row r="764" spans="1:11">
      <c r="A764" s="35"/>
      <c r="B764" s="1290" t="s">
        <v>1005</v>
      </c>
      <c r="C764" s="1290"/>
      <c r="D764" s="1290"/>
      <c r="E764" s="1290"/>
      <c r="F764" s="1290"/>
      <c r="G764" s="183"/>
    </row>
    <row r="765" spans="1:11">
      <c r="A765" s="13"/>
      <c r="B765" s="13"/>
      <c r="G765" s="183"/>
    </row>
    <row r="766" spans="1:11">
      <c r="A766" s="1294" t="s">
        <v>451</v>
      </c>
      <c r="B766" s="1294"/>
      <c r="C766" s="1294"/>
      <c r="D766" s="1294"/>
      <c r="E766" s="1294"/>
      <c r="F766" s="1294"/>
      <c r="G766" s="1294"/>
    </row>
    <row r="767" spans="1:11">
      <c r="A767" s="172"/>
      <c r="B767" s="172"/>
      <c r="C767" s="172"/>
      <c r="D767" s="178"/>
      <c r="G767" s="183"/>
    </row>
    <row r="768" spans="1:11">
      <c r="A768" s="35"/>
      <c r="B768" s="1286" t="s">
        <v>449</v>
      </c>
      <c r="C768" s="1286"/>
      <c r="D768" s="1286"/>
      <c r="E768" s="1286"/>
      <c r="F768" s="1286"/>
      <c r="G768" s="183"/>
    </row>
    <row r="769" spans="1:7" ht="14.25">
      <c r="A769" s="176"/>
      <c r="B769" s="176"/>
      <c r="D769" s="35"/>
      <c r="E769" s="35"/>
      <c r="F769" s="183"/>
      <c r="G769" s="183"/>
    </row>
    <row r="770" spans="1:7">
      <c r="A770" s="1294" t="s">
        <v>452</v>
      </c>
      <c r="B770" s="1294"/>
      <c r="C770" s="1294"/>
      <c r="D770" s="1294"/>
      <c r="E770" s="1294"/>
      <c r="F770" s="1294"/>
      <c r="G770" s="1294"/>
    </row>
    <row r="771" spans="1:7">
      <c r="C771" s="175"/>
      <c r="D771" s="173"/>
      <c r="E771" s="35"/>
      <c r="F771" s="183"/>
      <c r="G771" s="183"/>
    </row>
    <row r="772" spans="1:7">
      <c r="A772" s="35"/>
      <c r="B772" s="1286" t="s">
        <v>449</v>
      </c>
      <c r="C772" s="1286"/>
      <c r="D772" s="1286"/>
      <c r="E772" s="1286"/>
      <c r="F772" s="1286"/>
      <c r="G772" s="183"/>
    </row>
    <row r="773" spans="1:7">
      <c r="A773" s="35"/>
      <c r="B773" s="35"/>
      <c r="C773" s="179"/>
      <c r="D773" s="183"/>
      <c r="E773" s="183"/>
      <c r="F773" s="183"/>
      <c r="G773" s="183"/>
    </row>
    <row r="774" spans="1:7">
      <c r="A774" s="1294" t="s">
        <v>453</v>
      </c>
      <c r="B774" s="1294"/>
      <c r="C774" s="1294"/>
      <c r="D774" s="1294"/>
      <c r="E774" s="1294"/>
      <c r="F774" s="1294"/>
      <c r="G774" s="1294"/>
    </row>
    <row r="775" spans="1:7">
      <c r="A775" s="35"/>
      <c r="B775" s="35"/>
    </row>
    <row r="776" spans="1:7">
      <c r="A776" s="35"/>
      <c r="B776" s="1286" t="s">
        <v>449</v>
      </c>
      <c r="C776" s="1286"/>
      <c r="D776" s="1286"/>
      <c r="E776" s="1286"/>
      <c r="F776" s="1286"/>
    </row>
    <row r="777" spans="1:7">
      <c r="A777" s="179"/>
      <c r="B777" s="179"/>
      <c r="C777" s="179"/>
      <c r="D777" s="174"/>
      <c r="F777" s="183"/>
    </row>
    <row r="778" spans="1:7">
      <c r="A778" s="1294" t="s">
        <v>454</v>
      </c>
      <c r="B778" s="1294"/>
      <c r="C778" s="1294"/>
      <c r="D778" s="1294"/>
      <c r="E778" s="1294"/>
      <c r="F778" s="1294"/>
      <c r="G778" s="1294"/>
    </row>
    <row r="779" spans="1:7">
      <c r="A779" s="35"/>
      <c r="B779" s="35"/>
    </row>
    <row r="780" spans="1:7">
      <c r="A780" s="35"/>
      <c r="B780" s="1286" t="s">
        <v>449</v>
      </c>
      <c r="C780" s="1286"/>
      <c r="D780" s="1286"/>
      <c r="E780" s="1286"/>
      <c r="F780" s="1286"/>
    </row>
    <row r="781" spans="1:7">
      <c r="A781" s="179"/>
      <c r="B781" s="179"/>
      <c r="C781" s="179"/>
      <c r="D781" s="174"/>
      <c r="F781" s="183"/>
    </row>
    <row r="782" spans="1:7">
      <c r="A782" s="1294" t="s">
        <v>455</v>
      </c>
      <c r="B782" s="1294"/>
      <c r="C782" s="1294"/>
      <c r="D782" s="1294"/>
      <c r="E782" s="1294"/>
      <c r="F782" s="1294"/>
      <c r="G782" s="1294"/>
    </row>
    <row r="783" spans="1:7">
      <c r="A783" s="35"/>
      <c r="B783" s="35"/>
    </row>
    <row r="784" spans="1:7">
      <c r="A784" s="35"/>
      <c r="B784" s="1286" t="s">
        <v>449</v>
      </c>
      <c r="C784" s="1286"/>
      <c r="D784" s="1286"/>
      <c r="E784" s="1286"/>
      <c r="F784" s="1286"/>
    </row>
    <row r="785" spans="1:7">
      <c r="D785" s="174"/>
    </row>
    <row r="786" spans="1:7">
      <c r="A786" s="1294" t="s">
        <v>187</v>
      </c>
      <c r="B786" s="1294"/>
      <c r="C786" s="1294"/>
      <c r="D786" s="1294"/>
      <c r="E786" s="1294"/>
      <c r="F786" s="1294"/>
      <c r="G786" s="1294"/>
    </row>
    <row r="787" spans="1:7">
      <c r="A787" s="35"/>
      <c r="B787" s="35"/>
    </row>
    <row r="788" spans="1:7">
      <c r="A788" s="35"/>
      <c r="B788" s="1286" t="s">
        <v>449</v>
      </c>
      <c r="C788" s="1286"/>
      <c r="D788" s="1286"/>
      <c r="E788" s="1286"/>
      <c r="F788" s="1286"/>
    </row>
    <row r="789" spans="1:7">
      <c r="A789" s="35"/>
      <c r="B789" s="35"/>
      <c r="D789" s="174"/>
    </row>
    <row r="790" spans="1:7">
      <c r="A790" s="1294" t="s">
        <v>886</v>
      </c>
      <c r="B790" s="1294"/>
      <c r="C790" s="1294"/>
      <c r="D790" s="1294"/>
      <c r="E790" s="1294"/>
      <c r="F790" s="1294"/>
      <c r="G790" s="1294"/>
    </row>
    <row r="791" spans="1:7">
      <c r="A791" s="35"/>
      <c r="B791" s="35"/>
    </row>
    <row r="792" spans="1:7">
      <c r="A792" s="35"/>
      <c r="B792" s="1286" t="s">
        <v>449</v>
      </c>
      <c r="C792" s="1286"/>
      <c r="D792" s="1286"/>
      <c r="E792" s="1286"/>
      <c r="F792" s="1286"/>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 customHeight="1" zeroHeight="1"/>
  <cols>
    <col min="1" max="10" width="10.7109375" style="433" customWidth="1"/>
    <col min="11" max="16384" width="8.85546875" style="433" hidden="1"/>
  </cols>
  <sheetData>
    <row r="1" spans="1:10" ht="14.25" customHeight="1"/>
    <row r="2" spans="1:10" ht="15.75">
      <c r="A2" s="1319" t="s">
        <v>2059</v>
      </c>
      <c r="B2" s="1320"/>
      <c r="C2" s="1320"/>
      <c r="D2" s="1320"/>
      <c r="E2" s="1320"/>
      <c r="F2" s="1320"/>
      <c r="G2" s="1320"/>
      <c r="H2" s="1320"/>
      <c r="I2" s="1320"/>
      <c r="J2" s="1320"/>
    </row>
    <row r="3" spans="1:10" ht="15">
      <c r="A3" s="1323" t="s">
        <v>1377</v>
      </c>
      <c r="B3" s="1324"/>
      <c r="C3" s="1324"/>
      <c r="D3" s="1324"/>
      <c r="E3" s="1324"/>
      <c r="F3" s="1324"/>
      <c r="G3" s="1324"/>
      <c r="H3" s="1324"/>
      <c r="I3" s="1324"/>
      <c r="J3" s="1324"/>
    </row>
    <row r="4" spans="1:10" ht="12.75"/>
    <row r="5" spans="1:10" ht="12.75" customHeight="1">
      <c r="A5" s="1321" t="s">
        <v>2360</v>
      </c>
      <c r="B5" s="1321"/>
      <c r="C5" s="1321"/>
      <c r="D5" s="1321"/>
      <c r="E5" s="1321"/>
      <c r="F5" s="1321"/>
      <c r="G5" s="1321"/>
      <c r="H5" s="1321"/>
      <c r="I5" s="1321"/>
      <c r="J5" s="1321"/>
    </row>
    <row r="6" spans="1:10" ht="12.75">
      <c r="A6" s="1321"/>
      <c r="B6" s="1321"/>
      <c r="C6" s="1321"/>
      <c r="D6" s="1321"/>
      <c r="E6" s="1321"/>
      <c r="F6" s="1321"/>
      <c r="G6" s="1321"/>
      <c r="H6" s="1321"/>
      <c r="I6" s="1321"/>
      <c r="J6" s="1321"/>
    </row>
    <row r="7" spans="1:10" ht="30" customHeight="1">
      <c r="A7" s="1321"/>
      <c r="B7" s="1321"/>
      <c r="C7" s="1321"/>
      <c r="D7" s="1321"/>
      <c r="E7" s="1321"/>
      <c r="F7" s="1321"/>
      <c r="G7" s="1321"/>
      <c r="H7" s="1321"/>
      <c r="I7" s="1321"/>
      <c r="J7" s="1321"/>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5" t="s">
        <v>2064</v>
      </c>
      <c r="B11" s="1325"/>
      <c r="C11" s="1325"/>
      <c r="D11" s="1325"/>
      <c r="E11" s="1325"/>
      <c r="F11" s="1325"/>
      <c r="G11" s="1325"/>
      <c r="H11" s="1325"/>
      <c r="I11" s="1325"/>
      <c r="J11" s="1325"/>
    </row>
    <row r="12" spans="1:10" ht="12.75">
      <c r="A12" s="1325"/>
      <c r="B12" s="1325"/>
      <c r="C12" s="1325"/>
      <c r="D12" s="1325"/>
      <c r="E12" s="1325"/>
      <c r="F12" s="1325"/>
      <c r="G12" s="1325"/>
      <c r="H12" s="1325"/>
      <c r="I12" s="1325"/>
      <c r="J12" s="1325"/>
    </row>
    <row r="13" spans="1:10" ht="12.75">
      <c r="A13" s="1325"/>
      <c r="B13" s="1325"/>
      <c r="C13" s="1325"/>
      <c r="D13" s="1325"/>
      <c r="E13" s="1325"/>
      <c r="F13" s="1325"/>
      <c r="G13" s="1325"/>
      <c r="H13" s="1325"/>
      <c r="I13" s="1325"/>
      <c r="J13" s="1325"/>
    </row>
    <row r="14" spans="1:10" ht="12.75">
      <c r="A14" s="1325"/>
      <c r="B14" s="1325"/>
      <c r="C14" s="1325"/>
      <c r="D14" s="1325"/>
      <c r="E14" s="1325"/>
      <c r="F14" s="1325"/>
      <c r="G14" s="1325"/>
      <c r="H14" s="1325"/>
      <c r="I14" s="1325"/>
      <c r="J14" s="1325"/>
    </row>
    <row r="15" spans="1:10" ht="12.75">
      <c r="A15" s="1325"/>
      <c r="B15" s="1325"/>
      <c r="C15" s="1325"/>
      <c r="D15" s="1325"/>
      <c r="E15" s="1325"/>
      <c r="F15" s="1325"/>
      <c r="G15" s="1325"/>
      <c r="H15" s="1325"/>
      <c r="I15" s="1325"/>
      <c r="J15" s="1325"/>
    </row>
    <row r="16" spans="1:10" ht="12.75">
      <c r="A16" s="1325"/>
      <c r="B16" s="1325"/>
      <c r="C16" s="1325"/>
      <c r="D16" s="1325"/>
      <c r="E16" s="1325"/>
      <c r="F16" s="1325"/>
      <c r="G16" s="1325"/>
      <c r="H16" s="1325"/>
      <c r="I16" s="1325"/>
      <c r="J16" s="1325"/>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4" t="s">
        <v>1296</v>
      </c>
      <c r="B20" s="1324"/>
      <c r="C20" s="1324"/>
      <c r="D20" s="1324"/>
      <c r="E20" s="1324"/>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1" t="s">
        <v>1297</v>
      </c>
      <c r="B57" s="1321"/>
      <c r="C57" s="1321"/>
      <c r="D57" s="1321"/>
      <c r="E57" s="1321"/>
      <c r="F57" s="1321"/>
      <c r="G57" s="1321"/>
      <c r="H57" s="1321"/>
      <c r="I57" s="1321"/>
      <c r="J57" s="1321"/>
    </row>
    <row r="58" spans="1:10" ht="12.75">
      <c r="A58" s="1321"/>
      <c r="B58" s="1321"/>
      <c r="C58" s="1321"/>
      <c r="D58" s="1321"/>
      <c r="E58" s="1321"/>
      <c r="F58" s="1321"/>
      <c r="G58" s="1321"/>
      <c r="H58" s="1321"/>
      <c r="I58" s="1321"/>
      <c r="J58" s="1321"/>
    </row>
    <row r="59" spans="1:10" ht="12.75">
      <c r="A59" s="1321"/>
      <c r="B59" s="1321"/>
      <c r="C59" s="1321"/>
      <c r="D59" s="1321"/>
      <c r="E59" s="1321"/>
      <c r="F59" s="1321"/>
      <c r="G59" s="1321"/>
      <c r="H59" s="1321"/>
      <c r="I59" s="1321"/>
      <c r="J59" s="1321"/>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2" t="s">
        <v>2060</v>
      </c>
      <c r="B72" s="1322"/>
      <c r="C72" s="1322"/>
      <c r="D72" s="1322"/>
      <c r="E72" s="1322"/>
      <c r="F72" s="1322"/>
      <c r="G72" s="1322"/>
      <c r="H72" s="1322"/>
      <c r="I72" s="1322"/>
    </row>
    <row r="73" spans="1:9" ht="12.75">
      <c r="A73" s="1273" t="s">
        <v>2358</v>
      </c>
      <c r="B73" s="1273"/>
      <c r="C73" s="1273"/>
      <c r="D73" s="1273"/>
      <c r="E73" s="1273"/>
    </row>
    <row r="74" spans="1:9" ht="12.75">
      <c r="A74" s="1273" t="s">
        <v>2359</v>
      </c>
      <c r="B74" s="1273"/>
      <c r="C74" s="1273"/>
      <c r="D74" s="1273"/>
      <c r="E74" s="1273"/>
    </row>
    <row r="75" spans="1:9" ht="12.75">
      <c r="A75" s="1273" t="s">
        <v>2061</v>
      </c>
      <c r="B75" s="1273"/>
      <c r="C75" s="1273"/>
      <c r="D75" s="1273"/>
      <c r="E75" s="1273"/>
    </row>
    <row r="76" spans="1:9" ht="12.75"/>
    <row r="77" spans="1:9" ht="12.75"/>
    <row r="78" spans="1:9" ht="12.75"/>
    <row r="79" spans="1:9" ht="12.6" customHeight="1"/>
    <row r="80" spans="1:9" ht="12.6" customHeight="1"/>
    <row r="81" ht="12.6" customHeight="1"/>
    <row r="82" ht="12.6" customHeight="1"/>
    <row r="83" ht="12.6" customHeight="1"/>
    <row r="84" ht="12.6" customHeight="1"/>
    <row r="85" ht="12.6"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104775</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A797" workbookViewId="0">
      <selection activeCell="D810" sqref="D810:F815"/>
    </sheetView>
  </sheetViews>
  <sheetFormatPr defaultColWidth="0" defaultRowHeight="12.75" zeroHeight="1"/>
  <cols>
    <col min="1" max="1" width="3.42578125" style="514" customWidth="1"/>
    <col min="2" max="2" width="13.42578125" style="514" customWidth="1"/>
    <col min="3" max="3" width="2.42578125" style="514" customWidth="1"/>
    <col min="4" max="5" width="3.42578125" style="433" customWidth="1"/>
    <col min="6" max="6" width="65.42578125" style="433" customWidth="1"/>
    <col min="7" max="7" width="1.42578125" style="433" customWidth="1"/>
    <col min="8" max="8" width="3.42578125" style="433" customWidth="1"/>
    <col min="9" max="9" width="24.42578125" style="435" customWidth="1"/>
    <col min="10" max="10" width="8.85546875" style="433" customWidth="1"/>
    <col min="11" max="16384" width="8.85546875" style="433" hidden="1"/>
  </cols>
  <sheetData>
    <row r="1" spans="1:13"/>
    <row r="2" spans="1:13">
      <c r="A2" s="1326" t="s">
        <v>2580</v>
      </c>
      <c r="B2" s="1326"/>
      <c r="C2" s="1326"/>
      <c r="D2" s="1326"/>
      <c r="E2" s="1326"/>
      <c r="F2" s="1326"/>
      <c r="G2" s="1326"/>
      <c r="H2" s="1326"/>
      <c r="I2" s="1326"/>
    </row>
    <row r="3" spans="1:13">
      <c r="A3" s="1327" t="s">
        <v>2626</v>
      </c>
      <c r="B3" s="1327"/>
      <c r="C3" s="1327"/>
      <c r="D3" s="1327"/>
      <c r="E3" s="1327"/>
      <c r="F3" s="1327"/>
      <c r="G3" s="1327"/>
      <c r="H3" s="1327"/>
      <c r="I3" s="1327"/>
    </row>
    <row r="4" spans="1:13">
      <c r="A4" s="1327"/>
      <c r="B4" s="1327"/>
      <c r="C4" s="1324"/>
      <c r="D4" s="1324"/>
      <c r="E4" s="1324"/>
      <c r="F4" s="1324"/>
      <c r="G4" s="1324"/>
    </row>
    <row r="5" spans="1:13">
      <c r="A5" s="1327"/>
      <c r="B5" s="1327"/>
      <c r="C5" s="1324"/>
      <c r="D5" s="1324"/>
      <c r="E5" s="1324"/>
      <c r="F5" s="1324"/>
      <c r="G5" s="1324"/>
    </row>
    <row r="6" spans="1:13" ht="12.75" customHeight="1">
      <c r="A6" s="1341" t="s">
        <v>2625</v>
      </c>
      <c r="B6" s="1341"/>
      <c r="C6" s="1341"/>
      <c r="D6" s="1341"/>
      <c r="E6" s="1341"/>
      <c r="F6" s="1341"/>
      <c r="G6" s="1341"/>
      <c r="I6" s="524" t="s">
        <v>2070</v>
      </c>
    </row>
    <row r="7" spans="1:13">
      <c r="A7" s="1341"/>
      <c r="B7" s="1341"/>
      <c r="C7" s="1341"/>
      <c r="D7" s="1341"/>
      <c r="E7" s="1341"/>
      <c r="F7" s="1341"/>
      <c r="G7" s="1341"/>
      <c r="I7" s="524" t="s">
        <v>2071</v>
      </c>
    </row>
    <row r="8" spans="1:13">
      <c r="A8" s="515"/>
      <c r="B8" s="515"/>
      <c r="C8" s="516"/>
      <c r="D8" s="516"/>
      <c r="E8" s="516"/>
      <c r="F8" s="516"/>
    </row>
    <row r="9" spans="1:13">
      <c r="A9" s="1287" t="s">
        <v>1169</v>
      </c>
      <c r="B9" s="1287"/>
      <c r="C9" s="1287"/>
      <c r="D9" s="1287"/>
      <c r="E9" s="1287"/>
      <c r="F9" s="1287"/>
      <c r="G9" s="1287"/>
      <c r="H9" s="1063"/>
      <c r="I9" s="1064"/>
    </row>
    <row r="10" spans="1:13">
      <c r="A10" s="516"/>
      <c r="B10" s="516"/>
      <c r="E10" s="435"/>
    </row>
    <row r="11" spans="1:13" ht="13.7" customHeight="1">
      <c r="C11" s="516"/>
      <c r="D11" s="1340" t="s">
        <v>1168</v>
      </c>
      <c r="E11" s="1340"/>
      <c r="F11" s="1340"/>
    </row>
    <row r="12" spans="1:13">
      <c r="C12" s="516"/>
      <c r="D12" s="1340"/>
      <c r="E12" s="1340"/>
      <c r="F12" s="1340"/>
    </row>
    <row r="13" spans="1:13">
      <c r="A13" s="517"/>
      <c r="B13" s="517"/>
      <c r="C13" s="517"/>
      <c r="D13" s="1310" t="s">
        <v>1151</v>
      </c>
      <c r="E13" s="1310"/>
      <c r="F13" s="1310"/>
      <c r="M13" s="96"/>
    </row>
    <row r="14" spans="1:13">
      <c r="A14" s="517"/>
      <c r="B14" s="517"/>
      <c r="C14" s="517"/>
      <c r="D14" s="510"/>
      <c r="L14" s="336"/>
    </row>
    <row r="15" spans="1:13" ht="14.25">
      <c r="A15" s="518"/>
      <c r="B15" s="519" t="s">
        <v>308</v>
      </c>
      <c r="C15" s="517"/>
      <c r="D15" s="1281" t="s">
        <v>2221</v>
      </c>
      <c r="E15" s="1281"/>
      <c r="F15" s="1281"/>
      <c r="I15" s="524" t="s">
        <v>2072</v>
      </c>
    </row>
    <row r="16" spans="1:13">
      <c r="A16" s="517"/>
      <c r="B16" s="517"/>
      <c r="C16" s="517"/>
      <c r="D16" s="1281"/>
      <c r="E16" s="1281"/>
      <c r="F16" s="1281"/>
      <c r="I16" s="524"/>
    </row>
    <row r="17" spans="1:9">
      <c r="A17" s="517"/>
      <c r="B17" s="517"/>
      <c r="C17" s="517"/>
      <c r="D17" s="1281"/>
      <c r="E17" s="1281"/>
      <c r="F17" s="1281"/>
      <c r="I17" s="524"/>
    </row>
    <row r="18" spans="1:9">
      <c r="A18" s="517"/>
      <c r="B18" s="517"/>
      <c r="C18" s="517"/>
      <c r="D18" s="479"/>
      <c r="E18" s="336" t="s">
        <v>2219</v>
      </c>
      <c r="F18" s="479"/>
      <c r="I18" s="524"/>
    </row>
    <row r="19" spans="1:9">
      <c r="A19" s="517"/>
      <c r="B19" s="517"/>
      <c r="C19" s="517"/>
      <c r="I19" s="524"/>
    </row>
    <row r="20" spans="1:9" ht="14.25">
      <c r="A20" s="518"/>
      <c r="B20" s="519" t="s">
        <v>308</v>
      </c>
      <c r="D20" s="1281" t="s">
        <v>2222</v>
      </c>
      <c r="E20" s="1281"/>
      <c r="F20" s="1281"/>
      <c r="I20" s="524" t="s">
        <v>2073</v>
      </c>
    </row>
    <row r="21" spans="1:9" ht="14.25">
      <c r="A21" s="518"/>
      <c r="D21" s="1281"/>
      <c r="E21" s="1281"/>
      <c r="F21" s="1281"/>
      <c r="I21" s="524"/>
    </row>
    <row r="22" spans="1:9" ht="14.25">
      <c r="A22" s="518"/>
      <c r="D22" s="423"/>
      <c r="E22" s="96" t="s">
        <v>2218</v>
      </c>
      <c r="F22" s="423"/>
      <c r="I22" s="524"/>
    </row>
    <row r="23" spans="1:9" ht="14.25">
      <c r="A23" s="518"/>
      <c r="B23" s="518"/>
      <c r="D23" s="480"/>
      <c r="I23" s="524"/>
    </row>
    <row r="24" spans="1:9" ht="14.25">
      <c r="A24" s="518"/>
      <c r="B24" s="519" t="s">
        <v>308</v>
      </c>
      <c r="D24" s="1281" t="s">
        <v>1154</v>
      </c>
      <c r="E24" s="1281"/>
      <c r="F24" s="1281"/>
      <c r="I24" s="524" t="s">
        <v>2073</v>
      </c>
    </row>
    <row r="25" spans="1:9" ht="14.25">
      <c r="A25" s="518"/>
      <c r="B25" s="518"/>
      <c r="D25" s="1281"/>
      <c r="E25" s="1281"/>
      <c r="F25" s="1281"/>
      <c r="I25" s="524"/>
    </row>
    <row r="26" spans="1:9">
      <c r="I26" s="524"/>
    </row>
    <row r="27" spans="1:9" ht="14.25">
      <c r="A27" s="518"/>
      <c r="B27" s="519" t="s">
        <v>308</v>
      </c>
      <c r="D27" s="1281" t="s">
        <v>2361</v>
      </c>
      <c r="E27" s="1281"/>
      <c r="F27" s="1281"/>
      <c r="I27" s="524" t="s">
        <v>2076</v>
      </c>
    </row>
    <row r="28" spans="1:9">
      <c r="D28" s="1281"/>
      <c r="E28" s="1281"/>
      <c r="F28" s="1281"/>
      <c r="I28" s="524"/>
    </row>
    <row r="29" spans="1:9">
      <c r="D29" s="1281"/>
      <c r="E29" s="1281"/>
      <c r="F29" s="1281"/>
      <c r="I29" s="524"/>
    </row>
    <row r="30" spans="1:9">
      <c r="D30" s="1281"/>
      <c r="E30" s="1281"/>
      <c r="F30" s="1281"/>
      <c r="I30" s="524"/>
    </row>
    <row r="31" spans="1:9">
      <c r="D31" s="1281"/>
      <c r="E31" s="1281"/>
      <c r="F31" s="1281"/>
      <c r="I31" s="524"/>
    </row>
    <row r="32" spans="1:9">
      <c r="D32" s="481"/>
      <c r="I32" s="524"/>
    </row>
    <row r="33" spans="1:9">
      <c r="B33" s="519" t="s">
        <v>308</v>
      </c>
      <c r="D33" s="1281" t="s">
        <v>2362</v>
      </c>
      <c r="E33" s="1281"/>
      <c r="F33" s="1281"/>
      <c r="I33" s="524" t="s">
        <v>2072</v>
      </c>
    </row>
    <row r="34" spans="1:9">
      <c r="D34" s="1281"/>
      <c r="E34" s="1281"/>
      <c r="F34" s="1281"/>
      <c r="I34" s="524"/>
    </row>
    <row r="35" spans="1:9" ht="14.25">
      <c r="A35" s="518"/>
      <c r="B35" s="518"/>
      <c r="D35" s="481"/>
      <c r="I35" s="524"/>
    </row>
    <row r="36" spans="1:9" ht="14.45" customHeight="1">
      <c r="A36" s="518"/>
      <c r="B36" s="519" t="s">
        <v>308</v>
      </c>
      <c r="D36" s="1281" t="s">
        <v>1321</v>
      </c>
      <c r="E36" s="1281"/>
      <c r="F36" s="1281"/>
      <c r="I36" s="524" t="s">
        <v>2143</v>
      </c>
    </row>
    <row r="37" spans="1:9" ht="14.25">
      <c r="A37" s="518"/>
      <c r="B37" s="518"/>
      <c r="D37" s="1281"/>
      <c r="E37" s="1281"/>
      <c r="F37" s="1281"/>
      <c r="I37" s="524"/>
    </row>
    <row r="38" spans="1:9" ht="14.25">
      <c r="A38" s="518"/>
      <c r="B38" s="518"/>
      <c r="D38" s="1281"/>
      <c r="E38" s="1281"/>
      <c r="F38" s="1281"/>
      <c r="I38" s="524"/>
    </row>
    <row r="39" spans="1:9" ht="14.25">
      <c r="A39" s="518"/>
      <c r="B39" s="518"/>
      <c r="D39" s="1281"/>
      <c r="E39" s="1281"/>
      <c r="F39" s="1281"/>
      <c r="I39" s="524"/>
    </row>
    <row r="40" spans="1:9" ht="14.25">
      <c r="A40" s="518"/>
      <c r="B40" s="518"/>
      <c r="I40" s="524"/>
    </row>
    <row r="41" spans="1:9" ht="14.25">
      <c r="A41" s="518"/>
      <c r="B41" s="519" t="s">
        <v>308</v>
      </c>
      <c r="D41" s="1281" t="s">
        <v>1158</v>
      </c>
      <c r="E41" s="1281"/>
      <c r="F41" s="1281"/>
      <c r="I41" s="524"/>
    </row>
    <row r="42" spans="1:9" ht="14.25">
      <c r="A42" s="518"/>
      <c r="B42" s="518"/>
      <c r="D42" s="1281"/>
      <c r="E42" s="1281"/>
      <c r="F42" s="1281"/>
      <c r="I42" s="524"/>
    </row>
    <row r="43" spans="1:9" ht="14.25">
      <c r="A43" s="518"/>
      <c r="B43" s="518"/>
      <c r="D43" s="1281"/>
      <c r="E43" s="1281"/>
      <c r="F43" s="1281"/>
      <c r="I43" s="524"/>
    </row>
    <row r="44" spans="1:9" ht="14.25">
      <c r="A44" s="518"/>
      <c r="B44" s="518"/>
      <c r="D44" s="1281"/>
      <c r="E44" s="1281"/>
      <c r="F44" s="1281"/>
      <c r="I44" s="524"/>
    </row>
    <row r="45" spans="1:9" ht="14.25">
      <c r="A45" s="518"/>
      <c r="B45" s="518"/>
      <c r="D45" s="1281"/>
      <c r="E45" s="1281"/>
      <c r="F45" s="1281"/>
      <c r="I45" s="524"/>
    </row>
    <row r="46" spans="1:9" ht="14.25">
      <c r="A46" s="518"/>
      <c r="B46" s="518"/>
      <c r="D46" s="479"/>
      <c r="E46" s="479"/>
      <c r="F46" s="479"/>
      <c r="I46" s="524"/>
    </row>
    <row r="47" spans="1:9" ht="14.25">
      <c r="A47" s="518"/>
      <c r="B47" s="519" t="s">
        <v>308</v>
      </c>
      <c r="D47" s="1281" t="s">
        <v>1159</v>
      </c>
      <c r="E47" s="1281"/>
      <c r="F47" s="1281"/>
      <c r="I47" s="524" t="s">
        <v>2143</v>
      </c>
    </row>
    <row r="48" spans="1:9" ht="14.25">
      <c r="A48" s="518"/>
      <c r="B48" s="518"/>
      <c r="D48" s="1281"/>
      <c r="E48" s="1281"/>
      <c r="F48" s="1281"/>
      <c r="I48" s="524"/>
    </row>
    <row r="49" spans="1:9" ht="14.25">
      <c r="A49" s="518"/>
      <c r="B49" s="518"/>
      <c r="D49" s="1281"/>
      <c r="E49" s="1281"/>
      <c r="F49" s="1281"/>
      <c r="I49" s="524"/>
    </row>
    <row r="50" spans="1:9" ht="23.25" customHeight="1">
      <c r="A50" s="518"/>
      <c r="B50" s="518"/>
      <c r="D50" s="1281"/>
      <c r="E50" s="1281"/>
      <c r="F50" s="1281"/>
      <c r="I50" s="524"/>
    </row>
    <row r="51" spans="1:9" ht="14.25">
      <c r="A51" s="518"/>
      <c r="B51" s="518"/>
      <c r="D51" s="480"/>
      <c r="I51" s="524"/>
    </row>
    <row r="52" spans="1:9" ht="14.45" customHeight="1">
      <c r="A52" s="518"/>
      <c r="B52" s="519" t="s">
        <v>308</v>
      </c>
      <c r="D52" s="1281" t="s">
        <v>1160</v>
      </c>
      <c r="E52" s="1281"/>
      <c r="F52" s="1281"/>
      <c r="I52" s="524" t="s">
        <v>2143</v>
      </c>
    </row>
    <row r="53" spans="1:9" ht="14.25">
      <c r="A53" s="518"/>
      <c r="B53" s="518"/>
      <c r="D53" s="1281"/>
      <c r="E53" s="1281"/>
      <c r="F53" s="1281"/>
      <c r="I53" s="524"/>
    </row>
    <row r="54" spans="1:9" ht="14.25">
      <c r="A54" s="518"/>
      <c r="B54" s="518"/>
      <c r="D54" s="1281"/>
      <c r="E54" s="1281"/>
      <c r="F54" s="1281"/>
      <c r="I54" s="524"/>
    </row>
    <row r="55" spans="1:9" ht="14.25">
      <c r="A55" s="518"/>
      <c r="B55" s="518"/>
      <c r="I55" s="524"/>
    </row>
    <row r="56" spans="1:9" ht="14.25">
      <c r="A56" s="518"/>
      <c r="B56" s="519" t="s">
        <v>308</v>
      </c>
      <c r="D56" s="1337" t="s">
        <v>1161</v>
      </c>
      <c r="E56" s="1337"/>
      <c r="F56" s="1337"/>
      <c r="I56" s="524"/>
    </row>
    <row r="57" spans="1:9" ht="14.25">
      <c r="A57" s="518"/>
      <c r="B57" s="518"/>
      <c r="D57" s="1337"/>
      <c r="E57" s="1337"/>
      <c r="F57" s="1337"/>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308</v>
      </c>
      <c r="D61" s="1281" t="s">
        <v>1162</v>
      </c>
      <c r="E61" s="1281"/>
      <c r="F61" s="1281"/>
      <c r="I61" s="524" t="s">
        <v>2074</v>
      </c>
    </row>
    <row r="62" spans="1:9">
      <c r="D62" s="1281"/>
      <c r="E62" s="1281"/>
      <c r="F62" s="1281"/>
      <c r="I62" s="524"/>
    </row>
    <row r="63" spans="1:9">
      <c r="D63" s="1281"/>
      <c r="E63" s="1281"/>
      <c r="F63" s="1281"/>
      <c r="I63" s="524"/>
    </row>
    <row r="64" spans="1:9">
      <c r="I64" s="524"/>
    </row>
    <row r="65" spans="1:9" ht="14.25">
      <c r="A65" s="518"/>
      <c r="B65" s="519" t="s">
        <v>308</v>
      </c>
      <c r="D65" s="1281" t="s">
        <v>1163</v>
      </c>
      <c r="E65" s="1281"/>
      <c r="F65" s="1281"/>
      <c r="I65" s="524" t="s">
        <v>2075</v>
      </c>
    </row>
    <row r="66" spans="1:9">
      <c r="D66" s="1281"/>
      <c r="E66" s="1281"/>
      <c r="F66" s="1281"/>
      <c r="I66" s="524"/>
    </row>
    <row r="67" spans="1:9">
      <c r="I67" s="524"/>
    </row>
    <row r="68" spans="1:9" ht="14.25">
      <c r="A68" s="518"/>
      <c r="B68" s="519" t="s">
        <v>308</v>
      </c>
      <c r="D68" s="1281" t="s">
        <v>1164</v>
      </c>
      <c r="E68" s="1281"/>
      <c r="F68" s="1281"/>
      <c r="I68" s="524"/>
    </row>
    <row r="69" spans="1:9">
      <c r="D69" s="1281"/>
      <c r="E69" s="1281"/>
      <c r="F69" s="1281"/>
      <c r="I69" s="524" t="s">
        <v>2076</v>
      </c>
    </row>
    <row r="70" spans="1:9">
      <c r="D70" s="1281"/>
      <c r="E70" s="1281"/>
      <c r="F70" s="1281"/>
      <c r="I70" s="524"/>
    </row>
    <row r="71" spans="1:9">
      <c r="I71" s="524"/>
    </row>
    <row r="72" spans="1:9" ht="14.25">
      <c r="A72" s="518"/>
      <c r="B72" s="519" t="s">
        <v>308</v>
      </c>
      <c r="D72" s="1281" t="s">
        <v>1165</v>
      </c>
      <c r="E72" s="1281"/>
      <c r="F72" s="1281"/>
      <c r="I72" s="524" t="s">
        <v>2076</v>
      </c>
    </row>
    <row r="73" spans="1:9">
      <c r="D73" s="1281"/>
      <c r="E73" s="1281"/>
      <c r="F73" s="1281"/>
      <c r="I73" s="524"/>
    </row>
    <row r="74" spans="1:9" ht="14.25">
      <c r="A74" s="518"/>
      <c r="B74" s="518"/>
      <c r="D74" s="480"/>
      <c r="I74" s="524"/>
    </row>
    <row r="75" spans="1:9">
      <c r="A75" s="1287" t="s">
        <v>1072</v>
      </c>
      <c r="B75" s="1287"/>
      <c r="C75" s="1287"/>
      <c r="D75" s="1287"/>
      <c r="E75" s="1287"/>
      <c r="F75" s="1287"/>
      <c r="G75" s="1287"/>
      <c r="H75" s="1063"/>
      <c r="I75" s="1256"/>
    </row>
    <row r="76" spans="1:9">
      <c r="I76" s="524"/>
    </row>
    <row r="77" spans="1:9">
      <c r="C77" s="520"/>
      <c r="D77" s="1309" t="s">
        <v>1170</v>
      </c>
      <c r="E77" s="1309"/>
      <c r="F77" s="1309"/>
      <c r="I77" s="524"/>
    </row>
    <row r="78" spans="1:9">
      <c r="A78" s="480"/>
      <c r="B78" s="480"/>
      <c r="D78" s="1281" t="s">
        <v>1197</v>
      </c>
      <c r="E78" s="1281"/>
      <c r="F78" s="1281"/>
      <c r="I78" s="524"/>
    </row>
    <row r="79" spans="1:9">
      <c r="A79" s="480"/>
      <c r="B79" s="480"/>
      <c r="I79" s="524"/>
    </row>
    <row r="80" spans="1:9" ht="13.7" customHeight="1">
      <c r="A80" s="518"/>
      <c r="B80" s="519" t="s">
        <v>308</v>
      </c>
      <c r="D80" s="1281" t="s">
        <v>1354</v>
      </c>
      <c r="E80" s="1281"/>
      <c r="F80" s="1281"/>
      <c r="I80" s="524" t="s">
        <v>2077</v>
      </c>
    </row>
    <row r="81" spans="1:9" ht="14.25">
      <c r="A81" s="518"/>
      <c r="B81" s="518"/>
      <c r="D81" s="1281"/>
      <c r="E81" s="1281"/>
      <c r="F81" s="1281"/>
      <c r="I81" s="524"/>
    </row>
    <row r="82" spans="1:9" ht="14.25">
      <c r="A82" s="518"/>
      <c r="B82" s="518"/>
      <c r="D82" s="1281"/>
      <c r="E82" s="1281"/>
      <c r="F82" s="1281"/>
      <c r="I82" s="524"/>
    </row>
    <row r="83" spans="1:9" ht="14.25">
      <c r="A83" s="518"/>
      <c r="B83" s="518"/>
      <c r="D83" s="1281"/>
      <c r="E83" s="1281"/>
      <c r="F83" s="1281"/>
      <c r="I83" s="524"/>
    </row>
    <row r="84" spans="1:9" ht="14.25">
      <c r="A84" s="518"/>
      <c r="B84" s="518"/>
      <c r="D84" s="1281"/>
      <c r="E84" s="1281"/>
      <c r="F84" s="1281"/>
      <c r="I84" s="524"/>
    </row>
    <row r="85" spans="1:9" ht="14.25">
      <c r="A85" s="518"/>
      <c r="B85" s="518"/>
      <c r="D85" s="1281"/>
      <c r="E85" s="1281"/>
      <c r="F85" s="1281"/>
      <c r="I85" s="524"/>
    </row>
    <row r="86" spans="1:9" ht="14.25">
      <c r="A86" s="518"/>
      <c r="B86" s="518"/>
      <c r="D86" s="1281"/>
      <c r="E86" s="1281"/>
      <c r="F86" s="1281"/>
      <c r="I86" s="524"/>
    </row>
    <row r="87" spans="1:9" ht="14.25">
      <c r="A87" s="518"/>
      <c r="B87" s="518"/>
      <c r="D87" s="1281"/>
      <c r="E87" s="1281"/>
      <c r="F87" s="1281"/>
      <c r="I87" s="524"/>
    </row>
    <row r="88" spans="1:9" ht="14.25">
      <c r="A88" s="518"/>
      <c r="B88" s="518"/>
      <c r="D88" s="416"/>
      <c r="E88" s="416"/>
      <c r="F88" s="416"/>
      <c r="I88" s="524"/>
    </row>
    <row r="89" spans="1:9" ht="15" customHeight="1">
      <c r="A89" s="518"/>
      <c r="B89" s="519" t="s">
        <v>308</v>
      </c>
      <c r="D89" s="1281" t="s">
        <v>1931</v>
      </c>
      <c r="E89" s="1281"/>
      <c r="F89" s="1281"/>
      <c r="I89" s="524" t="s">
        <v>2078</v>
      </c>
    </row>
    <row r="90" spans="1:9" ht="14.25">
      <c r="A90" s="518"/>
      <c r="B90" s="518"/>
      <c r="D90" s="1281"/>
      <c r="E90" s="1281"/>
      <c r="F90" s="1281"/>
      <c r="I90" s="524"/>
    </row>
    <row r="91" spans="1:9" ht="14.25">
      <c r="A91" s="518"/>
      <c r="B91" s="518"/>
      <c r="D91" s="479"/>
      <c r="E91" s="479"/>
      <c r="F91" s="479"/>
      <c r="I91" s="524"/>
    </row>
    <row r="92" spans="1:9" ht="14.25">
      <c r="A92" s="518"/>
      <c r="B92" s="519" t="s">
        <v>308</v>
      </c>
      <c r="D92" s="1281" t="s">
        <v>1934</v>
      </c>
      <c r="E92" s="1281"/>
      <c r="F92" s="1281"/>
      <c r="I92" s="524" t="s">
        <v>2079</v>
      </c>
    </row>
    <row r="93" spans="1:9" ht="14.25">
      <c r="A93" s="518"/>
      <c r="B93" s="518"/>
      <c r="D93" s="1281"/>
      <c r="E93" s="1281"/>
      <c r="F93" s="1281"/>
      <c r="I93" s="524"/>
    </row>
    <row r="94" spans="1:9" ht="14.25">
      <c r="A94" s="518"/>
      <c r="B94" s="518"/>
      <c r="D94" s="1281"/>
      <c r="E94" s="1281"/>
      <c r="F94" s="1281"/>
      <c r="I94" s="524"/>
    </row>
    <row r="95" spans="1:9" ht="14.25">
      <c r="A95" s="518"/>
      <c r="B95" s="518"/>
      <c r="D95" s="479"/>
      <c r="E95" s="479"/>
      <c r="F95" s="479"/>
      <c r="I95" s="524"/>
    </row>
    <row r="96" spans="1:9" ht="14.25">
      <c r="A96" s="518"/>
      <c r="B96" s="519" t="s">
        <v>308</v>
      </c>
      <c r="D96" s="1281" t="s">
        <v>1933</v>
      </c>
      <c r="E96" s="1281"/>
      <c r="F96" s="1281"/>
      <c r="I96" s="524" t="s">
        <v>2124</v>
      </c>
    </row>
    <row r="97" spans="1:9" s="1022" customFormat="1" ht="14.25">
      <c r="A97" s="1020"/>
      <c r="B97" s="1020"/>
      <c r="C97" s="1021"/>
      <c r="D97" s="1281"/>
      <c r="E97" s="1281"/>
      <c r="F97" s="1281"/>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308</v>
      </c>
      <c r="D100" s="1281" t="s">
        <v>1932</v>
      </c>
      <c r="E100" s="1281"/>
      <c r="F100" s="1281"/>
      <c r="I100" s="524" t="s">
        <v>2080</v>
      </c>
    </row>
    <row r="101" spans="1:9" ht="14.25">
      <c r="A101" s="518"/>
      <c r="B101" s="518"/>
      <c r="D101" s="1281"/>
      <c r="E101" s="1281"/>
      <c r="F101" s="1281"/>
      <c r="I101" s="524"/>
    </row>
    <row r="102" spans="1:9" ht="14.25">
      <c r="A102" s="518"/>
      <c r="B102" s="518"/>
      <c r="D102" s="479"/>
      <c r="E102" s="479"/>
      <c r="F102" s="479"/>
      <c r="I102" s="524"/>
    </row>
    <row r="103" spans="1:9" ht="14.45" customHeight="1">
      <c r="A103" s="518"/>
      <c r="B103" s="519" t="s">
        <v>308</v>
      </c>
      <c r="D103" s="1281" t="s">
        <v>1301</v>
      </c>
      <c r="E103" s="1281"/>
      <c r="F103" s="1281"/>
      <c r="I103" s="524" t="s">
        <v>2081</v>
      </c>
    </row>
    <row r="104" spans="1:9" ht="14.25">
      <c r="A104" s="518"/>
      <c r="B104" s="518"/>
      <c r="D104" s="1281"/>
      <c r="E104" s="1281"/>
      <c r="F104" s="1281"/>
      <c r="I104" s="524"/>
    </row>
    <row r="105" spans="1:9" ht="14.25">
      <c r="A105" s="518"/>
      <c r="B105" s="518"/>
      <c r="D105" s="1281"/>
      <c r="E105" s="1281"/>
      <c r="F105" s="1281"/>
      <c r="I105" s="524"/>
    </row>
    <row r="106" spans="1:9" ht="14.25">
      <c r="A106" s="518"/>
      <c r="B106" s="518"/>
      <c r="D106" s="1281"/>
      <c r="E106" s="1281"/>
      <c r="F106" s="1281"/>
      <c r="I106" s="524"/>
    </row>
    <row r="107" spans="1:9" ht="14.25">
      <c r="A107" s="518"/>
      <c r="B107" s="518"/>
      <c r="D107" s="1281"/>
      <c r="E107" s="1281"/>
      <c r="F107" s="1281"/>
      <c r="I107" s="524"/>
    </row>
    <row r="108" spans="1:9" ht="14.25">
      <c r="A108" s="518"/>
      <c r="B108" s="518"/>
      <c r="D108" s="1281"/>
      <c r="E108" s="1281"/>
      <c r="F108" s="1281"/>
      <c r="I108" s="524"/>
    </row>
    <row r="109" spans="1:9" ht="14.25">
      <c r="A109" s="518"/>
      <c r="B109" s="518"/>
      <c r="D109" s="1281"/>
      <c r="E109" s="1281"/>
      <c r="F109" s="1281"/>
      <c r="I109" s="524"/>
    </row>
    <row r="110" spans="1:9" ht="14.25">
      <c r="A110" s="518"/>
      <c r="B110" s="518"/>
      <c r="D110" s="1281"/>
      <c r="E110" s="1281"/>
      <c r="F110" s="1281"/>
      <c r="I110" s="524"/>
    </row>
    <row r="111" spans="1:9" ht="14.25">
      <c r="A111" s="518"/>
      <c r="B111" s="518"/>
      <c r="D111" s="1281"/>
      <c r="E111" s="1281"/>
      <c r="F111" s="1281"/>
      <c r="I111" s="524"/>
    </row>
    <row r="112" spans="1:9" ht="14.25">
      <c r="A112" s="518"/>
      <c r="B112" s="518"/>
      <c r="D112" s="1281"/>
      <c r="E112" s="1281"/>
      <c r="F112" s="1281"/>
      <c r="I112" s="524"/>
    </row>
    <row r="113" spans="1:9" ht="14.25">
      <c r="A113" s="518"/>
      <c r="B113" s="518"/>
      <c r="D113" s="1281"/>
      <c r="E113" s="1281"/>
      <c r="F113" s="1281"/>
      <c r="I113" s="524"/>
    </row>
    <row r="114" spans="1:9" ht="14.25">
      <c r="A114" s="518"/>
      <c r="B114" s="518"/>
      <c r="D114" s="1281"/>
      <c r="E114" s="1281"/>
      <c r="F114" s="1281"/>
      <c r="I114" s="524"/>
    </row>
    <row r="115" spans="1:9" ht="14.25">
      <c r="A115" s="518"/>
      <c r="B115" s="518"/>
      <c r="D115" s="1281"/>
      <c r="E115" s="1281"/>
      <c r="F115" s="1281"/>
      <c r="I115" s="524"/>
    </row>
    <row r="116" spans="1:9" ht="14.25">
      <c r="A116" s="518"/>
      <c r="B116" s="518"/>
      <c r="D116" s="1281"/>
      <c r="E116" s="1281"/>
      <c r="F116" s="1281"/>
      <c r="I116" s="524"/>
    </row>
    <row r="117" spans="1:9" ht="14.25">
      <c r="A117" s="518"/>
      <c r="B117" s="518"/>
      <c r="D117" s="1281"/>
      <c r="E117" s="1281"/>
      <c r="F117" s="1281"/>
      <c r="I117" s="524"/>
    </row>
    <row r="118" spans="1:9" ht="14.25">
      <c r="A118" s="518"/>
      <c r="B118" s="518"/>
      <c r="D118" s="558"/>
      <c r="E118" s="558"/>
      <c r="F118" s="558"/>
      <c r="I118" s="524"/>
    </row>
    <row r="119" spans="1:9" ht="14.25" customHeight="1">
      <c r="A119" s="518"/>
      <c r="B119" s="519" t="s">
        <v>308</v>
      </c>
      <c r="D119" s="1308" t="s">
        <v>1172</v>
      </c>
      <c r="E119" s="1308"/>
      <c r="F119" s="1308"/>
      <c r="I119" s="524"/>
    </row>
    <row r="120" spans="1:9" ht="14.25">
      <c r="A120" s="518"/>
      <c r="B120" s="518"/>
      <c r="D120" s="1308"/>
      <c r="E120" s="1308"/>
      <c r="F120" s="1308"/>
      <c r="I120" s="524"/>
    </row>
    <row r="121" spans="1:9" ht="14.25">
      <c r="A121" s="518"/>
      <c r="B121" s="518"/>
      <c r="D121" s="1308"/>
      <c r="E121" s="1308"/>
      <c r="F121" s="1308"/>
      <c r="I121" s="524"/>
    </row>
    <row r="122" spans="1:9" ht="14.25">
      <c r="A122" s="518"/>
      <c r="B122" s="518"/>
      <c r="D122" s="1308"/>
      <c r="E122" s="1308"/>
      <c r="F122" s="1308"/>
      <c r="I122" s="524"/>
    </row>
    <row r="123" spans="1:9" ht="14.25">
      <c r="A123" s="518"/>
      <c r="B123" s="518"/>
      <c r="D123" s="1308"/>
      <c r="E123" s="1308"/>
      <c r="F123" s="1308"/>
      <c r="I123" s="524"/>
    </row>
    <row r="124" spans="1:9" ht="14.25">
      <c r="A124" s="518"/>
      <c r="B124" s="518"/>
      <c r="D124" s="1308"/>
      <c r="E124" s="1308"/>
      <c r="F124" s="1308"/>
      <c r="I124" s="524"/>
    </row>
    <row r="125" spans="1:9" ht="14.25">
      <c r="A125" s="518"/>
      <c r="B125" s="518"/>
      <c r="D125" s="1308"/>
      <c r="E125" s="1308"/>
      <c r="F125" s="1308"/>
      <c r="I125" s="524"/>
    </row>
    <row r="126" spans="1:9" ht="14.25">
      <c r="A126" s="518"/>
      <c r="B126" s="518"/>
      <c r="D126" s="1308"/>
      <c r="E126" s="1308"/>
      <c r="F126" s="1308"/>
      <c r="I126" s="524"/>
    </row>
    <row r="127" spans="1:9">
      <c r="C127" s="433"/>
      <c r="D127" s="559"/>
      <c r="E127" s="559"/>
      <c r="F127" s="559"/>
      <c r="I127" s="524"/>
    </row>
    <row r="128" spans="1:9" ht="14.25">
      <c r="A128" s="518"/>
      <c r="B128" s="519" t="s">
        <v>308</v>
      </c>
      <c r="C128" s="433"/>
      <c r="D128" s="1308" t="s">
        <v>2363</v>
      </c>
      <c r="E128" s="1308"/>
      <c r="F128" s="1308"/>
      <c r="I128" s="524" t="s">
        <v>2082</v>
      </c>
    </row>
    <row r="129" spans="1:9" ht="14.25">
      <c r="A129" s="518"/>
      <c r="B129" s="518"/>
      <c r="C129" s="433"/>
      <c r="D129" s="1308"/>
      <c r="E129" s="1308"/>
      <c r="F129" s="1308"/>
      <c r="I129" s="524"/>
    </row>
    <row r="130" spans="1:9">
      <c r="I130" s="524"/>
    </row>
    <row r="131" spans="1:9" ht="14.25">
      <c r="A131" s="518"/>
      <c r="B131" s="519" t="s">
        <v>308</v>
      </c>
      <c r="D131" s="1281" t="s">
        <v>1175</v>
      </c>
      <c r="E131" s="1281"/>
      <c r="F131" s="1281"/>
      <c r="I131" s="524" t="s">
        <v>2082</v>
      </c>
    </row>
    <row r="132" spans="1:9">
      <c r="D132" s="1281"/>
      <c r="E132" s="1281"/>
      <c r="F132" s="1281"/>
      <c r="I132" s="524"/>
    </row>
    <row r="133" spans="1:9">
      <c r="D133" s="1281"/>
      <c r="E133" s="1281"/>
      <c r="F133" s="1281"/>
      <c r="I133" s="524"/>
    </row>
    <row r="134" spans="1:9">
      <c r="D134" s="1281"/>
      <c r="E134" s="1281"/>
      <c r="F134" s="1281"/>
      <c r="I134" s="524"/>
    </row>
    <row r="135" spans="1:9">
      <c r="D135" s="1281"/>
      <c r="E135" s="1281"/>
      <c r="F135" s="1281"/>
      <c r="I135" s="524"/>
    </row>
    <row r="136" spans="1:9">
      <c r="I136" s="524"/>
    </row>
    <row r="137" spans="1:9" ht="14.25">
      <c r="A137" s="518"/>
      <c r="B137" s="519" t="s">
        <v>308</v>
      </c>
      <c r="D137" s="1281" t="s">
        <v>1176</v>
      </c>
      <c r="E137" s="1281"/>
      <c r="F137" s="1281"/>
      <c r="I137" s="524" t="s">
        <v>2083</v>
      </c>
    </row>
    <row r="138" spans="1:9" s="448" customFormat="1" ht="13.7" customHeight="1">
      <c r="A138" s="522"/>
      <c r="B138" s="522"/>
      <c r="C138" s="522"/>
      <c r="D138" s="1281"/>
      <c r="E138" s="1281"/>
      <c r="F138" s="1281"/>
      <c r="I138" s="1258"/>
    </row>
    <row r="139" spans="1:9" ht="13.7" customHeight="1">
      <c r="D139" s="1281"/>
      <c r="E139" s="1281"/>
      <c r="F139" s="1281"/>
      <c r="I139" s="524"/>
    </row>
    <row r="140" spans="1:9" ht="13.7" customHeight="1">
      <c r="D140" s="1281"/>
      <c r="E140" s="1281"/>
      <c r="F140" s="1281"/>
      <c r="I140" s="524"/>
    </row>
    <row r="141" spans="1:9" ht="13.7" customHeight="1">
      <c r="D141" s="1281"/>
      <c r="E141" s="1281"/>
      <c r="F141" s="1281"/>
      <c r="I141" s="524"/>
    </row>
    <row r="142" spans="1:9" ht="13.7" customHeight="1">
      <c r="A142" s="523"/>
      <c r="B142" s="523"/>
      <c r="D142" s="1281"/>
      <c r="E142" s="1281"/>
      <c r="F142" s="1281"/>
      <c r="I142" s="524"/>
    </row>
    <row r="143" spans="1:9" ht="13.7" customHeight="1">
      <c r="D143" s="1281"/>
      <c r="E143" s="1281"/>
      <c r="F143" s="1281"/>
      <c r="I143" s="524"/>
    </row>
    <row r="144" spans="1:9" ht="13.7" customHeight="1">
      <c r="D144" s="1281"/>
      <c r="E144" s="1281"/>
      <c r="F144" s="1281"/>
      <c r="I144" s="524"/>
    </row>
    <row r="145" spans="2:9" ht="13.7" customHeight="1">
      <c r="D145" s="1281"/>
      <c r="E145" s="1281"/>
      <c r="F145" s="1281"/>
      <c r="I145" s="524"/>
    </row>
    <row r="146" spans="2:9" ht="13.7" customHeight="1">
      <c r="D146" s="1281"/>
      <c r="E146" s="1281"/>
      <c r="F146" s="1281"/>
      <c r="I146" s="524"/>
    </row>
    <row r="147" spans="2:9" ht="13.7" customHeight="1">
      <c r="D147" s="1281"/>
      <c r="E147" s="1281"/>
      <c r="F147" s="1281"/>
      <c r="I147" s="524"/>
    </row>
    <row r="148" spans="2:9" ht="13.7" customHeight="1">
      <c r="D148" s="1281"/>
      <c r="E148" s="1281"/>
      <c r="F148" s="1281"/>
      <c r="I148" s="524"/>
    </row>
    <row r="149" spans="2:9" ht="13.7" customHeight="1">
      <c r="D149" s="1281"/>
      <c r="E149" s="1281"/>
      <c r="F149" s="1281"/>
      <c r="I149" s="524"/>
    </row>
    <row r="150" spans="2:9" ht="13.7" customHeight="1">
      <c r="D150" s="510"/>
      <c r="E150" s="480"/>
      <c r="F150" s="480"/>
      <c r="I150" s="524"/>
    </row>
    <row r="151" spans="2:9" ht="13.7" customHeight="1">
      <c r="B151" s="519" t="s">
        <v>308</v>
      </c>
      <c r="D151" s="1281" t="s">
        <v>1284</v>
      </c>
      <c r="E151" s="1281"/>
      <c r="F151" s="1281"/>
      <c r="I151" s="524" t="s">
        <v>2084</v>
      </c>
    </row>
    <row r="152" spans="2:9" ht="13.7" customHeight="1">
      <c r="D152" s="1281"/>
      <c r="E152" s="1281"/>
      <c r="F152" s="1281"/>
      <c r="I152" s="524"/>
    </row>
    <row r="153" spans="2:9" ht="13.7" customHeight="1">
      <c r="D153" s="1281"/>
      <c r="E153" s="1281"/>
      <c r="F153" s="1281"/>
      <c r="I153" s="524"/>
    </row>
    <row r="154" spans="2:9" ht="13.7" customHeight="1">
      <c r="D154" s="1281"/>
      <c r="E154" s="1281"/>
      <c r="F154" s="1281"/>
      <c r="I154" s="524"/>
    </row>
    <row r="155" spans="2:9" ht="13.7" customHeight="1">
      <c r="D155" s="1281"/>
      <c r="E155" s="1281"/>
      <c r="F155" s="1281"/>
      <c r="I155" s="524"/>
    </row>
    <row r="156" spans="2:9" ht="13.7" customHeight="1">
      <c r="D156" s="1281"/>
      <c r="E156" s="1281"/>
      <c r="F156" s="1281"/>
      <c r="I156" s="524"/>
    </row>
    <row r="157" spans="2:9" ht="13.7" customHeight="1">
      <c r="D157" s="1281"/>
      <c r="E157" s="1281"/>
      <c r="F157" s="1281"/>
      <c r="I157" s="524"/>
    </row>
    <row r="158" spans="2:9" ht="13.7" customHeight="1">
      <c r="D158" s="1281"/>
      <c r="E158" s="1281"/>
      <c r="F158" s="1281"/>
      <c r="I158" s="524"/>
    </row>
    <row r="159" spans="2:9" ht="13.7" customHeight="1">
      <c r="D159" s="1281"/>
      <c r="E159" s="1281"/>
      <c r="F159" s="1281"/>
      <c r="I159" s="524"/>
    </row>
    <row r="160" spans="2:9" ht="13.7" customHeight="1">
      <c r="D160" s="1281"/>
      <c r="E160" s="1281"/>
      <c r="F160" s="1281"/>
      <c r="I160" s="524"/>
    </row>
    <row r="161" spans="1:9" ht="13.7" customHeight="1">
      <c r="D161" s="1281"/>
      <c r="E161" s="1281"/>
      <c r="F161" s="1281"/>
      <c r="I161" s="524"/>
    </row>
    <row r="162" spans="1:9" ht="13.7" customHeight="1">
      <c r="D162" s="1281"/>
      <c r="E162" s="1281"/>
      <c r="F162" s="1281"/>
      <c r="I162" s="524"/>
    </row>
    <row r="163" spans="1:9" ht="13.7" customHeight="1">
      <c r="D163" s="1281"/>
      <c r="E163" s="1281"/>
      <c r="F163" s="1281"/>
      <c r="I163" s="524"/>
    </row>
    <row r="164" spans="1:9" ht="13.7" customHeight="1">
      <c r="D164" s="1281"/>
      <c r="E164" s="1281"/>
      <c r="F164" s="1281"/>
      <c r="I164" s="524"/>
    </row>
    <row r="165" spans="1:9" ht="13.7" customHeight="1">
      <c r="D165" s="1281"/>
      <c r="E165" s="1281"/>
      <c r="F165" s="1281"/>
      <c r="I165" s="524"/>
    </row>
    <row r="166" spans="1:9" ht="13.7" customHeight="1">
      <c r="D166" s="1281"/>
      <c r="E166" s="1281"/>
      <c r="F166" s="1281"/>
      <c r="I166" s="524"/>
    </row>
    <row r="167" spans="1:9" ht="13.7" customHeight="1">
      <c r="D167" s="1281"/>
      <c r="E167" s="1281"/>
      <c r="F167" s="1281"/>
      <c r="I167" s="524"/>
    </row>
    <row r="168" spans="1:9" ht="13.7" customHeight="1">
      <c r="D168" s="1281"/>
      <c r="E168" s="1281"/>
      <c r="F168" s="1281"/>
      <c r="I168" s="524"/>
    </row>
    <row r="169" spans="1:9" ht="13.7" customHeight="1">
      <c r="D169" s="1339" t="s">
        <v>2387</v>
      </c>
      <c r="E169" s="1339"/>
      <c r="F169" s="1339"/>
      <c r="G169" s="541"/>
      <c r="I169" s="524"/>
    </row>
    <row r="170" spans="1:9" ht="13.7" customHeight="1">
      <c r="D170" s="1314"/>
      <c r="E170" s="1314"/>
      <c r="F170" s="1314"/>
      <c r="G170" s="1314"/>
      <c r="I170" s="524"/>
    </row>
    <row r="171" spans="1:9" ht="14.45" customHeight="1">
      <c r="A171" s="523"/>
      <c r="B171" s="519" t="s">
        <v>308</v>
      </c>
      <c r="C171" s="510"/>
      <c r="D171" s="1269" t="s">
        <v>2575</v>
      </c>
      <c r="E171" s="1269"/>
      <c r="F171" s="1269"/>
      <c r="G171" s="510"/>
      <c r="I171" s="524" t="s">
        <v>2079</v>
      </c>
    </row>
    <row r="172" spans="1:9" ht="14.45" customHeight="1">
      <c r="A172" s="523"/>
      <c r="B172" s="523"/>
      <c r="C172" s="510"/>
      <c r="D172" s="1269"/>
      <c r="E172" s="1269"/>
      <c r="F172" s="1269"/>
      <c r="G172" s="510"/>
      <c r="I172" s="524"/>
    </row>
    <row r="173" spans="1:9" ht="14.45" customHeight="1">
      <c r="A173" s="523"/>
      <c r="B173" s="523"/>
      <c r="C173" s="510"/>
      <c r="D173" s="1269"/>
      <c r="E173" s="1269"/>
      <c r="F173" s="1269"/>
      <c r="G173" s="510"/>
      <c r="I173" s="524"/>
    </row>
    <row r="174" spans="1:9" ht="14.45" customHeight="1">
      <c r="A174" s="523"/>
      <c r="B174" s="523"/>
      <c r="C174" s="510"/>
      <c r="D174" s="1269"/>
      <c r="E174" s="1269"/>
      <c r="F174" s="1269"/>
      <c r="G174" s="510"/>
      <c r="I174" s="524"/>
    </row>
    <row r="175" spans="1:9" ht="13.7" customHeight="1">
      <c r="A175" s="523"/>
      <c r="B175" s="523"/>
      <c r="C175" s="510"/>
      <c r="D175" s="1269"/>
      <c r="E175" s="1269"/>
      <c r="F175" s="1269"/>
      <c r="G175" s="510"/>
      <c r="I175" s="524"/>
    </row>
    <row r="176" spans="1:9" ht="13.7" customHeight="1">
      <c r="A176" s="523"/>
      <c r="B176" s="523"/>
      <c r="C176" s="510"/>
      <c r="D176" s="510"/>
      <c r="E176" s="510"/>
      <c r="F176" s="510"/>
      <c r="G176" s="510"/>
      <c r="I176" s="524"/>
    </row>
    <row r="177" spans="1:9" ht="13.7" customHeight="1">
      <c r="A177" s="523"/>
      <c r="B177" s="519" t="s">
        <v>308</v>
      </c>
      <c r="C177" s="510"/>
      <c r="D177" s="1269" t="s">
        <v>1178</v>
      </c>
      <c r="E177" s="1269"/>
      <c r="F177" s="1269"/>
      <c r="G177" s="510"/>
      <c r="I177" s="524" t="s">
        <v>2085</v>
      </c>
    </row>
    <row r="178" spans="1:9" ht="13.7" customHeight="1">
      <c r="A178" s="523"/>
      <c r="B178" s="523"/>
      <c r="C178" s="510"/>
      <c r="D178" s="1269"/>
      <c r="E178" s="1269"/>
      <c r="F178" s="1269"/>
      <c r="G178" s="510"/>
      <c r="I178" s="524"/>
    </row>
    <row r="179" spans="1:9" ht="13.7" customHeight="1">
      <c r="A179" s="523"/>
      <c r="B179" s="523"/>
      <c r="C179" s="510"/>
      <c r="D179" s="1269"/>
      <c r="E179" s="1269"/>
      <c r="F179" s="1269"/>
      <c r="G179" s="510"/>
      <c r="I179" s="524"/>
    </row>
    <row r="180" spans="1:9" ht="13.7" customHeight="1">
      <c r="A180" s="523"/>
      <c r="B180" s="523"/>
      <c r="C180" s="510"/>
      <c r="D180" s="1269"/>
      <c r="E180" s="1269"/>
      <c r="F180" s="1269"/>
      <c r="G180" s="510"/>
      <c r="I180" s="524"/>
    </row>
    <row r="181" spans="1:9" ht="13.7" customHeight="1">
      <c r="D181" s="480"/>
      <c r="E181" s="480"/>
      <c r="F181" s="480"/>
      <c r="I181" s="524"/>
    </row>
    <row r="182" spans="1:9" ht="13.7" customHeight="1">
      <c r="B182" s="519" t="s">
        <v>308</v>
      </c>
      <c r="D182" s="1303" t="s">
        <v>2364</v>
      </c>
      <c r="E182" s="1303"/>
      <c r="F182" s="1303"/>
      <c r="I182" s="524" t="s">
        <v>2086</v>
      </c>
    </row>
    <row r="183" spans="1:9" ht="13.7" customHeight="1">
      <c r="D183" s="1303"/>
      <c r="E183" s="1303"/>
      <c r="F183" s="1303"/>
      <c r="I183" s="524"/>
    </row>
    <row r="184" spans="1:9" ht="13.7" customHeight="1">
      <c r="D184" s="1303"/>
      <c r="E184" s="1303"/>
      <c r="F184" s="1303"/>
      <c r="I184" s="524"/>
    </row>
    <row r="185" spans="1:9" ht="13.7" customHeight="1">
      <c r="A185" s="524"/>
      <c r="B185" s="524"/>
      <c r="E185" s="480"/>
      <c r="F185" s="480"/>
      <c r="I185" s="524"/>
    </row>
    <row r="186" spans="1:9">
      <c r="A186" s="1287" t="s">
        <v>2365</v>
      </c>
      <c r="B186" s="1287"/>
      <c r="C186" s="1287"/>
      <c r="D186" s="1287"/>
      <c r="E186" s="1287"/>
      <c r="F186" s="1287"/>
      <c r="G186" s="1287"/>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7" t="s">
        <v>1074</v>
      </c>
      <c r="B191" s="1287"/>
      <c r="C191" s="1287"/>
      <c r="D191" s="1287"/>
      <c r="E191" s="1287"/>
      <c r="F191" s="1287"/>
      <c r="G191" s="1287"/>
      <c r="H191" s="1063"/>
      <c r="I191" s="1256"/>
    </row>
    <row r="192" spans="1:9" ht="12" customHeight="1">
      <c r="A192" s="435"/>
      <c r="B192" s="435"/>
      <c r="E192" s="435"/>
      <c r="I192" s="524"/>
    </row>
    <row r="193" spans="1:9" ht="13.7" customHeight="1">
      <c r="A193" s="435"/>
      <c r="B193" s="435"/>
      <c r="D193" s="1309" t="s">
        <v>1935</v>
      </c>
      <c r="E193" s="1309"/>
      <c r="F193" s="1309"/>
      <c r="I193" s="524"/>
    </row>
    <row r="194" spans="1:9">
      <c r="A194" s="435"/>
      <c r="B194" s="435"/>
      <c r="D194" s="1309"/>
      <c r="E194" s="1309"/>
      <c r="F194" s="1309"/>
      <c r="I194" s="524"/>
    </row>
    <row r="195" spans="1:9">
      <c r="A195" s="435"/>
      <c r="B195" s="435"/>
      <c r="D195" s="1296" t="s">
        <v>1302</v>
      </c>
      <c r="E195" s="1296"/>
      <c r="F195" s="1296"/>
      <c r="I195" s="524"/>
    </row>
    <row r="196" spans="1:9">
      <c r="A196" s="435"/>
      <c r="B196" s="435"/>
      <c r="D196" s="423"/>
      <c r="E196" s="423"/>
      <c r="F196" s="423"/>
      <c r="I196" s="524"/>
    </row>
    <row r="197" spans="1:9">
      <c r="A197" s="435"/>
      <c r="B197" s="519" t="s">
        <v>308</v>
      </c>
      <c r="D197" s="1286" t="s">
        <v>1936</v>
      </c>
      <c r="E197" s="1286"/>
      <c r="F197" s="1286"/>
      <c r="I197" s="524" t="s">
        <v>2135</v>
      </c>
    </row>
    <row r="198" spans="1:9">
      <c r="A198" s="435"/>
      <c r="B198" s="435"/>
      <c r="D198" s="1290" t="s">
        <v>2201</v>
      </c>
      <c r="E198" s="1290"/>
      <c r="F198" s="1290"/>
      <c r="I198" s="524"/>
    </row>
    <row r="199" spans="1:9">
      <c r="A199" s="435"/>
      <c r="B199" s="435"/>
      <c r="D199" s="96" t="s">
        <v>1937</v>
      </c>
      <c r="E199" s="1338" t="s">
        <v>2224</v>
      </c>
      <c r="F199" s="1338"/>
      <c r="I199" s="524"/>
    </row>
    <row r="200" spans="1:9">
      <c r="A200" s="435"/>
      <c r="B200" s="435"/>
      <c r="D200" s="3"/>
      <c r="E200" s="3"/>
      <c r="F200" s="3"/>
      <c r="I200" s="524"/>
    </row>
    <row r="201" spans="1:9">
      <c r="A201" s="435"/>
      <c r="B201" s="519" t="s">
        <v>308</v>
      </c>
      <c r="D201" s="1290" t="s">
        <v>1938</v>
      </c>
      <c r="E201" s="1290"/>
      <c r="F201" s="1290"/>
      <c r="I201" s="524" t="s">
        <v>2136</v>
      </c>
    </row>
    <row r="202" spans="1:9">
      <c r="A202" s="435"/>
      <c r="B202" s="435"/>
      <c r="D202" s="1286" t="s">
        <v>2201</v>
      </c>
      <c r="E202" s="1286"/>
      <c r="F202" s="1286"/>
      <c r="I202" s="524"/>
    </row>
    <row r="203" spans="1:9">
      <c r="A203" s="435"/>
      <c r="B203" s="435"/>
      <c r="D203" s="57" t="s">
        <v>1939</v>
      </c>
      <c r="E203" s="1338" t="s">
        <v>2225</v>
      </c>
      <c r="F203" s="1338"/>
      <c r="I203" s="524"/>
    </row>
    <row r="204" spans="1:9">
      <c r="A204" s="435"/>
      <c r="B204" s="435"/>
      <c r="D204" s="3"/>
      <c r="E204" s="3"/>
      <c r="F204" s="3"/>
      <c r="I204" s="524"/>
    </row>
    <row r="205" spans="1:9">
      <c r="A205" s="435"/>
      <c r="B205" s="519" t="s">
        <v>308</v>
      </c>
      <c r="D205" s="1290" t="s">
        <v>1940</v>
      </c>
      <c r="E205" s="1290"/>
      <c r="F205" s="1290"/>
      <c r="I205" s="524" t="s">
        <v>2137</v>
      </c>
    </row>
    <row r="206" spans="1:9">
      <c r="A206" s="435"/>
      <c r="B206" s="435"/>
      <c r="D206" s="1286" t="s">
        <v>2201</v>
      </c>
      <c r="E206" s="1286"/>
      <c r="F206" s="1286"/>
      <c r="I206" s="524"/>
    </row>
    <row r="207" spans="1:9">
      <c r="A207" s="435"/>
      <c r="B207" s="435"/>
      <c r="D207" s="57" t="s">
        <v>1937</v>
      </c>
      <c r="E207" s="1338" t="s">
        <v>2226</v>
      </c>
      <c r="F207" s="1338"/>
      <c r="I207" s="524"/>
    </row>
    <row r="208" spans="1:9">
      <c r="A208" s="435"/>
      <c r="B208" s="435"/>
      <c r="D208" s="423"/>
      <c r="E208" s="423"/>
      <c r="F208" s="423"/>
      <c r="I208" s="524"/>
    </row>
    <row r="209" spans="1:9" ht="14.25" customHeight="1">
      <c r="A209" s="518"/>
      <c r="B209" s="519" t="s">
        <v>308</v>
      </c>
      <c r="D209" s="417" t="s">
        <v>2194</v>
      </c>
      <c r="E209" s="416"/>
      <c r="F209" s="416"/>
      <c r="I209" s="524" t="s">
        <v>2138</v>
      </c>
    </row>
    <row r="210" spans="1:9" ht="14.25">
      <c r="A210" s="518"/>
      <c r="B210" s="518"/>
      <c r="D210" s="1286" t="s">
        <v>2201</v>
      </c>
      <c r="E210" s="1286"/>
      <c r="F210" s="1286"/>
      <c r="I210" s="524"/>
    </row>
    <row r="211" spans="1:9">
      <c r="D211" s="416"/>
      <c r="E211" s="1338" t="s">
        <v>2227</v>
      </c>
      <c r="F211" s="1338"/>
      <c r="I211" s="524"/>
    </row>
    <row r="212" spans="1:9">
      <c r="D212" s="481"/>
      <c r="I212" s="524"/>
    </row>
    <row r="213" spans="1:9">
      <c r="B213" s="519" t="s">
        <v>308</v>
      </c>
      <c r="D213" s="1290" t="s">
        <v>1941</v>
      </c>
      <c r="E213" s="1290"/>
      <c r="F213" s="1290"/>
      <c r="I213" s="524" t="s">
        <v>2139</v>
      </c>
    </row>
    <row r="214" spans="1:9">
      <c r="D214" s="1286" t="s">
        <v>2201</v>
      </c>
      <c r="E214" s="1286"/>
      <c r="F214" s="1286"/>
      <c r="I214" s="524"/>
    </row>
    <row r="215" spans="1:9">
      <c r="D215" s="57" t="s">
        <v>1937</v>
      </c>
      <c r="E215" s="1338" t="s">
        <v>2228</v>
      </c>
      <c r="F215" s="1338"/>
      <c r="I215" s="524"/>
    </row>
    <row r="216" spans="1:9">
      <c r="D216" s="485"/>
      <c r="E216" s="485"/>
      <c r="F216" s="485"/>
      <c r="I216" s="524"/>
    </row>
    <row r="217" spans="1:9" ht="14.25">
      <c r="A217" s="518"/>
      <c r="B217" s="519" t="s">
        <v>308</v>
      </c>
      <c r="D217" s="1281" t="s">
        <v>1323</v>
      </c>
      <c r="E217" s="1281"/>
      <c r="F217" s="1281"/>
      <c r="I217" s="524"/>
    </row>
    <row r="218" spans="1:9" ht="14.45" customHeight="1">
      <c r="A218" s="518"/>
      <c r="B218" s="433"/>
      <c r="D218" s="1281"/>
      <c r="E218" s="1281"/>
      <c r="F218" s="1281"/>
      <c r="I218" s="524"/>
    </row>
    <row r="219" spans="1:9" ht="14.25">
      <c r="A219" s="518"/>
      <c r="D219" s="1281"/>
      <c r="E219" s="1281"/>
      <c r="F219" s="1281"/>
      <c r="I219" s="524"/>
    </row>
    <row r="220" spans="1:9" ht="14.25">
      <c r="A220" s="518"/>
      <c r="D220" s="1281"/>
      <c r="E220" s="1281"/>
      <c r="F220" s="1281"/>
      <c r="I220" s="524"/>
    </row>
    <row r="221" spans="1:9">
      <c r="D221" s="485"/>
      <c r="E221" s="485"/>
      <c r="F221" s="485"/>
      <c r="I221" s="524"/>
    </row>
    <row r="222" spans="1:9">
      <c r="A222" s="1287" t="s">
        <v>1075</v>
      </c>
      <c r="B222" s="1287"/>
      <c r="C222" s="1287"/>
      <c r="D222" s="1287"/>
      <c r="E222" s="1287"/>
      <c r="F222" s="1287"/>
      <c r="G222" s="1287"/>
      <c r="H222" s="1063"/>
      <c r="I222" s="1256"/>
    </row>
    <row r="223" spans="1:9" ht="12" customHeight="1">
      <c r="D223" s="480"/>
      <c r="E223" s="480"/>
      <c r="F223" s="480"/>
      <c r="I223" s="524"/>
    </row>
    <row r="224" spans="1:9">
      <c r="C224" s="520"/>
      <c r="D224" s="1279" t="s">
        <v>209</v>
      </c>
      <c r="E224" s="1279"/>
      <c r="F224" s="1279"/>
      <c r="I224" s="524"/>
    </row>
    <row r="225" spans="1:9">
      <c r="A225" s="516"/>
      <c r="B225" s="516"/>
      <c r="C225" s="516"/>
      <c r="D225" s="1310" t="s">
        <v>1204</v>
      </c>
      <c r="E225" s="1310"/>
      <c r="F225" s="1310"/>
      <c r="I225" s="524"/>
    </row>
    <row r="226" spans="1:9" ht="12" customHeight="1">
      <c r="A226" s="524"/>
      <c r="B226" s="524"/>
      <c r="C226" s="524"/>
      <c r="I226" s="524"/>
    </row>
    <row r="227" spans="1:9" ht="13.7" customHeight="1">
      <c r="A227" s="524"/>
      <c r="C227" s="524"/>
      <c r="D227" s="1279" t="s">
        <v>555</v>
      </c>
      <c r="E227" s="1279"/>
      <c r="F227" s="1279"/>
      <c r="I227" s="524" t="s">
        <v>2087</v>
      </c>
    </row>
    <row r="228" spans="1:9" ht="14.25">
      <c r="A228" s="518"/>
      <c r="B228" s="519" t="s">
        <v>308</v>
      </c>
      <c r="D228" s="1281" t="s">
        <v>1942</v>
      </c>
      <c r="E228" s="1281"/>
      <c r="F228" s="1281"/>
      <c r="I228" s="524"/>
    </row>
    <row r="229" spans="1:9" ht="14.25" customHeight="1">
      <c r="A229" s="518"/>
      <c r="B229" s="518"/>
      <c r="D229" s="1281"/>
      <c r="E229" s="1281"/>
      <c r="F229" s="1281"/>
      <c r="I229" s="524"/>
    </row>
    <row r="230" spans="1:9" ht="14.25" customHeight="1">
      <c r="A230" s="518"/>
      <c r="B230" s="518"/>
      <c r="D230" s="1281"/>
      <c r="E230" s="1281"/>
      <c r="F230" s="1281"/>
      <c r="I230" s="524"/>
    </row>
    <row r="231" spans="1:9" ht="14.25">
      <c r="A231" s="518"/>
      <c r="B231" s="518"/>
      <c r="D231" s="1281"/>
      <c r="E231" s="1281"/>
      <c r="F231" s="1281"/>
      <c r="I231" s="524"/>
    </row>
    <row r="232" spans="1:9" ht="14.25">
      <c r="A232" s="518"/>
      <c r="B232" s="518"/>
      <c r="D232" s="479"/>
      <c r="E232" s="479"/>
      <c r="F232" s="479"/>
      <c r="I232" s="524"/>
    </row>
    <row r="233" spans="1:9" ht="14.25">
      <c r="A233" s="518"/>
      <c r="B233" s="519" t="s">
        <v>308</v>
      </c>
      <c r="D233" s="1281" t="s">
        <v>1943</v>
      </c>
      <c r="E233" s="1281"/>
      <c r="F233" s="1281"/>
      <c r="I233" s="524" t="s">
        <v>2088</v>
      </c>
    </row>
    <row r="234" spans="1:9" ht="14.25">
      <c r="A234" s="518"/>
      <c r="B234" s="518"/>
      <c r="D234" s="1281"/>
      <c r="E234" s="1281"/>
      <c r="F234" s="1281"/>
      <c r="I234" s="524"/>
    </row>
    <row r="235" spans="1:9" ht="14.25">
      <c r="A235" s="518"/>
      <c r="B235" s="518"/>
      <c r="D235" s="1281"/>
      <c r="E235" s="1281"/>
      <c r="F235" s="1281"/>
      <c r="I235" s="524"/>
    </row>
    <row r="236" spans="1:9" ht="14.25">
      <c r="A236" s="518"/>
      <c r="B236" s="518"/>
      <c r="D236" s="1281"/>
      <c r="E236" s="1281"/>
      <c r="F236" s="1281"/>
      <c r="I236" s="524"/>
    </row>
    <row r="237" spans="1:9" ht="14.25" customHeight="1">
      <c r="A237" s="518"/>
      <c r="B237" s="518"/>
      <c r="D237" s="1281"/>
      <c r="E237" s="1281"/>
      <c r="F237" s="1281"/>
      <c r="I237" s="524"/>
    </row>
    <row r="238" spans="1:9" ht="14.25" customHeight="1">
      <c r="A238" s="518"/>
      <c r="B238" s="518"/>
      <c r="D238" s="479"/>
      <c r="E238" s="479"/>
      <c r="F238" s="479"/>
      <c r="I238" s="524"/>
    </row>
    <row r="239" spans="1:9" ht="14.25">
      <c r="A239" s="518"/>
      <c r="B239" s="518"/>
      <c r="D239" s="1281" t="s">
        <v>1200</v>
      </c>
      <c r="E239" s="1281"/>
      <c r="F239" s="1281"/>
      <c r="I239" s="524" t="s">
        <v>2087</v>
      </c>
    </row>
    <row r="240" spans="1:9" ht="14.25">
      <c r="A240" s="518"/>
      <c r="B240" s="518"/>
      <c r="D240" s="1281"/>
      <c r="E240" s="1281"/>
      <c r="F240" s="1281"/>
      <c r="I240" s="524"/>
    </row>
    <row r="241" spans="1:9" ht="14.25">
      <c r="A241" s="518"/>
      <c r="B241" s="518"/>
      <c r="D241" s="1281"/>
      <c r="E241" s="1281"/>
      <c r="F241" s="1281"/>
      <c r="I241" s="524"/>
    </row>
    <row r="242" spans="1:9" ht="14.25">
      <c r="A242" s="518"/>
      <c r="B242" s="518"/>
      <c r="D242" s="1281"/>
      <c r="E242" s="1281"/>
      <c r="F242" s="1281"/>
      <c r="I242" s="524"/>
    </row>
    <row r="243" spans="1:9" ht="14.25">
      <c r="A243" s="518"/>
      <c r="B243" s="518"/>
      <c r="D243" s="1281"/>
      <c r="E243" s="1281"/>
      <c r="F243" s="1281"/>
      <c r="I243" s="524"/>
    </row>
    <row r="244" spans="1:9" ht="14.25">
      <c r="A244" s="518"/>
      <c r="B244" s="518"/>
      <c r="D244" s="480"/>
      <c r="E244" s="480"/>
      <c r="F244" s="480"/>
      <c r="I244" s="524"/>
    </row>
    <row r="245" spans="1:9" ht="14.25">
      <c r="A245" s="518"/>
      <c r="B245" s="519" t="s">
        <v>308</v>
      </c>
      <c r="D245" s="1281" t="s">
        <v>2366</v>
      </c>
      <c r="E245" s="1281"/>
      <c r="F245" s="1281"/>
      <c r="I245" s="524" t="s">
        <v>2126</v>
      </c>
    </row>
    <row r="246" spans="1:9" ht="14.25">
      <c r="A246" s="518"/>
      <c r="B246" s="518"/>
      <c r="D246" s="1281"/>
      <c r="E246" s="1281"/>
      <c r="F246" s="1281"/>
      <c r="I246" s="524"/>
    </row>
    <row r="247" spans="1:9" ht="14.25">
      <c r="A247" s="518"/>
      <c r="B247" s="518"/>
      <c r="D247" s="1281"/>
      <c r="E247" s="1281"/>
      <c r="F247" s="1281"/>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308</v>
      </c>
      <c r="D250" s="1281" t="s">
        <v>2367</v>
      </c>
      <c r="E250" s="1281"/>
      <c r="F250" s="1281"/>
      <c r="I250" s="524" t="s">
        <v>2144</v>
      </c>
    </row>
    <row r="251" spans="1:9" ht="14.25">
      <c r="A251" s="518"/>
      <c r="B251" s="518"/>
      <c r="D251" s="1281"/>
      <c r="E251" s="1281"/>
      <c r="F251" s="1281"/>
      <c r="I251" s="524"/>
    </row>
    <row r="252" spans="1:9" ht="14.25">
      <c r="A252" s="518"/>
      <c r="B252" s="518"/>
      <c r="D252" s="1281"/>
      <c r="E252" s="1281"/>
      <c r="F252" s="1281"/>
      <c r="I252" s="524"/>
    </row>
    <row r="253" spans="1:9" ht="14.25">
      <c r="A253" s="518"/>
      <c r="B253" s="518"/>
      <c r="D253" s="1281"/>
      <c r="E253" s="1281"/>
      <c r="F253" s="1281"/>
      <c r="I253" s="524"/>
    </row>
    <row r="254" spans="1:9" ht="14.25">
      <c r="A254" s="518"/>
      <c r="B254" s="518"/>
      <c r="D254" s="1281"/>
      <c r="E254" s="1281"/>
      <c r="F254" s="1281"/>
      <c r="I254" s="524"/>
    </row>
    <row r="255" spans="1:9" ht="14.25">
      <c r="A255" s="518"/>
      <c r="B255" s="518"/>
      <c r="D255" s="479"/>
      <c r="E255" s="479"/>
      <c r="F255" s="479"/>
      <c r="I255" s="524"/>
    </row>
    <row r="256" spans="1:9" ht="14.25">
      <c r="A256" s="518"/>
      <c r="B256" s="519" t="s">
        <v>308</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308</v>
      </c>
      <c r="D259" s="1281" t="s">
        <v>1202</v>
      </c>
      <c r="E259" s="1281"/>
      <c r="F259" s="1281"/>
      <c r="I259" s="524"/>
    </row>
    <row r="260" spans="1:9" ht="14.25">
      <c r="A260" s="518"/>
      <c r="B260" s="518"/>
      <c r="D260" s="1281"/>
      <c r="E260" s="1281"/>
      <c r="F260" s="1281"/>
      <c r="I260" s="524"/>
    </row>
    <row r="261" spans="1:9">
      <c r="D261" s="525"/>
      <c r="I261" s="524"/>
    </row>
    <row r="262" spans="1:9">
      <c r="A262" s="1287" t="s">
        <v>1076</v>
      </c>
      <c r="B262" s="1287"/>
      <c r="C262" s="1287"/>
      <c r="D262" s="1287"/>
      <c r="E262" s="1287"/>
      <c r="F262" s="1287"/>
      <c r="G262" s="1287"/>
      <c r="H262" s="1063"/>
      <c r="I262" s="1256"/>
    </row>
    <row r="263" spans="1:9">
      <c r="D263" s="525"/>
      <c r="I263" s="524"/>
    </row>
    <row r="264" spans="1:9">
      <c r="C264" s="520"/>
      <c r="D264" s="1279" t="s">
        <v>1205</v>
      </c>
      <c r="E264" s="1279"/>
      <c r="F264" s="1279"/>
      <c r="I264" s="524"/>
    </row>
    <row r="265" spans="1:9">
      <c r="A265" s="516"/>
      <c r="B265" s="516"/>
      <c r="C265" s="516"/>
      <c r="D265" s="480"/>
      <c r="E265" s="480"/>
      <c r="F265" s="480"/>
      <c r="I265" s="524"/>
    </row>
    <row r="266" spans="1:9">
      <c r="A266" s="517"/>
      <c r="B266" s="517"/>
      <c r="C266" s="517"/>
      <c r="D266" s="1279" t="s">
        <v>270</v>
      </c>
      <c r="E266" s="1279"/>
      <c r="F266" s="1279"/>
      <c r="I266" s="524" t="s">
        <v>2127</v>
      </c>
    </row>
    <row r="267" spans="1:9" ht="14.45" customHeight="1">
      <c r="A267" s="518"/>
      <c r="B267" s="519" t="s">
        <v>308</v>
      </c>
      <c r="D267" s="1281" t="s">
        <v>1303</v>
      </c>
      <c r="E267" s="1281"/>
      <c r="F267" s="1281"/>
      <c r="I267" s="524"/>
    </row>
    <row r="268" spans="1:9">
      <c r="D268" s="1281"/>
      <c r="E268" s="1281"/>
      <c r="F268" s="1281"/>
      <c r="I268" s="524"/>
    </row>
    <row r="269" spans="1:9">
      <c r="E269" s="1071" t="s">
        <v>2197</v>
      </c>
      <c r="I269" s="524"/>
    </row>
    <row r="270" spans="1:9">
      <c r="D270" s="480"/>
      <c r="E270" s="480"/>
      <c r="F270" s="480"/>
      <c r="I270" s="524"/>
    </row>
    <row r="271" spans="1:9" ht="14.45" customHeight="1">
      <c r="A271" s="518"/>
      <c r="B271" s="519" t="s">
        <v>308</v>
      </c>
      <c r="D271" s="1281" t="s">
        <v>2369</v>
      </c>
      <c r="E271" s="1281"/>
      <c r="F271" s="1281"/>
      <c r="I271" s="524" t="s">
        <v>2145</v>
      </c>
    </row>
    <row r="272" spans="1:9">
      <c r="D272" s="1281"/>
      <c r="E272" s="1281"/>
      <c r="F272" s="1281"/>
      <c r="I272" s="524"/>
    </row>
    <row r="273" spans="1:9">
      <c r="D273" s="1281"/>
      <c r="E273" s="1281"/>
      <c r="F273" s="1281"/>
      <c r="I273" s="524"/>
    </row>
    <row r="274" spans="1:9">
      <c r="D274" s="1281"/>
      <c r="E274" s="1281"/>
      <c r="F274" s="1281"/>
      <c r="I274" s="524"/>
    </row>
    <row r="275" spans="1:9">
      <c r="D275" s="1281"/>
      <c r="E275" s="1281"/>
      <c r="F275" s="1281"/>
      <c r="I275" s="524"/>
    </row>
    <row r="276" spans="1:9">
      <c r="D276" s="1281"/>
      <c r="E276" s="1281"/>
      <c r="F276" s="1281"/>
      <c r="I276" s="524"/>
    </row>
    <row r="277" spans="1:9">
      <c r="D277" s="480"/>
      <c r="E277" s="480"/>
      <c r="F277" s="480"/>
      <c r="I277" s="524"/>
    </row>
    <row r="278" spans="1:9" ht="14.25">
      <c r="A278" s="518"/>
      <c r="B278" s="519" t="s">
        <v>308</v>
      </c>
      <c r="D278" s="1281" t="s">
        <v>1208</v>
      </c>
      <c r="E278" s="1281"/>
      <c r="F278" s="1281"/>
      <c r="I278" s="524"/>
    </row>
    <row r="279" spans="1:9">
      <c r="D279" s="1281"/>
      <c r="E279" s="1281"/>
      <c r="F279" s="1281"/>
      <c r="I279" s="524"/>
    </row>
    <row r="280" spans="1:9">
      <c r="D280" s="1281"/>
      <c r="E280" s="1281"/>
      <c r="F280" s="1281"/>
      <c r="I280" s="524"/>
    </row>
    <row r="281" spans="1:9">
      <c r="D281" s="526"/>
      <c r="E281" s="480"/>
      <c r="F281" s="480"/>
      <c r="I281" s="524"/>
    </row>
    <row r="282" spans="1:9">
      <c r="A282" s="1287" t="s">
        <v>1077</v>
      </c>
      <c r="B282" s="1287"/>
      <c r="C282" s="1287"/>
      <c r="D282" s="1287"/>
      <c r="E282" s="1287"/>
      <c r="F282" s="1287"/>
      <c r="G282" s="1287"/>
      <c r="H282" s="1063"/>
      <c r="I282" s="1256"/>
    </row>
    <row r="283" spans="1:9">
      <c r="D283" s="526"/>
      <c r="E283" s="480"/>
      <c r="F283" s="480"/>
      <c r="I283" s="524"/>
    </row>
    <row r="284" spans="1:9">
      <c r="C284" s="516"/>
      <c r="D284" s="1309" t="s">
        <v>1210</v>
      </c>
      <c r="E284" s="1309"/>
      <c r="F284" s="1309"/>
      <c r="I284" s="524"/>
    </row>
    <row r="285" spans="1:9">
      <c r="C285" s="516"/>
      <c r="D285" s="1309"/>
      <c r="E285" s="1309"/>
      <c r="F285" s="1309"/>
      <c r="I285" s="524"/>
    </row>
    <row r="286" spans="1:9">
      <c r="A286" s="517"/>
      <c r="B286" s="517"/>
      <c r="C286" s="517"/>
      <c r="D286" s="435"/>
      <c r="I286" s="524"/>
    </row>
    <row r="287" spans="1:9">
      <c r="C287" s="517"/>
      <c r="D287" s="1279" t="s">
        <v>210</v>
      </c>
      <c r="E287" s="1279"/>
      <c r="F287" s="1279"/>
      <c r="I287" s="524"/>
    </row>
    <row r="288" spans="1:9" ht="15.75" customHeight="1">
      <c r="A288" s="518"/>
      <c r="B288" s="518"/>
      <c r="D288" s="1334" t="s">
        <v>1211</v>
      </c>
      <c r="E288" s="1334"/>
      <c r="F288" s="1334"/>
      <c r="I288" s="524"/>
    </row>
    <row r="289" spans="1:9">
      <c r="E289" s="480"/>
      <c r="F289" s="480"/>
      <c r="I289" s="524"/>
    </row>
    <row r="290" spans="1:9" ht="14.25">
      <c r="A290" s="518"/>
      <c r="B290" s="519" t="s">
        <v>308</v>
      </c>
      <c r="D290" s="1281" t="s">
        <v>1212</v>
      </c>
      <c r="E290" s="1281"/>
      <c r="F290" s="1281"/>
      <c r="I290" s="524" t="s">
        <v>2089</v>
      </c>
    </row>
    <row r="291" spans="1:9" ht="14.25">
      <c r="A291" s="518"/>
      <c r="B291" s="518"/>
      <c r="D291" s="1281"/>
      <c r="E291" s="1281"/>
      <c r="F291" s="1281"/>
      <c r="I291" s="524"/>
    </row>
    <row r="292" spans="1:9">
      <c r="D292" s="480"/>
      <c r="E292" s="480"/>
      <c r="F292" s="480"/>
      <c r="I292" s="524"/>
    </row>
    <row r="293" spans="1:9" ht="14.25">
      <c r="A293" s="518"/>
      <c r="B293" s="519" t="s">
        <v>308</v>
      </c>
      <c r="D293" s="1281" t="s">
        <v>1213</v>
      </c>
      <c r="E293" s="1281"/>
      <c r="F293" s="1281"/>
      <c r="I293" s="524" t="s">
        <v>2089</v>
      </c>
    </row>
    <row r="294" spans="1:9" ht="14.25">
      <c r="A294" s="518"/>
      <c r="B294" s="518"/>
      <c r="D294" s="1281"/>
      <c r="E294" s="1281"/>
      <c r="F294" s="1281"/>
      <c r="I294" s="524"/>
    </row>
    <row r="295" spans="1:9" ht="14.25">
      <c r="A295" s="518"/>
      <c r="B295" s="518"/>
      <c r="D295" s="1281"/>
      <c r="E295" s="1281"/>
      <c r="F295" s="1281"/>
      <c r="I295" s="524"/>
    </row>
    <row r="296" spans="1:9">
      <c r="D296" s="480"/>
      <c r="E296" s="480"/>
      <c r="F296" s="480"/>
      <c r="I296" s="524"/>
    </row>
    <row r="297" spans="1:9" ht="14.25">
      <c r="A297" s="518"/>
      <c r="B297" s="519" t="s">
        <v>308</v>
      </c>
      <c r="D297" s="1281" t="s">
        <v>1214</v>
      </c>
      <c r="E297" s="1281"/>
      <c r="F297" s="1281"/>
      <c r="I297" s="524" t="s">
        <v>2089</v>
      </c>
    </row>
    <row r="298" spans="1:9" ht="14.25">
      <c r="A298" s="518"/>
      <c r="B298" s="518"/>
      <c r="D298" s="1281"/>
      <c r="E298" s="1281"/>
      <c r="F298" s="1281"/>
      <c r="I298" s="524"/>
    </row>
    <row r="299" spans="1:9">
      <c r="A299" s="524"/>
      <c r="B299" s="524"/>
      <c r="E299" s="480"/>
      <c r="F299" s="480"/>
      <c r="I299" s="524"/>
    </row>
    <row r="300" spans="1:9">
      <c r="A300" s="1287" t="s">
        <v>1078</v>
      </c>
      <c r="B300" s="1287"/>
      <c r="C300" s="1287"/>
      <c r="D300" s="1287"/>
      <c r="E300" s="1287"/>
      <c r="F300" s="1287"/>
      <c r="G300" s="1287"/>
      <c r="H300" s="1063"/>
      <c r="I300" s="1256"/>
    </row>
    <row r="301" spans="1:9">
      <c r="A301" s="524"/>
      <c r="B301" s="524"/>
      <c r="D301" s="480"/>
      <c r="E301" s="480"/>
      <c r="F301" s="480"/>
      <c r="I301" s="524"/>
    </row>
    <row r="302" spans="1:9">
      <c r="C302" s="524"/>
      <c r="D302" s="1279" t="s">
        <v>691</v>
      </c>
      <c r="E302" s="1279"/>
      <c r="F302" s="1279"/>
      <c r="I302" s="524"/>
    </row>
    <row r="303" spans="1:9">
      <c r="C303" s="524"/>
      <c r="D303" s="1310" t="s">
        <v>1215</v>
      </c>
      <c r="E303" s="1310"/>
      <c r="F303" s="1310"/>
      <c r="I303" s="524"/>
    </row>
    <row r="304" spans="1:9">
      <c r="C304" s="524"/>
      <c r="D304" s="527"/>
      <c r="I304" s="524"/>
    </row>
    <row r="305" spans="1:9">
      <c r="B305" s="519" t="s">
        <v>308</v>
      </c>
      <c r="D305" s="1310" t="s">
        <v>1216</v>
      </c>
      <c r="E305" s="1310"/>
      <c r="F305" s="1310"/>
      <c r="I305" s="524" t="s">
        <v>2090</v>
      </c>
    </row>
    <row r="306" spans="1:9" ht="14.25">
      <c r="A306" s="518"/>
      <c r="B306" s="518"/>
      <c r="D306" s="528"/>
      <c r="E306" s="529"/>
      <c r="F306" s="529"/>
      <c r="I306" s="524"/>
    </row>
    <row r="307" spans="1:9" ht="13.7" customHeight="1">
      <c r="B307" s="519" t="s">
        <v>308</v>
      </c>
      <c r="D307" s="1331" t="s">
        <v>1326</v>
      </c>
      <c r="E307" s="1331"/>
      <c r="F307" s="1331"/>
      <c r="I307" s="524" t="s">
        <v>2090</v>
      </c>
    </row>
    <row r="308" spans="1:9" ht="14.25">
      <c r="A308" s="518"/>
      <c r="B308" s="518"/>
      <c r="D308" s="1331"/>
      <c r="E308" s="1331"/>
      <c r="F308" s="1331"/>
      <c r="I308" s="524"/>
    </row>
    <row r="309" spans="1:9" ht="14.25">
      <c r="A309" s="518"/>
      <c r="B309" s="518"/>
      <c r="D309" s="1331"/>
      <c r="E309" s="1331"/>
      <c r="F309" s="1331"/>
      <c r="I309" s="524"/>
    </row>
    <row r="310" spans="1:9" ht="14.25">
      <c r="A310" s="518"/>
      <c r="B310" s="518"/>
      <c r="D310" s="1331"/>
      <c r="E310" s="1331"/>
      <c r="F310" s="1331"/>
      <c r="I310" s="524"/>
    </row>
    <row r="311" spans="1:9" ht="14.25">
      <c r="A311" s="518"/>
      <c r="B311" s="518"/>
      <c r="D311" s="1331"/>
      <c r="E311" s="1331"/>
      <c r="F311" s="1331"/>
      <c r="I311" s="524"/>
    </row>
    <row r="312" spans="1:9" ht="14.25">
      <c r="A312" s="518"/>
      <c r="B312" s="518"/>
      <c r="D312" s="528"/>
      <c r="E312" s="529"/>
      <c r="F312" s="529"/>
      <c r="I312" s="524"/>
    </row>
    <row r="313" spans="1:9" ht="13.7" customHeight="1">
      <c r="B313" s="519" t="s">
        <v>308</v>
      </c>
      <c r="D313" s="1331" t="s">
        <v>1218</v>
      </c>
      <c r="E313" s="1331"/>
      <c r="F313" s="1331"/>
      <c r="I313" s="524" t="s">
        <v>2090</v>
      </c>
    </row>
    <row r="314" spans="1:9">
      <c r="D314" s="1331"/>
      <c r="E314" s="1331"/>
      <c r="F314" s="1331"/>
      <c r="I314" s="524"/>
    </row>
    <row r="315" spans="1:9" ht="14.25">
      <c r="A315" s="518"/>
      <c r="B315" s="518"/>
      <c r="D315" s="528"/>
      <c r="E315" s="529"/>
      <c r="F315" s="529"/>
      <c r="I315" s="524"/>
    </row>
    <row r="316" spans="1:9">
      <c r="B316" s="519" t="s">
        <v>308</v>
      </c>
      <c r="D316" s="1310" t="s">
        <v>1219</v>
      </c>
      <c r="E316" s="1310"/>
      <c r="F316" s="1310"/>
      <c r="I316" s="524" t="s">
        <v>2076</v>
      </c>
    </row>
    <row r="317" spans="1:9">
      <c r="E317" s="480"/>
      <c r="F317" s="480"/>
      <c r="I317" s="524"/>
    </row>
    <row r="318" spans="1:9" ht="14.25">
      <c r="A318" s="518"/>
      <c r="B318" s="519" t="s">
        <v>308</v>
      </c>
      <c r="D318" s="1281" t="s">
        <v>2388</v>
      </c>
      <c r="E318" s="1281"/>
      <c r="F318" s="1281"/>
      <c r="I318" s="524" t="s">
        <v>2091</v>
      </c>
    </row>
    <row r="319" spans="1:9" ht="14.25">
      <c r="A319" s="518"/>
      <c r="B319" s="518"/>
      <c r="D319" s="1281"/>
      <c r="E319" s="1281"/>
      <c r="F319" s="1281"/>
      <c r="I319" s="524"/>
    </row>
    <row r="320" spans="1:9" ht="14.25">
      <c r="A320" s="518"/>
      <c r="B320" s="518"/>
      <c r="D320" s="1281"/>
      <c r="E320" s="1281"/>
      <c r="F320" s="1281"/>
      <c r="I320" s="524"/>
    </row>
    <row r="321" spans="1:9" ht="14.25">
      <c r="A321" s="518"/>
      <c r="B321" s="518"/>
      <c r="D321" s="1281"/>
      <c r="E321" s="1281"/>
      <c r="F321" s="1281"/>
      <c r="I321" s="524"/>
    </row>
    <row r="322" spans="1:9" ht="14.25">
      <c r="A322" s="518"/>
      <c r="B322" s="518"/>
      <c r="D322" s="1281"/>
      <c r="E322" s="1281"/>
      <c r="F322" s="1281"/>
      <c r="I322" s="524"/>
    </row>
    <row r="323" spans="1:9" ht="14.25">
      <c r="A323" s="518"/>
      <c r="B323" s="518"/>
      <c r="D323" s="1281"/>
      <c r="E323" s="1281"/>
      <c r="F323" s="1281"/>
      <c r="I323" s="524"/>
    </row>
    <row r="324" spans="1:9" ht="14.25">
      <c r="A324" s="518"/>
      <c r="B324" s="518"/>
      <c r="D324" s="1281"/>
      <c r="E324" s="1281"/>
      <c r="F324" s="1281"/>
      <c r="I324" s="524"/>
    </row>
    <row r="325" spans="1:9" ht="14.25">
      <c r="A325" s="518"/>
      <c r="B325" s="518"/>
      <c r="D325" s="1281"/>
      <c r="E325" s="1281"/>
      <c r="F325" s="1281"/>
      <c r="I325" s="524"/>
    </row>
    <row r="326" spans="1:9" ht="14.25">
      <c r="A326" s="518"/>
      <c r="B326" s="518"/>
      <c r="D326" s="1281"/>
      <c r="E326" s="1281"/>
      <c r="F326" s="1281"/>
      <c r="I326" s="524"/>
    </row>
    <row r="327" spans="1:9" ht="14.25">
      <c r="A327" s="518"/>
      <c r="B327" s="518"/>
      <c r="D327" s="1281"/>
      <c r="E327" s="1281"/>
      <c r="F327" s="1281"/>
      <c r="I327" s="524"/>
    </row>
    <row r="328" spans="1:9" ht="14.25">
      <c r="A328" s="518"/>
      <c r="B328" s="518"/>
      <c r="D328" s="1281"/>
      <c r="E328" s="1281"/>
      <c r="F328" s="1281"/>
      <c r="I328" s="524"/>
    </row>
    <row r="329" spans="1:9" ht="14.25">
      <c r="A329" s="518"/>
      <c r="B329" s="518"/>
      <c r="D329" s="1281"/>
      <c r="E329" s="1281"/>
      <c r="F329" s="1281"/>
      <c r="I329" s="524"/>
    </row>
    <row r="330" spans="1:9" ht="14.25">
      <c r="A330" s="518"/>
      <c r="B330" s="518"/>
      <c r="D330" s="1281"/>
      <c r="E330" s="1281"/>
      <c r="F330" s="1281"/>
      <c r="I330" s="524"/>
    </row>
    <row r="331" spans="1:9" ht="14.25">
      <c r="A331" s="518"/>
      <c r="B331" s="518"/>
      <c r="D331" s="1281"/>
      <c r="E331" s="1281"/>
      <c r="F331" s="1281"/>
      <c r="I331" s="524"/>
    </row>
    <row r="332" spans="1:9" ht="14.25">
      <c r="A332" s="518"/>
      <c r="B332" s="518"/>
      <c r="D332" s="1281"/>
      <c r="E332" s="1281"/>
      <c r="F332" s="1281"/>
      <c r="I332" s="524"/>
    </row>
    <row r="333" spans="1:9">
      <c r="D333" s="480"/>
      <c r="E333" s="480"/>
      <c r="F333" s="480"/>
      <c r="I333" s="524"/>
    </row>
    <row r="334" spans="1:9" ht="14.25">
      <c r="A334" s="518"/>
      <c r="B334" s="519" t="s">
        <v>308</v>
      </c>
      <c r="D334" s="1281" t="s">
        <v>1221</v>
      </c>
      <c r="E334" s="1281"/>
      <c r="F334" s="1281"/>
      <c r="I334" s="524" t="s">
        <v>2091</v>
      </c>
    </row>
    <row r="335" spans="1:9">
      <c r="D335" s="1281"/>
      <c r="E335" s="1281"/>
      <c r="F335" s="1281"/>
      <c r="I335" s="524"/>
    </row>
    <row r="336" spans="1:9">
      <c r="D336" s="1281"/>
      <c r="E336" s="1281"/>
      <c r="F336" s="1281"/>
      <c r="I336" s="524"/>
    </row>
    <row r="337" spans="1:9">
      <c r="D337" s="1281"/>
      <c r="E337" s="1281"/>
      <c r="F337" s="1281"/>
      <c r="I337" s="524"/>
    </row>
    <row r="338" spans="1:9">
      <c r="D338" s="1281"/>
      <c r="E338" s="1281"/>
      <c r="F338" s="1281"/>
      <c r="I338" s="524"/>
    </row>
    <row r="339" spans="1:9">
      <c r="D339" s="1281"/>
      <c r="E339" s="1281"/>
      <c r="F339" s="1281"/>
      <c r="I339" s="524"/>
    </row>
    <row r="340" spans="1:9">
      <c r="D340" s="1281"/>
      <c r="E340" s="1281"/>
      <c r="F340" s="1281"/>
      <c r="I340" s="524"/>
    </row>
    <row r="341" spans="1:9">
      <c r="D341" s="1281"/>
      <c r="E341" s="1281"/>
      <c r="F341" s="1281"/>
      <c r="I341" s="524"/>
    </row>
    <row r="342" spans="1:9">
      <c r="D342" s="1281"/>
      <c r="E342" s="1281"/>
      <c r="F342" s="1281"/>
      <c r="I342" s="524"/>
    </row>
    <row r="343" spans="1:9">
      <c r="D343" s="480"/>
      <c r="E343" s="480"/>
      <c r="F343" s="480"/>
      <c r="I343" s="524"/>
    </row>
    <row r="344" spans="1:9" ht="14.25" customHeight="1">
      <c r="A344" s="518"/>
      <c r="B344" s="519" t="s">
        <v>308</v>
      </c>
      <c r="D344" s="1281" t="s">
        <v>2202</v>
      </c>
      <c r="E344" s="1281"/>
      <c r="F344" s="1281"/>
      <c r="I344" s="524" t="s">
        <v>2128</v>
      </c>
    </row>
    <row r="345" spans="1:9">
      <c r="D345" s="1281"/>
      <c r="E345" s="1281"/>
      <c r="F345" s="1281"/>
      <c r="I345" s="524"/>
    </row>
    <row r="346" spans="1:9">
      <c r="D346" s="1281"/>
      <c r="E346" s="1281"/>
      <c r="F346" s="1281"/>
      <c r="I346" s="524"/>
    </row>
    <row r="347" spans="1:9">
      <c r="D347" s="1281"/>
      <c r="E347" s="1281"/>
      <c r="F347" s="1281"/>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36" t="s">
        <v>999</v>
      </c>
      <c r="E351" s="1336"/>
      <c r="F351" s="1336"/>
      <c r="G351" s="1062"/>
      <c r="H351" s="1062"/>
      <c r="I351" s="1259"/>
    </row>
    <row r="352" spans="1:9" ht="13.5" thickTop="1">
      <c r="D352" s="1332" t="s">
        <v>1223</v>
      </c>
      <c r="E352" s="1332"/>
      <c r="F352" s="1332"/>
      <c r="I352" s="524"/>
    </row>
    <row r="353" spans="1:9">
      <c r="D353" s="480"/>
      <c r="E353" s="480"/>
      <c r="F353" s="480"/>
      <c r="I353" s="524"/>
    </row>
    <row r="354" spans="1:9">
      <c r="A354" s="510"/>
      <c r="B354" s="510"/>
      <c r="C354" s="510"/>
      <c r="D354" s="481"/>
      <c r="E354" s="481"/>
      <c r="F354" s="480"/>
      <c r="I354" s="524" t="s">
        <v>2092</v>
      </c>
    </row>
    <row r="355" spans="1:9" ht="14.25">
      <c r="A355" s="518"/>
      <c r="B355" s="519" t="s">
        <v>308</v>
      </c>
      <c r="C355" s="521"/>
      <c r="D355" s="1310" t="s">
        <v>2200</v>
      </c>
      <c r="E355" s="1310"/>
      <c r="F355" s="1310"/>
      <c r="I355" s="1328" t="s">
        <v>2142</v>
      </c>
    </row>
    <row r="356" spans="1:9" ht="12.75" customHeight="1">
      <c r="D356" s="1072"/>
      <c r="E356" s="96" t="s">
        <v>2199</v>
      </c>
      <c r="F356" s="1072"/>
      <c r="I356" s="1329"/>
    </row>
    <row r="357" spans="1:9">
      <c r="D357" s="1281" t="s">
        <v>1347</v>
      </c>
      <c r="E357" s="1281"/>
      <c r="F357" s="1281"/>
      <c r="I357" s="1329"/>
    </row>
    <row r="358" spans="1:9">
      <c r="D358" s="1281"/>
      <c r="E358" s="1281"/>
      <c r="F358" s="1281"/>
      <c r="I358" s="1329"/>
    </row>
    <row r="359" spans="1:9">
      <c r="D359" s="1281"/>
      <c r="E359" s="1281"/>
      <c r="F359" s="1281"/>
      <c r="I359" s="1330"/>
    </row>
    <row r="360" spans="1:9" ht="14.25">
      <c r="A360" s="518"/>
      <c r="B360" s="519" t="s">
        <v>308</v>
      </c>
      <c r="C360" s="510"/>
      <c r="D360" s="1314" t="s">
        <v>2370</v>
      </c>
      <c r="E360" s="1314"/>
      <c r="F360" s="1314"/>
      <c r="I360" s="514"/>
    </row>
    <row r="361" spans="1:9">
      <c r="A361" s="510"/>
      <c r="B361" s="510"/>
      <c r="C361" s="510"/>
      <c r="D361" s="481"/>
      <c r="E361" s="481"/>
      <c r="F361" s="480"/>
      <c r="I361" s="524"/>
    </row>
    <row r="362" spans="1:9">
      <c r="A362" s="510"/>
      <c r="B362" s="519" t="s">
        <v>308</v>
      </c>
      <c r="C362" s="510"/>
      <c r="D362" s="1269" t="s">
        <v>2371</v>
      </c>
      <c r="E362" s="1269"/>
      <c r="F362" s="1269"/>
      <c r="I362" s="524"/>
    </row>
    <row r="363" spans="1:9">
      <c r="A363" s="510"/>
      <c r="B363" s="510"/>
      <c r="C363" s="510"/>
      <c r="D363" s="1269"/>
      <c r="E363" s="1269"/>
      <c r="F363" s="1269"/>
      <c r="I363" s="524"/>
    </row>
    <row r="364" spans="1:9">
      <c r="A364" s="510"/>
      <c r="B364" s="510"/>
      <c r="C364" s="510"/>
      <c r="D364" s="1269"/>
      <c r="E364" s="1269"/>
      <c r="F364" s="1269"/>
      <c r="I364" s="524"/>
    </row>
    <row r="365" spans="1:9">
      <c r="A365" s="510"/>
      <c r="B365" s="510"/>
      <c r="C365" s="510"/>
      <c r="D365" s="1269"/>
      <c r="E365" s="1269"/>
      <c r="F365" s="1269"/>
      <c r="I365" s="524"/>
    </row>
    <row r="366" spans="1:9">
      <c r="A366" s="510"/>
      <c r="B366" s="510"/>
      <c r="C366" s="510"/>
      <c r="D366" s="1269"/>
      <c r="E366" s="1269"/>
      <c r="F366" s="1269"/>
      <c r="I366" s="524"/>
    </row>
    <row r="367" spans="1:9">
      <c r="A367" s="510"/>
      <c r="B367" s="510"/>
      <c r="C367" s="510"/>
      <c r="D367" s="1269"/>
      <c r="E367" s="1269"/>
      <c r="F367" s="1269"/>
      <c r="I367" s="524"/>
    </row>
    <row r="368" spans="1:9">
      <c r="A368" s="510"/>
      <c r="B368" s="510"/>
      <c r="C368" s="510"/>
      <c r="D368" s="1269"/>
      <c r="E368" s="1269"/>
      <c r="F368" s="1269"/>
      <c r="I368" s="524"/>
    </row>
    <row r="369" spans="1:9">
      <c r="A369" s="510"/>
      <c r="B369" s="510"/>
      <c r="C369" s="510"/>
      <c r="D369" s="1269"/>
      <c r="E369" s="1269"/>
      <c r="F369" s="1269"/>
      <c r="I369" s="524"/>
    </row>
    <row r="370" spans="1:9">
      <c r="A370" s="510"/>
      <c r="B370" s="510"/>
      <c r="C370" s="510"/>
      <c r="D370" s="1269"/>
      <c r="E370" s="1269"/>
      <c r="F370" s="1269"/>
      <c r="I370" s="524"/>
    </row>
    <row r="371" spans="1:9">
      <c r="A371" s="510"/>
      <c r="B371" s="510"/>
      <c r="C371" s="510"/>
      <c r="D371" s="1269"/>
      <c r="E371" s="1269"/>
      <c r="F371" s="1269"/>
      <c r="I371" s="524"/>
    </row>
    <row r="372" spans="1:9">
      <c r="A372" s="510"/>
      <c r="B372" s="510"/>
      <c r="C372" s="510"/>
      <c r="D372" s="1269"/>
      <c r="E372" s="1269"/>
      <c r="F372" s="1269"/>
      <c r="I372" s="524"/>
    </row>
    <row r="373" spans="1:9">
      <c r="A373" s="510"/>
      <c r="B373" s="510"/>
      <c r="C373" s="510"/>
      <c r="D373" s="1269"/>
      <c r="E373" s="1269"/>
      <c r="F373" s="1269"/>
      <c r="I373" s="524"/>
    </row>
    <row r="374" spans="1:9">
      <c r="A374" s="510"/>
      <c r="B374" s="510"/>
      <c r="C374" s="510"/>
      <c r="D374" s="485"/>
      <c r="E374" s="485"/>
      <c r="F374" s="485"/>
      <c r="I374" s="524"/>
    </row>
    <row r="375" spans="1:9" ht="12.6" customHeight="1">
      <c r="A375" s="510"/>
      <c r="B375" s="519" t="s">
        <v>308</v>
      </c>
      <c r="C375" s="510"/>
      <c r="D375" s="1325" t="s">
        <v>1328</v>
      </c>
      <c r="E375" s="1325"/>
      <c r="F375" s="1325"/>
      <c r="I375" s="524"/>
    </row>
    <row r="376" spans="1:9">
      <c r="A376" s="510"/>
      <c r="B376" s="510"/>
      <c r="C376" s="510"/>
      <c r="D376" s="1325"/>
      <c r="E376" s="1325"/>
      <c r="F376" s="1325"/>
      <c r="I376" s="524"/>
    </row>
    <row r="377" spans="1:9">
      <c r="A377" s="510"/>
      <c r="B377" s="510"/>
      <c r="C377" s="510"/>
      <c r="D377" s="1325"/>
      <c r="E377" s="1325"/>
      <c r="F377" s="1325"/>
      <c r="I377" s="524"/>
    </row>
    <row r="378" spans="1:9">
      <c r="A378" s="510"/>
      <c r="B378" s="510"/>
      <c r="C378" s="510"/>
      <c r="D378" s="1325"/>
      <c r="E378" s="1325"/>
      <c r="F378" s="1325"/>
      <c r="I378" s="524"/>
    </row>
    <row r="379" spans="1:9">
      <c r="A379" s="510"/>
      <c r="B379" s="510"/>
      <c r="C379" s="510"/>
      <c r="D379" s="558"/>
      <c r="E379" s="558"/>
      <c r="F379" s="558"/>
      <c r="I379" s="524"/>
    </row>
    <row r="380" spans="1:9">
      <c r="A380" s="510"/>
      <c r="B380" s="519" t="s">
        <v>308</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308</v>
      </c>
      <c r="C387" s="510"/>
      <c r="D387" s="1269" t="s">
        <v>1226</v>
      </c>
      <c r="E387" s="1269"/>
      <c r="F387" s="1269"/>
      <c r="I387" s="524"/>
    </row>
    <row r="388" spans="1:9">
      <c r="A388" s="510"/>
      <c r="B388" s="510"/>
      <c r="C388" s="510"/>
      <c r="D388" s="1269"/>
      <c r="E388" s="1269"/>
      <c r="F388" s="1269"/>
      <c r="I388" s="524"/>
    </row>
    <row r="389" spans="1:9">
      <c r="A389" s="510"/>
      <c r="B389" s="510"/>
      <c r="C389" s="510"/>
      <c r="D389" s="1269"/>
      <c r="E389" s="1269"/>
      <c r="F389" s="1269"/>
      <c r="I389" s="524"/>
    </row>
    <row r="390" spans="1:9">
      <c r="A390" s="510"/>
      <c r="B390" s="510"/>
      <c r="C390" s="510"/>
      <c r="D390" s="1269"/>
      <c r="E390" s="1269"/>
      <c r="F390" s="1269"/>
      <c r="I390" s="524"/>
    </row>
    <row r="391" spans="1:9">
      <c r="A391" s="510"/>
      <c r="B391" s="510"/>
      <c r="C391" s="510"/>
      <c r="D391" s="481"/>
      <c r="E391" s="481"/>
      <c r="F391" s="480"/>
      <c r="I391" s="524"/>
    </row>
    <row r="392" spans="1:9">
      <c r="A392" s="510"/>
      <c r="B392" s="510"/>
      <c r="C392" s="510"/>
      <c r="D392" s="1269" t="s">
        <v>1227</v>
      </c>
      <c r="E392" s="1269"/>
      <c r="F392" s="1269"/>
      <c r="I392" s="524"/>
    </row>
    <row r="393" spans="1:9">
      <c r="A393" s="510"/>
      <c r="B393" s="510"/>
      <c r="C393" s="510"/>
      <c r="D393" s="1269"/>
      <c r="E393" s="1269"/>
      <c r="F393" s="1269"/>
      <c r="I393" s="524"/>
    </row>
    <row r="394" spans="1:9">
      <c r="A394" s="510"/>
      <c r="B394" s="510"/>
      <c r="C394" s="510"/>
      <c r="D394" s="1269"/>
      <c r="E394" s="1269"/>
      <c r="F394" s="1269"/>
      <c r="I394" s="524"/>
    </row>
    <row r="395" spans="1:9">
      <c r="A395" s="510"/>
      <c r="B395" s="510"/>
      <c r="C395" s="510"/>
      <c r="D395" s="1269"/>
      <c r="E395" s="1269"/>
      <c r="F395" s="1269"/>
      <c r="I395" s="524"/>
    </row>
    <row r="396" spans="1:9" ht="18" customHeight="1">
      <c r="A396" s="510"/>
      <c r="B396" s="510"/>
      <c r="C396" s="510"/>
      <c r="D396" s="1269"/>
      <c r="E396" s="1269"/>
      <c r="F396" s="1269"/>
      <c r="I396" s="524"/>
    </row>
    <row r="397" spans="1:9">
      <c r="A397" s="510"/>
      <c r="B397" s="510"/>
      <c r="C397" s="510"/>
      <c r="D397" s="1269"/>
      <c r="E397" s="1269"/>
      <c r="F397" s="1269"/>
      <c r="I397" s="524"/>
    </row>
    <row r="398" spans="1:9">
      <c r="A398" s="510"/>
      <c r="B398" s="510"/>
      <c r="C398" s="510"/>
      <c r="D398" s="1269"/>
      <c r="E398" s="1269"/>
      <c r="F398" s="1269"/>
      <c r="I398" s="524"/>
    </row>
    <row r="399" spans="1:9">
      <c r="A399" s="510"/>
      <c r="B399" s="510"/>
      <c r="C399" s="510"/>
      <c r="D399" s="1269"/>
      <c r="E399" s="1269"/>
      <c r="F399" s="1269"/>
      <c r="I399" s="524"/>
    </row>
    <row r="400" spans="1:9" ht="8.25" customHeight="1">
      <c r="A400" s="510"/>
      <c r="B400" s="510"/>
      <c r="C400" s="510"/>
      <c r="D400" s="1269"/>
      <c r="E400" s="1269"/>
      <c r="F400" s="1269"/>
      <c r="I400" s="524"/>
    </row>
    <row r="401" spans="1:9" ht="13.7" customHeight="1">
      <c r="A401" s="510"/>
      <c r="B401" s="510"/>
      <c r="C401" s="510"/>
      <c r="D401" s="1269" t="s">
        <v>1228</v>
      </c>
      <c r="E401" s="1269"/>
      <c r="F401" s="1269"/>
      <c r="I401" s="524"/>
    </row>
    <row r="402" spans="1:9">
      <c r="A402" s="510"/>
      <c r="B402" s="510"/>
      <c r="C402" s="510"/>
      <c r="D402" s="1269"/>
      <c r="E402" s="1269"/>
      <c r="F402" s="1269"/>
      <c r="I402" s="524"/>
    </row>
    <row r="403" spans="1:9">
      <c r="A403" s="510"/>
      <c r="B403" s="510"/>
      <c r="C403" s="510"/>
      <c r="D403" s="1269"/>
      <c r="E403" s="1269"/>
      <c r="F403" s="1269"/>
      <c r="I403" s="524"/>
    </row>
    <row r="404" spans="1:9">
      <c r="A404" s="510"/>
      <c r="B404" s="510"/>
      <c r="C404" s="510"/>
      <c r="D404" s="1269"/>
      <c r="E404" s="1269"/>
      <c r="F404" s="1269"/>
      <c r="I404" s="524"/>
    </row>
    <row r="405" spans="1:9">
      <c r="A405" s="510"/>
      <c r="B405" s="510"/>
      <c r="C405" s="510"/>
      <c r="D405" s="1269"/>
      <c r="E405" s="1269"/>
      <c r="F405" s="1269"/>
      <c r="I405" s="524"/>
    </row>
    <row r="406" spans="1:9">
      <c r="A406" s="510"/>
      <c r="B406" s="510"/>
      <c r="C406" s="510"/>
      <c r="D406" s="1269"/>
      <c r="E406" s="1269"/>
      <c r="F406" s="1269"/>
      <c r="I406" s="524"/>
    </row>
    <row r="407" spans="1:9">
      <c r="A407" s="510"/>
      <c r="B407" s="510"/>
      <c r="C407" s="510"/>
      <c r="D407" s="1269"/>
      <c r="E407" s="1269"/>
      <c r="F407" s="1269"/>
      <c r="I407" s="524"/>
    </row>
    <row r="408" spans="1:9">
      <c r="A408" s="510"/>
      <c r="B408" s="510"/>
      <c r="C408" s="510"/>
      <c r="D408" s="1269"/>
      <c r="E408" s="1269"/>
      <c r="F408" s="1269"/>
      <c r="I408" s="524"/>
    </row>
    <row r="409" spans="1:9">
      <c r="A409" s="510"/>
      <c r="B409" s="510"/>
      <c r="C409" s="510"/>
      <c r="D409" s="1269"/>
      <c r="E409" s="1269"/>
      <c r="F409" s="1269"/>
      <c r="I409" s="524"/>
    </row>
    <row r="410" spans="1:9">
      <c r="A410" s="510"/>
      <c r="B410" s="510"/>
      <c r="C410" s="510"/>
      <c r="D410" s="1269"/>
      <c r="E410" s="1269"/>
      <c r="F410" s="1269"/>
      <c r="I410" s="524"/>
    </row>
    <row r="411" spans="1:9">
      <c r="A411" s="510"/>
      <c r="B411" s="510"/>
      <c r="C411" s="510"/>
      <c r="D411" s="1269"/>
      <c r="E411" s="1269"/>
      <c r="F411" s="1269"/>
      <c r="I411" s="524"/>
    </row>
    <row r="412" spans="1:9">
      <c r="A412" s="510"/>
      <c r="B412" s="510"/>
      <c r="C412" s="510"/>
      <c r="D412" s="1269"/>
      <c r="E412" s="1269"/>
      <c r="F412" s="1269"/>
      <c r="I412" s="524"/>
    </row>
    <row r="413" spans="1:9">
      <c r="A413" s="510"/>
      <c r="B413" s="510"/>
      <c r="C413" s="530"/>
      <c r="D413" s="1269"/>
      <c r="E413" s="1269"/>
      <c r="F413" s="1269"/>
      <c r="I413" s="524"/>
    </row>
    <row r="414" spans="1:9">
      <c r="A414" s="510"/>
      <c r="B414" s="510"/>
      <c r="C414" s="530"/>
      <c r="D414" s="1269"/>
      <c r="E414" s="1269"/>
      <c r="F414" s="1269"/>
      <c r="I414" s="524"/>
    </row>
    <row r="415" spans="1:9">
      <c r="A415" s="510"/>
      <c r="B415" s="510"/>
      <c r="C415" s="510"/>
      <c r="D415" s="1269"/>
      <c r="E415" s="1269"/>
      <c r="F415" s="1269"/>
      <c r="I415" s="524"/>
    </row>
    <row r="416" spans="1:9">
      <c r="A416" s="510"/>
      <c r="B416" s="510"/>
      <c r="C416" s="530"/>
      <c r="D416" s="1269"/>
      <c r="E416" s="1269"/>
      <c r="F416" s="1269"/>
      <c r="I416" s="524"/>
    </row>
    <row r="417" spans="1:9">
      <c r="A417" s="510"/>
      <c r="B417" s="510"/>
      <c r="C417" s="530"/>
      <c r="D417" s="1269"/>
      <c r="E417" s="1269"/>
      <c r="F417" s="1269"/>
      <c r="I417" s="524"/>
    </row>
    <row r="418" spans="1:9">
      <c r="A418" s="510"/>
      <c r="B418" s="510"/>
      <c r="C418" s="530"/>
      <c r="D418" s="1269"/>
      <c r="E418" s="1269"/>
      <c r="F418" s="1269"/>
      <c r="I418" s="524"/>
    </row>
    <row r="419" spans="1:9">
      <c r="A419" s="510"/>
      <c r="B419" s="510"/>
      <c r="C419" s="510"/>
      <c r="D419" s="481"/>
      <c r="E419" s="481"/>
      <c r="F419" s="480"/>
      <c r="I419" s="524"/>
    </row>
    <row r="420" spans="1:9">
      <c r="A420" s="510"/>
      <c r="B420" s="519" t="s">
        <v>308</v>
      </c>
      <c r="C420" s="510"/>
      <c r="D420" s="1269" t="s">
        <v>1229</v>
      </c>
      <c r="E420" s="1269"/>
      <c r="F420" s="1269"/>
      <c r="I420" s="524"/>
    </row>
    <row r="421" spans="1:9">
      <c r="A421" s="510"/>
      <c r="B421" s="510"/>
      <c r="C421" s="510"/>
      <c r="D421" s="1269"/>
      <c r="E421" s="1269"/>
      <c r="F421" s="1269"/>
      <c r="I421" s="524"/>
    </row>
    <row r="422" spans="1:9">
      <c r="A422" s="510"/>
      <c r="B422" s="510"/>
      <c r="C422" s="510"/>
      <c r="D422" s="485"/>
      <c r="E422" s="485"/>
      <c r="F422" s="485"/>
      <c r="I422" s="524"/>
    </row>
    <row r="423" spans="1:9" ht="14.45" customHeight="1">
      <c r="A423" s="518"/>
      <c r="B423" s="519" t="s">
        <v>308</v>
      </c>
      <c r="D423" s="1269" t="s">
        <v>2129</v>
      </c>
      <c r="E423" s="1269"/>
      <c r="F423" s="1269"/>
      <c r="I423" s="524"/>
    </row>
    <row r="424" spans="1:9" ht="14.45" customHeight="1">
      <c r="A424" s="518"/>
      <c r="D424" s="1269"/>
      <c r="E424" s="1269"/>
      <c r="F424" s="1269"/>
      <c r="I424" s="524"/>
    </row>
    <row r="425" spans="1:9" ht="14.45" customHeight="1">
      <c r="A425" s="518"/>
      <c r="D425" s="1269"/>
      <c r="E425" s="1269"/>
      <c r="F425" s="1269"/>
      <c r="I425" s="524"/>
    </row>
    <row r="426" spans="1:9" ht="14.45" customHeight="1">
      <c r="A426" s="518"/>
      <c r="D426" s="1269"/>
      <c r="E426" s="1269"/>
      <c r="F426" s="1269"/>
      <c r="I426" s="524"/>
    </row>
    <row r="427" spans="1:9" ht="14.45" customHeight="1">
      <c r="A427" s="518"/>
      <c r="D427" s="1269"/>
      <c r="E427" s="1269"/>
      <c r="F427" s="1269"/>
      <c r="I427" s="524"/>
    </row>
    <row r="428" spans="1:9" ht="14.45" customHeight="1">
      <c r="A428" s="518"/>
      <c r="D428" s="416"/>
      <c r="E428" s="416"/>
      <c r="F428" s="416"/>
      <c r="I428" s="524"/>
    </row>
    <row r="429" spans="1:9" ht="13.7" customHeight="1">
      <c r="A429" s="518"/>
      <c r="B429" s="519" t="s">
        <v>308</v>
      </c>
      <c r="C429" s="510"/>
      <c r="D429" s="1269" t="s">
        <v>1348</v>
      </c>
      <c r="E429" s="1269"/>
      <c r="F429" s="1269"/>
      <c r="I429" s="524"/>
    </row>
    <row r="430" spans="1:9" ht="14.25">
      <c r="A430" s="531"/>
      <c r="B430" s="531"/>
      <c r="C430" s="510"/>
      <c r="D430" s="1269"/>
      <c r="E430" s="1269"/>
      <c r="F430" s="1269"/>
      <c r="I430" s="524"/>
    </row>
    <row r="431" spans="1:9" ht="14.25">
      <c r="A431" s="531"/>
      <c r="B431" s="531"/>
      <c r="C431" s="510"/>
      <c r="D431" s="1269"/>
      <c r="E431" s="1269"/>
      <c r="F431" s="1269"/>
      <c r="I431" s="524"/>
    </row>
    <row r="432" spans="1:9" ht="14.25">
      <c r="A432" s="531"/>
      <c r="B432" s="531"/>
      <c r="C432" s="510"/>
      <c r="D432" s="1269"/>
      <c r="E432" s="1269"/>
      <c r="F432" s="1269"/>
      <c r="I432" s="524"/>
    </row>
    <row r="433" spans="1:9" ht="15.75" customHeight="1">
      <c r="A433" s="531"/>
      <c r="B433" s="531"/>
      <c r="C433" s="510"/>
      <c r="D433" s="1333" t="s">
        <v>2389</v>
      </c>
      <c r="E433" s="1269"/>
      <c r="F433" s="1269"/>
      <c r="I433" s="524"/>
    </row>
    <row r="434" spans="1:9">
      <c r="D434" s="480"/>
      <c r="E434" s="480"/>
      <c r="F434" s="480"/>
      <c r="I434" s="524"/>
    </row>
    <row r="435" spans="1:9" ht="14.25">
      <c r="A435" s="518"/>
      <c r="B435" s="519" t="s">
        <v>308</v>
      </c>
      <c r="C435" s="521"/>
      <c r="D435" s="1281" t="s">
        <v>2372</v>
      </c>
      <c r="E435" s="1281"/>
      <c r="F435" s="1281"/>
      <c r="I435" s="524"/>
    </row>
    <row r="436" spans="1:9" ht="14.25">
      <c r="A436" s="518"/>
      <c r="B436" s="518"/>
      <c r="D436" s="1281"/>
      <c r="E436" s="1281"/>
      <c r="F436" s="1281"/>
      <c r="I436" s="524"/>
    </row>
    <row r="437" spans="1:9">
      <c r="D437" s="1281"/>
      <c r="E437" s="1281"/>
      <c r="F437" s="1281"/>
      <c r="I437" s="524"/>
    </row>
    <row r="438" spans="1:9">
      <c r="D438" s="1281"/>
      <c r="E438" s="1281"/>
      <c r="F438" s="1281"/>
      <c r="I438" s="524"/>
    </row>
    <row r="439" spans="1:9">
      <c r="D439" s="1281"/>
      <c r="E439" s="1281"/>
      <c r="F439" s="1281"/>
      <c r="I439" s="524"/>
    </row>
    <row r="440" spans="1:9">
      <c r="D440" s="1281"/>
      <c r="E440" s="1281"/>
      <c r="F440" s="1281"/>
      <c r="I440" s="524"/>
    </row>
    <row r="441" spans="1:9">
      <c r="D441" s="1281"/>
      <c r="E441" s="1281"/>
      <c r="F441" s="1281"/>
      <c r="I441" s="524"/>
    </row>
    <row r="442" spans="1:9">
      <c r="D442" s="1281"/>
      <c r="E442" s="1281"/>
      <c r="F442" s="1281"/>
      <c r="I442" s="524"/>
    </row>
    <row r="443" spans="1:9">
      <c r="D443" s="1281"/>
      <c r="E443" s="1281"/>
      <c r="F443" s="1281"/>
      <c r="I443" s="524"/>
    </row>
    <row r="444" spans="1:9">
      <c r="D444" s="1281"/>
      <c r="E444" s="1281"/>
      <c r="F444" s="1281"/>
      <c r="I444" s="524"/>
    </row>
    <row r="445" spans="1:9">
      <c r="D445" s="1281"/>
      <c r="E445" s="1281"/>
      <c r="F445" s="1281"/>
      <c r="I445" s="524"/>
    </row>
    <row r="446" spans="1:9">
      <c r="D446" s="1281"/>
      <c r="E446" s="1281"/>
      <c r="F446" s="1281"/>
      <c r="I446" s="524"/>
    </row>
    <row r="447" spans="1:9">
      <c r="D447" s="1281"/>
      <c r="E447" s="1281"/>
      <c r="F447" s="1281"/>
      <c r="I447" s="524"/>
    </row>
    <row r="448" spans="1:9">
      <c r="A448" s="433"/>
      <c r="B448" s="433"/>
      <c r="C448" s="433"/>
      <c r="D448" s="1281"/>
      <c r="E448" s="1281"/>
      <c r="F448" s="1281"/>
      <c r="I448" s="524"/>
    </row>
    <row r="449" spans="1:9">
      <c r="A449" s="433"/>
      <c r="B449" s="433"/>
      <c r="C449" s="433"/>
      <c r="D449" s="1281"/>
      <c r="E449" s="1281"/>
      <c r="F449" s="1281"/>
      <c r="I449" s="524"/>
    </row>
    <row r="450" spans="1:9">
      <c r="A450" s="433"/>
      <c r="B450" s="433"/>
      <c r="C450" s="433"/>
      <c r="D450" s="1281"/>
      <c r="E450" s="1281"/>
      <c r="F450" s="1281"/>
      <c r="I450" s="524"/>
    </row>
    <row r="451" spans="1:9">
      <c r="A451" s="433"/>
      <c r="B451" s="433"/>
      <c r="C451" s="433"/>
      <c r="D451" s="1281"/>
      <c r="E451" s="1281"/>
      <c r="F451" s="1281"/>
      <c r="I451" s="524"/>
    </row>
    <row r="452" spans="1:9">
      <c r="A452" s="433"/>
      <c r="B452" s="433"/>
      <c r="C452" s="433"/>
      <c r="D452" s="1281"/>
      <c r="E452" s="1281"/>
      <c r="F452" s="1281"/>
      <c r="I452" s="524"/>
    </row>
    <row r="453" spans="1:9">
      <c r="A453" s="433"/>
      <c r="B453" s="433"/>
      <c r="C453" s="433"/>
      <c r="D453" s="1281"/>
      <c r="E453" s="1281"/>
      <c r="F453" s="1281"/>
      <c r="I453" s="524"/>
    </row>
    <row r="454" spans="1:9">
      <c r="A454" s="433"/>
      <c r="B454" s="433"/>
      <c r="C454" s="433"/>
      <c r="D454" s="1281"/>
      <c r="E454" s="1281"/>
      <c r="F454" s="1281"/>
      <c r="I454" s="524"/>
    </row>
    <row r="455" spans="1:9">
      <c r="A455" s="433"/>
      <c r="B455" s="433"/>
      <c r="C455" s="433"/>
      <c r="D455" s="1281"/>
      <c r="E455" s="1281"/>
      <c r="F455" s="1281"/>
      <c r="I455" s="524"/>
    </row>
    <row r="456" spans="1:9">
      <c r="A456" s="433"/>
      <c r="B456" s="433"/>
      <c r="C456" s="433"/>
      <c r="D456" s="1281"/>
      <c r="E456" s="1281"/>
      <c r="F456" s="1281"/>
      <c r="I456" s="524"/>
    </row>
    <row r="457" spans="1:9">
      <c r="A457" s="433"/>
      <c r="B457" s="433"/>
      <c r="C457" s="433"/>
      <c r="D457" s="1281"/>
      <c r="E457" s="1281"/>
      <c r="F457" s="1281"/>
      <c r="I457" s="524"/>
    </row>
    <row r="458" spans="1:9">
      <c r="A458" s="433"/>
      <c r="B458" s="433"/>
      <c r="C458" s="433"/>
      <c r="D458" s="1281"/>
      <c r="E458" s="1281"/>
      <c r="F458" s="1281"/>
      <c r="I458" s="524"/>
    </row>
    <row r="459" spans="1:9">
      <c r="A459" s="433"/>
      <c r="B459" s="433"/>
      <c r="C459" s="433"/>
      <c r="D459" s="1281"/>
      <c r="E459" s="1281"/>
      <c r="F459" s="1281"/>
      <c r="I459" s="524"/>
    </row>
    <row r="460" spans="1:9">
      <c r="A460" s="433"/>
      <c r="B460" s="433"/>
      <c r="C460" s="433"/>
      <c r="D460" s="1281"/>
      <c r="E460" s="1281"/>
      <c r="F460" s="1281"/>
      <c r="I460" s="524"/>
    </row>
    <row r="461" spans="1:9">
      <c r="A461" s="433"/>
      <c r="B461" s="433"/>
      <c r="C461" s="433"/>
      <c r="D461" s="1281"/>
      <c r="E461" s="1281"/>
      <c r="F461" s="1281"/>
      <c r="I461" s="524"/>
    </row>
    <row r="462" spans="1:9">
      <c r="A462" s="433"/>
      <c r="B462" s="433"/>
      <c r="C462" s="433"/>
      <c r="D462" s="1281"/>
      <c r="E462" s="1281"/>
      <c r="F462" s="1281"/>
      <c r="I462" s="524"/>
    </row>
    <row r="463" spans="1:9">
      <c r="A463" s="433"/>
      <c r="B463" s="433"/>
      <c r="C463" s="433"/>
      <c r="D463" s="1281"/>
      <c r="E463" s="1281"/>
      <c r="F463" s="1281"/>
      <c r="I463" s="524"/>
    </row>
    <row r="464" spans="1:9">
      <c r="D464" s="1281"/>
      <c r="E464" s="1281"/>
      <c r="F464" s="1281"/>
      <c r="I464" s="524"/>
    </row>
    <row r="465" spans="1:9" ht="40.700000000000003" customHeight="1">
      <c r="D465" s="1281"/>
      <c r="E465" s="1281"/>
      <c r="F465" s="1281"/>
      <c r="I465" s="524"/>
    </row>
    <row r="466" spans="1:9">
      <c r="D466" s="480"/>
      <c r="E466" s="480"/>
      <c r="F466" s="480"/>
      <c r="I466" s="524"/>
    </row>
    <row r="467" spans="1:9" ht="14.25">
      <c r="A467" s="518"/>
      <c r="B467" s="519" t="s">
        <v>308</v>
      </c>
      <c r="C467" s="521"/>
      <c r="D467" s="1281" t="s">
        <v>1234</v>
      </c>
      <c r="E467" s="1281"/>
      <c r="F467" s="1281"/>
      <c r="I467" s="524"/>
    </row>
    <row r="468" spans="1:9">
      <c r="D468" s="1281"/>
      <c r="E468" s="1281"/>
      <c r="F468" s="1281"/>
      <c r="I468" s="524"/>
    </row>
    <row r="469" spans="1:9">
      <c r="D469" s="1281"/>
      <c r="E469" s="1281"/>
      <c r="F469" s="1281"/>
      <c r="I469" s="524"/>
    </row>
    <row r="470" spans="1:9">
      <c r="D470" s="479"/>
      <c r="E470" s="479"/>
      <c r="F470" s="479"/>
      <c r="I470" s="524"/>
    </row>
    <row r="471" spans="1:9" ht="14.25">
      <c r="B471" s="519" t="s">
        <v>308</v>
      </c>
      <c r="C471" s="518"/>
      <c r="D471" s="1281" t="s">
        <v>1304</v>
      </c>
      <c r="E471" s="1281"/>
      <c r="F471" s="1281"/>
      <c r="I471" s="524"/>
    </row>
    <row r="472" spans="1:9">
      <c r="D472" s="1281"/>
      <c r="E472" s="1281"/>
      <c r="F472" s="1281"/>
      <c r="I472" s="524"/>
    </row>
    <row r="473" spans="1:9">
      <c r="D473" s="480"/>
      <c r="E473" s="480"/>
      <c r="F473" s="480"/>
      <c r="I473" s="524"/>
    </row>
    <row r="474" spans="1:9" ht="14.25">
      <c r="B474" s="519" t="s">
        <v>308</v>
      </c>
      <c r="C474" s="518"/>
      <c r="D474" s="1281" t="s">
        <v>1236</v>
      </c>
      <c r="E474" s="1281"/>
      <c r="F474" s="1281"/>
      <c r="I474" s="524"/>
    </row>
    <row r="475" spans="1:9">
      <c r="D475" s="1281"/>
      <c r="E475" s="1281"/>
      <c r="F475" s="1281"/>
      <c r="I475" s="524"/>
    </row>
    <row r="476" spans="1:9">
      <c r="D476" s="1281"/>
      <c r="E476" s="1281"/>
      <c r="F476" s="1281"/>
      <c r="I476" s="524"/>
    </row>
    <row r="477" spans="1:9">
      <c r="D477" s="1281"/>
      <c r="E477" s="1281"/>
      <c r="F477" s="1281"/>
      <c r="I477" s="524"/>
    </row>
    <row r="478" spans="1:9">
      <c r="B478" s="519" t="s">
        <v>308</v>
      </c>
      <c r="D478" s="1281"/>
      <c r="E478" s="1281"/>
      <c r="F478" s="1281"/>
      <c r="I478" s="524"/>
    </row>
    <row r="479" spans="1:9">
      <c r="A479" s="433"/>
      <c r="B479" s="433"/>
      <c r="C479" s="433"/>
      <c r="D479" s="1281"/>
      <c r="E479" s="1281"/>
      <c r="F479" s="1281"/>
      <c r="I479" s="524"/>
    </row>
    <row r="480" spans="1:9">
      <c r="A480" s="433"/>
      <c r="C480" s="433"/>
      <c r="D480" s="1281"/>
      <c r="E480" s="1281"/>
      <c r="F480" s="1281"/>
      <c r="I480" s="524"/>
    </row>
    <row r="481" spans="1:9">
      <c r="A481" s="433"/>
      <c r="B481" s="519" t="s">
        <v>308</v>
      </c>
      <c r="C481" s="433"/>
      <c r="D481" s="1281"/>
      <c r="E481" s="1281"/>
      <c r="F481" s="1281"/>
      <c r="I481" s="524"/>
    </row>
    <row r="482" spans="1:9">
      <c r="A482" s="433"/>
      <c r="B482" s="433"/>
      <c r="C482" s="433"/>
      <c r="D482" s="1281"/>
      <c r="E482" s="1281"/>
      <c r="F482" s="1281"/>
      <c r="I482" s="524"/>
    </row>
    <row r="483" spans="1:9">
      <c r="A483" s="433"/>
      <c r="C483" s="433"/>
      <c r="D483" s="1281"/>
      <c r="E483" s="1281"/>
      <c r="F483" s="1281"/>
      <c r="I483" s="524"/>
    </row>
    <row r="484" spans="1:9">
      <c r="A484" s="433"/>
      <c r="C484" s="433"/>
      <c r="D484" s="1281"/>
      <c r="E484" s="1281"/>
      <c r="F484" s="1281"/>
      <c r="I484" s="524"/>
    </row>
    <row r="485" spans="1:9">
      <c r="A485" s="433"/>
      <c r="C485" s="433"/>
      <c r="D485" s="1281"/>
      <c r="E485" s="1281"/>
      <c r="F485" s="1281"/>
      <c r="I485" s="524"/>
    </row>
    <row r="486" spans="1:9">
      <c r="A486" s="433"/>
      <c r="B486" s="519" t="s">
        <v>308</v>
      </c>
      <c r="C486" s="433"/>
      <c r="D486" s="1281"/>
      <c r="E486" s="1281"/>
      <c r="F486" s="1281"/>
      <c r="I486" s="524"/>
    </row>
    <row r="487" spans="1:9">
      <c r="A487" s="433"/>
      <c r="C487" s="433"/>
      <c r="D487" s="1281"/>
      <c r="E487" s="1281"/>
      <c r="F487" s="1281"/>
      <c r="I487" s="524"/>
    </row>
    <row r="488" spans="1:9">
      <c r="A488" s="433"/>
      <c r="B488" s="519" t="s">
        <v>308</v>
      </c>
      <c r="C488" s="433"/>
      <c r="D488" s="1281" t="s">
        <v>1237</v>
      </c>
      <c r="E488" s="1281"/>
      <c r="F488" s="1281"/>
      <c r="I488" s="524"/>
    </row>
    <row r="489" spans="1:9">
      <c r="A489" s="433"/>
      <c r="B489" s="433"/>
      <c r="C489" s="433"/>
      <c r="D489" s="1281"/>
      <c r="E489" s="1281"/>
      <c r="F489" s="1281"/>
      <c r="I489" s="524"/>
    </row>
    <row r="490" spans="1:9">
      <c r="A490" s="433"/>
      <c r="B490" s="433"/>
      <c r="C490" s="433"/>
      <c r="D490" s="1281"/>
      <c r="E490" s="1281"/>
      <c r="F490" s="1281"/>
      <c r="I490" s="524"/>
    </row>
    <row r="491" spans="1:9">
      <c r="A491" s="433"/>
      <c r="B491" s="433"/>
      <c r="C491" s="433"/>
      <c r="D491" s="1281"/>
      <c r="E491" s="1281"/>
      <c r="F491" s="1281"/>
      <c r="I491" s="524"/>
    </row>
    <row r="492" spans="1:9">
      <c r="D492" s="1281"/>
      <c r="E492" s="1281"/>
      <c r="F492" s="1281"/>
      <c r="I492" s="524"/>
    </row>
    <row r="493" spans="1:9">
      <c r="D493" s="480"/>
      <c r="E493" s="480"/>
      <c r="F493" s="480"/>
      <c r="I493" s="524"/>
    </row>
    <row r="494" spans="1:9">
      <c r="B494" s="519" t="s">
        <v>308</v>
      </c>
      <c r="D494" s="1310" t="s">
        <v>1238</v>
      </c>
      <c r="E494" s="1310"/>
      <c r="F494" s="1310"/>
      <c r="I494" s="524"/>
    </row>
    <row r="495" spans="1:9">
      <c r="A495" s="480"/>
      <c r="B495" s="480"/>
      <c r="I495" s="524"/>
    </row>
    <row r="496" spans="1:9">
      <c r="A496" s="1287" t="s">
        <v>1079</v>
      </c>
      <c r="B496" s="1287"/>
      <c r="C496" s="1287"/>
      <c r="D496" s="1287"/>
      <c r="E496" s="1287"/>
      <c r="F496" s="1287"/>
      <c r="G496" s="1287"/>
      <c r="H496" s="1063"/>
      <c r="I496" s="1256"/>
    </row>
    <row r="497" spans="1:9">
      <c r="A497" s="480"/>
      <c r="B497" s="480"/>
      <c r="I497" s="524"/>
    </row>
    <row r="498" spans="1:9">
      <c r="D498" s="1317" t="s">
        <v>896</v>
      </c>
      <c r="E498" s="1317"/>
      <c r="F498" s="1317"/>
      <c r="I498" s="524"/>
    </row>
    <row r="499" spans="1:9" ht="14.25">
      <c r="A499" s="518"/>
      <c r="B499" s="518"/>
      <c r="D499" s="1314" t="s">
        <v>1239</v>
      </c>
      <c r="E499" s="1314"/>
      <c r="F499" s="1314"/>
      <c r="I499" s="524"/>
    </row>
    <row r="500" spans="1:9" ht="14.25">
      <c r="A500" s="518"/>
      <c r="B500" s="518"/>
      <c r="D500" s="481"/>
      <c r="I500" s="524"/>
    </row>
    <row r="501" spans="1:9" ht="14.25">
      <c r="A501" s="518"/>
      <c r="B501" s="519" t="s">
        <v>308</v>
      </c>
      <c r="D501" s="1269" t="s">
        <v>1240</v>
      </c>
      <c r="E501" s="1269"/>
      <c r="F501" s="1269"/>
      <c r="I501" s="524" t="s">
        <v>2093</v>
      </c>
    </row>
    <row r="502" spans="1:9" ht="14.25">
      <c r="A502" s="518"/>
      <c r="B502" s="518"/>
      <c r="D502" s="1269"/>
      <c r="E502" s="1269"/>
      <c r="F502" s="1269"/>
      <c r="I502" s="524"/>
    </row>
    <row r="503" spans="1:9" ht="14.25">
      <c r="A503" s="518"/>
      <c r="B503" s="518"/>
      <c r="D503" s="480"/>
      <c r="I503" s="524"/>
    </row>
    <row r="504" spans="1:9" ht="12.75" customHeight="1">
      <c r="B504" s="519" t="s">
        <v>308</v>
      </c>
      <c r="D504" s="1303" t="s">
        <v>1382</v>
      </c>
      <c r="E504" s="1303"/>
      <c r="F504" s="1303"/>
      <c r="I504" s="524" t="s">
        <v>2094</v>
      </c>
    </row>
    <row r="505" spans="1:9" ht="14.25">
      <c r="A505" s="518"/>
      <c r="D505" s="1303"/>
      <c r="E505" s="1303"/>
      <c r="F505" s="1303"/>
      <c r="I505" s="524"/>
    </row>
    <row r="506" spans="1:9" ht="14.25">
      <c r="A506" s="518"/>
      <c r="B506" s="518"/>
      <c r="D506" s="1303"/>
      <c r="E506" s="1303"/>
      <c r="F506" s="1303"/>
      <c r="I506" s="524"/>
    </row>
    <row r="507" spans="1:9" ht="14.25">
      <c r="A507" s="518"/>
      <c r="B507" s="518"/>
      <c r="D507" s="1303"/>
      <c r="E507" s="1303"/>
      <c r="F507" s="1303"/>
      <c r="I507" s="524"/>
    </row>
    <row r="508" spans="1:9" ht="14.25">
      <c r="A508" s="518"/>
      <c r="D508" s="554"/>
      <c r="E508" s="554"/>
      <c r="F508" s="554"/>
      <c r="I508" s="524"/>
    </row>
    <row r="509" spans="1:9" ht="14.25">
      <c r="A509" s="518"/>
      <c r="B509" s="519" t="s">
        <v>308</v>
      </c>
      <c r="D509" s="1310" t="s">
        <v>1243</v>
      </c>
      <c r="E509" s="1310"/>
      <c r="F509" s="1310"/>
      <c r="I509" s="524" t="s">
        <v>2095</v>
      </c>
    </row>
    <row r="510" spans="1:9" ht="14.25">
      <c r="A510" s="518"/>
      <c r="B510" s="518"/>
      <c r="D510" s="480"/>
      <c r="I510" s="524"/>
    </row>
    <row r="511" spans="1:9" ht="14.25">
      <c r="A511" s="518"/>
      <c r="B511" s="519" t="s">
        <v>308</v>
      </c>
      <c r="D511" s="1281" t="s">
        <v>1244</v>
      </c>
      <c r="E511" s="1281"/>
      <c r="F511" s="1281"/>
      <c r="I511" s="524" t="s">
        <v>2095</v>
      </c>
    </row>
    <row r="512" spans="1:9" ht="14.25">
      <c r="A512" s="518"/>
      <c r="D512" s="1281"/>
      <c r="E512" s="1281"/>
      <c r="F512" s="1281"/>
      <c r="I512" s="524"/>
    </row>
    <row r="513" spans="1:9">
      <c r="A513" s="524"/>
      <c r="B513" s="524"/>
      <c r="D513" s="481"/>
      <c r="I513" s="524"/>
    </row>
    <row r="514" spans="1:9">
      <c r="A514" s="524"/>
      <c r="B514" s="519" t="s">
        <v>308</v>
      </c>
      <c r="D514" s="1310" t="s">
        <v>1245</v>
      </c>
      <c r="E514" s="1310"/>
      <c r="F514" s="1310"/>
      <c r="I514" s="524" t="s">
        <v>2148</v>
      </c>
    </row>
    <row r="515" spans="1:9" ht="14.25">
      <c r="A515" s="518"/>
      <c r="B515" s="518"/>
      <c r="D515" s="480"/>
      <c r="I515" s="524"/>
    </row>
    <row r="516" spans="1:9">
      <c r="A516" s="1287" t="s">
        <v>1080</v>
      </c>
      <c r="B516" s="1287"/>
      <c r="C516" s="1287"/>
      <c r="D516" s="1287"/>
      <c r="E516" s="1287"/>
      <c r="F516" s="1287"/>
      <c r="G516" s="1287"/>
      <c r="H516" s="1063"/>
      <c r="I516" s="1256"/>
    </row>
    <row r="517" spans="1:9" ht="12" customHeight="1">
      <c r="A517" s="518"/>
      <c r="B517" s="518"/>
      <c r="D517" s="480"/>
      <c r="I517" s="524"/>
    </row>
    <row r="518" spans="1:9">
      <c r="C518" s="516"/>
      <c r="D518" s="1279" t="s">
        <v>803</v>
      </c>
      <c r="E518" s="1279"/>
      <c r="F518" s="1279"/>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308</v>
      </c>
      <c r="C522" s="517"/>
      <c r="D522" s="1269" t="s">
        <v>2373</v>
      </c>
      <c r="E522" s="1269"/>
      <c r="F522" s="1269"/>
      <c r="I522" s="524" t="s">
        <v>2130</v>
      </c>
    </row>
    <row r="523" spans="1:9">
      <c r="A523" s="517"/>
      <c r="B523" s="517"/>
      <c r="C523" s="517"/>
      <c r="D523" s="1269"/>
      <c r="E523" s="1269"/>
      <c r="F523" s="1269"/>
      <c r="I523" s="524"/>
    </row>
    <row r="524" spans="1:9">
      <c r="A524" s="517"/>
      <c r="B524" s="517"/>
      <c r="C524" s="517"/>
      <c r="D524" s="485"/>
      <c r="E524" s="485"/>
      <c r="F524" s="485"/>
      <c r="I524" s="514"/>
    </row>
    <row r="525" spans="1:9" ht="12.75" customHeight="1">
      <c r="A525" s="517"/>
      <c r="B525" s="519" t="s">
        <v>308</v>
      </c>
      <c r="D525" s="417" t="s">
        <v>2203</v>
      </c>
      <c r="E525" s="416"/>
      <c r="F525" s="416"/>
      <c r="I525" s="524" t="s">
        <v>2096</v>
      </c>
    </row>
    <row r="526" spans="1:9">
      <c r="A526" s="517"/>
      <c r="B526" s="517"/>
      <c r="C526" s="517"/>
      <c r="D526" s="416"/>
      <c r="E526" s="96" t="s">
        <v>2204</v>
      </c>
      <c r="I526" s="524"/>
    </row>
    <row r="527" spans="1:9">
      <c r="A527" s="517"/>
      <c r="B527" s="517"/>
      <c r="D527" s="1325" t="s">
        <v>2374</v>
      </c>
      <c r="E527" s="1325"/>
      <c r="F527" s="1325"/>
      <c r="I527" s="524"/>
    </row>
    <row r="528" spans="1:9">
      <c r="A528" s="517"/>
      <c r="B528" s="517"/>
      <c r="D528" s="1325"/>
      <c r="E528" s="1325"/>
      <c r="F528" s="1325"/>
      <c r="I528" s="524"/>
    </row>
    <row r="529" spans="1:9">
      <c r="A529" s="517"/>
      <c r="B529" s="517"/>
      <c r="C529" s="517"/>
      <c r="D529" s="1325"/>
      <c r="E529" s="1325"/>
      <c r="F529" s="1325"/>
      <c r="I529" s="524"/>
    </row>
    <row r="530" spans="1:9">
      <c r="A530" s="517"/>
      <c r="B530" s="517"/>
      <c r="C530" s="517"/>
      <c r="D530" s="532"/>
      <c r="F530" s="480"/>
      <c r="I530" s="524"/>
    </row>
    <row r="531" spans="1:9" ht="13.35" customHeight="1">
      <c r="A531" s="517"/>
      <c r="B531" s="519" t="s">
        <v>308</v>
      </c>
      <c r="C531" s="517"/>
      <c r="D531" s="1281" t="s">
        <v>2375</v>
      </c>
      <c r="E531" s="1281"/>
      <c r="F531" s="1281"/>
      <c r="I531" s="524" t="s">
        <v>2096</v>
      </c>
    </row>
    <row r="532" spans="1:9">
      <c r="A532" s="517"/>
      <c r="B532" s="517"/>
      <c r="C532" s="517"/>
      <c r="D532" s="1281"/>
      <c r="E532" s="1281"/>
      <c r="F532" s="1281"/>
      <c r="I532" s="524"/>
    </row>
    <row r="533" spans="1:9" ht="12" customHeight="1">
      <c r="A533" s="480"/>
      <c r="B533" s="480"/>
      <c r="C533" s="521"/>
      <c r="D533" s="480"/>
      <c r="F533" s="482"/>
      <c r="I533" s="524"/>
    </row>
    <row r="534" spans="1:9">
      <c r="A534" s="1287" t="s">
        <v>1081</v>
      </c>
      <c r="B534" s="1287"/>
      <c r="C534" s="1287"/>
      <c r="D534" s="1287"/>
      <c r="E534" s="1287"/>
      <c r="F534" s="1287"/>
      <c r="G534" s="1287"/>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288" t="s">
        <v>1082</v>
      </c>
      <c r="B538" s="1288"/>
      <c r="C538" s="1288"/>
      <c r="D538" s="1288"/>
      <c r="E538" s="1288"/>
      <c r="F538" s="1288"/>
      <c r="G538" s="1288"/>
      <c r="H538" s="1063"/>
      <c r="I538" s="1256"/>
    </row>
    <row r="539" spans="1:9">
      <c r="A539" s="480"/>
      <c r="B539" s="480"/>
      <c r="C539" s="521"/>
      <c r="D539" s="480"/>
      <c r="F539" s="480"/>
      <c r="I539" s="524"/>
    </row>
    <row r="540" spans="1:9">
      <c r="C540" s="521"/>
      <c r="D540" s="1279" t="s">
        <v>692</v>
      </c>
      <c r="E540" s="1279"/>
      <c r="F540" s="1279"/>
      <c r="I540" s="524"/>
    </row>
    <row r="541" spans="1:9">
      <c r="C541" s="521"/>
      <c r="D541" s="1310" t="s">
        <v>1139</v>
      </c>
      <c r="E541" s="1310"/>
      <c r="F541" s="1310"/>
      <c r="I541" s="524"/>
    </row>
    <row r="542" spans="1:9">
      <c r="C542" s="521"/>
      <c r="D542" s="480"/>
      <c r="E542" s="480"/>
      <c r="F542" s="480"/>
      <c r="I542" s="524"/>
    </row>
    <row r="543" spans="1:9" ht="13.7" customHeight="1">
      <c r="A543" s="518"/>
      <c r="B543" s="519" t="s">
        <v>308</v>
      </c>
      <c r="C543" s="521"/>
      <c r="D543" s="1310" t="s">
        <v>897</v>
      </c>
      <c r="E543" s="1310"/>
      <c r="F543" s="1310"/>
      <c r="I543" s="524" t="s">
        <v>2146</v>
      </c>
    </row>
    <row r="544" spans="1:9" ht="13.7" customHeight="1">
      <c r="A544" s="521"/>
      <c r="B544" s="521"/>
      <c r="C544" s="521"/>
      <c r="D544" s="480"/>
      <c r="I544" s="524"/>
    </row>
    <row r="545" spans="1:9" ht="14.25">
      <c r="A545" s="518"/>
      <c r="B545" s="519" t="s">
        <v>308</v>
      </c>
      <c r="C545" s="521"/>
      <c r="D545" s="1281" t="s">
        <v>1140</v>
      </c>
      <c r="E545" s="1281"/>
      <c r="F545" s="1281"/>
      <c r="I545" s="524" t="s">
        <v>2146</v>
      </c>
    </row>
    <row r="546" spans="1:9">
      <c r="A546" s="521"/>
      <c r="B546" s="521"/>
      <c r="C546" s="521"/>
      <c r="D546" s="1281"/>
      <c r="E546" s="1281"/>
      <c r="F546" s="1281"/>
      <c r="I546" s="524"/>
    </row>
    <row r="547" spans="1:9">
      <c r="A547" s="521"/>
      <c r="B547" s="521"/>
      <c r="C547" s="521"/>
      <c r="D547" s="480"/>
      <c r="E547" s="480"/>
      <c r="F547" s="480"/>
      <c r="I547" s="524"/>
    </row>
    <row r="548" spans="1:9" ht="14.25">
      <c r="A548" s="518"/>
      <c r="B548" s="519" t="s">
        <v>308</v>
      </c>
      <c r="C548" s="521"/>
      <c r="D548" s="1281" t="s">
        <v>1141</v>
      </c>
      <c r="E548" s="1281"/>
      <c r="F548" s="1281"/>
      <c r="I548" s="524" t="s">
        <v>2097</v>
      </c>
    </row>
    <row r="549" spans="1:9">
      <c r="A549" s="521"/>
      <c r="B549" s="521"/>
      <c r="C549" s="521"/>
      <c r="D549" s="1281"/>
      <c r="E549" s="1281"/>
      <c r="F549" s="1281"/>
      <c r="I549" s="524"/>
    </row>
    <row r="550" spans="1:9">
      <c r="A550" s="521"/>
      <c r="B550" s="521"/>
      <c r="C550" s="521"/>
      <c r="D550" s="480"/>
      <c r="E550" s="480"/>
      <c r="F550" s="480"/>
      <c r="I550" s="524"/>
    </row>
    <row r="551" spans="1:9" ht="14.25">
      <c r="A551" s="518"/>
      <c r="B551" s="519" t="s">
        <v>308</v>
      </c>
      <c r="C551" s="521"/>
      <c r="D551" s="1281" t="s">
        <v>1142</v>
      </c>
      <c r="E551" s="1281"/>
      <c r="F551" s="1281"/>
      <c r="I551" s="524" t="s">
        <v>2098</v>
      </c>
    </row>
    <row r="552" spans="1:9">
      <c r="A552" s="521"/>
      <c r="B552" s="521"/>
      <c r="C552" s="521"/>
      <c r="D552" s="1281"/>
      <c r="E552" s="1281"/>
      <c r="F552" s="1281"/>
      <c r="I552" s="524"/>
    </row>
    <row r="553" spans="1:9">
      <c r="A553" s="521"/>
      <c r="B553" s="521"/>
      <c r="C553" s="521"/>
      <c r="D553" s="480"/>
      <c r="E553" s="480"/>
      <c r="F553" s="480"/>
      <c r="I553" s="524"/>
    </row>
    <row r="554" spans="1:9" ht="14.25">
      <c r="A554" s="518"/>
      <c r="B554" s="519" t="s">
        <v>308</v>
      </c>
      <c r="C554" s="521"/>
      <c r="D554" s="1281" t="s">
        <v>1143</v>
      </c>
      <c r="E554" s="1281"/>
      <c r="F554" s="1281"/>
      <c r="I554" s="524" t="s">
        <v>2147</v>
      </c>
    </row>
    <row r="555" spans="1:9">
      <c r="A555" s="521"/>
      <c r="B555" s="521"/>
      <c r="C555" s="521"/>
      <c r="D555" s="1281"/>
      <c r="E555" s="1281"/>
      <c r="F555" s="1281"/>
      <c r="I555" s="524"/>
    </row>
    <row r="556" spans="1:9">
      <c r="A556" s="521"/>
      <c r="B556" s="521"/>
      <c r="C556" s="521"/>
      <c r="D556" s="1281"/>
      <c r="E556" s="1281"/>
      <c r="F556" s="1281"/>
      <c r="I556" s="524"/>
    </row>
    <row r="557" spans="1:9">
      <c r="A557" s="521"/>
      <c r="B557" s="521"/>
      <c r="C557" s="521"/>
      <c r="D557" s="480"/>
      <c r="E557" s="480"/>
      <c r="F557" s="480"/>
      <c r="I557" s="524"/>
    </row>
    <row r="558" spans="1:9" ht="14.25">
      <c r="A558" s="518"/>
      <c r="B558" s="519" t="s">
        <v>308</v>
      </c>
      <c r="C558" s="521"/>
      <c r="D558" s="1281" t="s">
        <v>1261</v>
      </c>
      <c r="E558" s="1281"/>
      <c r="F558" s="1281"/>
      <c r="I558" s="524" t="s">
        <v>2146</v>
      </c>
    </row>
    <row r="559" spans="1:9">
      <c r="A559" s="521"/>
      <c r="B559" s="521"/>
      <c r="C559" s="521"/>
      <c r="D559" s="1281"/>
      <c r="E559" s="1281"/>
      <c r="F559" s="1281"/>
      <c r="I559" s="524"/>
    </row>
    <row r="560" spans="1:9">
      <c r="A560" s="521"/>
      <c r="B560" s="521"/>
      <c r="C560" s="521"/>
      <c r="D560" s="480"/>
      <c r="E560" s="480"/>
      <c r="F560" s="480"/>
      <c r="I560" s="524"/>
    </row>
    <row r="561" spans="1:9" ht="14.25">
      <c r="A561" s="518"/>
      <c r="B561" s="519" t="s">
        <v>308</v>
      </c>
      <c r="C561" s="521"/>
      <c r="D561" s="1281" t="s">
        <v>1145</v>
      </c>
      <c r="E561" s="1281"/>
      <c r="F561" s="1281"/>
      <c r="I561" s="524" t="s">
        <v>2146</v>
      </c>
    </row>
    <row r="562" spans="1:9">
      <c r="A562" s="521"/>
      <c r="B562" s="521"/>
      <c r="C562" s="521"/>
      <c r="D562" s="1281"/>
      <c r="E562" s="1281"/>
      <c r="F562" s="1281"/>
      <c r="I562" s="524"/>
    </row>
    <row r="563" spans="1:9">
      <c r="A563" s="521"/>
      <c r="B563" s="521"/>
      <c r="C563" s="521"/>
      <c r="D563" s="480"/>
      <c r="E563" s="480"/>
      <c r="F563" s="480"/>
      <c r="I563" s="524"/>
    </row>
    <row r="564" spans="1:9" ht="14.25">
      <c r="A564" s="518"/>
      <c r="B564" s="519" t="s">
        <v>308</v>
      </c>
      <c r="C564" s="521"/>
      <c r="D564" s="1310" t="s">
        <v>1146</v>
      </c>
      <c r="E564" s="1310"/>
      <c r="F564" s="1310"/>
      <c r="I564" s="524" t="s">
        <v>2149</v>
      </c>
    </row>
    <row r="565" spans="1:9">
      <c r="A565" s="524"/>
      <c r="B565" s="524"/>
      <c r="C565" s="521"/>
      <c r="D565" s="1310" t="s">
        <v>2206</v>
      </c>
      <c r="E565" s="1310"/>
      <c r="F565" s="1310"/>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308</v>
      </c>
      <c r="C568" s="521"/>
      <c r="D568" s="1310" t="s">
        <v>1148</v>
      </c>
      <c r="E568" s="1310"/>
      <c r="F568" s="1310"/>
      <c r="I568" s="524" t="s">
        <v>2099</v>
      </c>
    </row>
    <row r="569" spans="1:9">
      <c r="C569" s="521"/>
      <c r="D569" s="1281" t="s">
        <v>1149</v>
      </c>
      <c r="E569" s="1281"/>
      <c r="F569" s="1281"/>
      <c r="I569" s="524"/>
    </row>
    <row r="570" spans="1:9">
      <c r="A570" s="521"/>
      <c r="B570" s="521"/>
      <c r="C570" s="521"/>
      <c r="D570" s="1281"/>
      <c r="E570" s="1281"/>
      <c r="F570" s="1281"/>
      <c r="I570" s="524"/>
    </row>
    <row r="571" spans="1:9">
      <c r="A571" s="521"/>
      <c r="B571" s="521"/>
      <c r="C571" s="521"/>
      <c r="D571" s="1281"/>
      <c r="E571" s="1281"/>
      <c r="F571" s="1281"/>
      <c r="I571" s="524"/>
    </row>
    <row r="572" spans="1:9">
      <c r="A572" s="521"/>
      <c r="B572" s="521"/>
      <c r="C572" s="521"/>
      <c r="D572" s="480"/>
      <c r="E572" s="480"/>
      <c r="F572" s="480"/>
      <c r="I572" s="524"/>
    </row>
    <row r="573" spans="1:9" ht="14.25">
      <c r="A573" s="518"/>
      <c r="B573" s="519" t="s">
        <v>308</v>
      </c>
      <c r="C573" s="521"/>
      <c r="D573" s="1281" t="s">
        <v>2376</v>
      </c>
      <c r="E573" s="1281"/>
      <c r="F573" s="1281"/>
      <c r="I573" s="524" t="s">
        <v>2100</v>
      </c>
    </row>
    <row r="574" spans="1:9" ht="14.25">
      <c r="A574" s="518"/>
      <c r="B574" s="518"/>
      <c r="C574" s="521"/>
      <c r="D574" s="1281"/>
      <c r="E574" s="1281"/>
      <c r="F574" s="1281"/>
      <c r="I574" s="524"/>
    </row>
    <row r="575" spans="1:9" ht="14.25">
      <c r="A575" s="518"/>
      <c r="B575" s="518"/>
      <c r="C575" s="521"/>
      <c r="D575" s="1281"/>
      <c r="E575" s="1281"/>
      <c r="F575" s="1281"/>
      <c r="I575" s="524"/>
    </row>
    <row r="576" spans="1:9" ht="14.25">
      <c r="A576" s="518"/>
      <c r="B576" s="518"/>
      <c r="C576" s="521"/>
      <c r="D576" s="1281"/>
      <c r="E576" s="1281"/>
      <c r="F576" s="1281"/>
      <c r="I576" s="524"/>
    </row>
    <row r="577" spans="1:9" ht="14.25">
      <c r="A577" s="518"/>
      <c r="B577" s="518"/>
      <c r="C577" s="521"/>
      <c r="D577" s="480"/>
      <c r="E577" s="480"/>
      <c r="F577" s="480"/>
      <c r="I577" s="524"/>
    </row>
    <row r="578" spans="1:9">
      <c r="A578" s="1287" t="s">
        <v>1083</v>
      </c>
      <c r="B578" s="1287"/>
      <c r="C578" s="1287"/>
      <c r="D578" s="1287"/>
      <c r="E578" s="1287"/>
      <c r="F578" s="1287"/>
      <c r="G578" s="1287"/>
      <c r="H578" s="1063"/>
      <c r="I578" s="1256"/>
    </row>
    <row r="579" spans="1:9">
      <c r="A579" s="521"/>
      <c r="B579" s="521"/>
      <c r="C579" s="521"/>
      <c r="E579" s="480"/>
      <c r="F579" s="480"/>
      <c r="I579" s="524"/>
    </row>
    <row r="580" spans="1:9" ht="12.75" customHeight="1">
      <c r="C580" s="516"/>
      <c r="D580" s="1309" t="s">
        <v>211</v>
      </c>
      <c r="E580" s="1309"/>
      <c r="F580" s="1309"/>
      <c r="I580" s="524"/>
    </row>
    <row r="581" spans="1:9">
      <c r="A581" s="517"/>
      <c r="B581" s="517"/>
      <c r="C581" s="517"/>
      <c r="D581" s="1303" t="s">
        <v>1099</v>
      </c>
      <c r="E581" s="1303"/>
      <c r="F581" s="1303"/>
      <c r="I581" s="524"/>
    </row>
    <row r="582" spans="1:9">
      <c r="A582" s="433"/>
      <c r="B582" s="433"/>
      <c r="C582" s="517"/>
      <c r="D582" s="533"/>
      <c r="I582" s="524" t="s">
        <v>2101</v>
      </c>
    </row>
    <row r="583" spans="1:9">
      <c r="A583" s="517"/>
      <c r="B583" s="519" t="s">
        <v>308</v>
      </c>
      <c r="D583" s="1303" t="s">
        <v>903</v>
      </c>
      <c r="E583" s="1303"/>
      <c r="F583" s="1303"/>
      <c r="I583" s="524"/>
    </row>
    <row r="584" spans="1:9">
      <c r="A584" s="524"/>
      <c r="B584" s="524"/>
      <c r="D584" s="510"/>
      <c r="I584" s="524"/>
    </row>
    <row r="585" spans="1:9">
      <c r="A585" s="524"/>
      <c r="B585" s="519" t="s">
        <v>308</v>
      </c>
      <c r="D585" s="1303" t="s">
        <v>2377</v>
      </c>
      <c r="E585" s="1303"/>
      <c r="F585" s="1303"/>
      <c r="I585" s="524" t="s">
        <v>2103</v>
      </c>
    </row>
    <row r="586" spans="1:9">
      <c r="A586" s="524"/>
      <c r="B586" s="524"/>
      <c r="D586" s="1303"/>
      <c r="E586" s="1303"/>
      <c r="F586" s="1303"/>
      <c r="I586" s="524" t="s">
        <v>2102</v>
      </c>
    </row>
    <row r="587" spans="1:9">
      <c r="A587" s="524"/>
      <c r="B587" s="524"/>
      <c r="D587" s="1303"/>
      <c r="E587" s="1303"/>
      <c r="F587" s="1303"/>
      <c r="I587" s="524"/>
    </row>
    <row r="588" spans="1:9">
      <c r="A588" s="524"/>
      <c r="B588" s="524"/>
      <c r="D588" s="1303"/>
      <c r="E588" s="1303"/>
      <c r="F588" s="1303"/>
      <c r="I588" s="524"/>
    </row>
    <row r="589" spans="1:9">
      <c r="A589" s="524"/>
      <c r="B589" s="519" t="s">
        <v>308</v>
      </c>
      <c r="D589" s="1303" t="s">
        <v>1101</v>
      </c>
      <c r="E589" s="1303"/>
      <c r="F589" s="1303"/>
      <c r="I589" s="524"/>
    </row>
    <row r="590" spans="1:9">
      <c r="A590" s="524"/>
      <c r="B590" s="524"/>
      <c r="D590" s="1303"/>
      <c r="E590" s="1303"/>
      <c r="F590" s="1303"/>
      <c r="I590" s="524"/>
    </row>
    <row r="591" spans="1:9">
      <c r="A591" s="524"/>
      <c r="B591" s="524"/>
      <c r="D591" s="1303"/>
      <c r="E591" s="1303"/>
      <c r="F591" s="1303"/>
      <c r="I591" s="524"/>
    </row>
    <row r="592" spans="1:9">
      <c r="A592" s="524"/>
      <c r="B592" s="524"/>
      <c r="D592" s="1303"/>
      <c r="E592" s="1303"/>
      <c r="F592" s="1303"/>
      <c r="I592" s="524"/>
    </row>
    <row r="593" spans="1:9">
      <c r="A593" s="524"/>
      <c r="B593" s="524"/>
      <c r="D593" s="473"/>
      <c r="E593" s="473"/>
      <c r="F593" s="473"/>
      <c r="I593" s="524"/>
    </row>
    <row r="594" spans="1:9">
      <c r="A594" s="524"/>
      <c r="B594" s="519" t="s">
        <v>308</v>
      </c>
      <c r="D594" s="1303" t="s">
        <v>2378</v>
      </c>
      <c r="E594" s="1303"/>
      <c r="F594" s="1303"/>
      <c r="I594" s="524"/>
    </row>
    <row r="595" spans="1:9">
      <c r="A595" s="524"/>
      <c r="B595" s="524"/>
      <c r="D595" s="1303"/>
      <c r="E595" s="1303"/>
      <c r="F595" s="1303"/>
      <c r="I595" s="524"/>
    </row>
    <row r="596" spans="1:9">
      <c r="A596" s="524"/>
      <c r="B596" s="524"/>
      <c r="D596" s="533"/>
      <c r="I596" s="524"/>
    </row>
    <row r="597" spans="1:9">
      <c r="A597" s="524"/>
      <c r="B597" s="519" t="s">
        <v>308</v>
      </c>
      <c r="D597" s="1303" t="s">
        <v>1103</v>
      </c>
      <c r="E597" s="1303"/>
      <c r="F597" s="1303"/>
      <c r="I597" s="524" t="s">
        <v>2150</v>
      </c>
    </row>
    <row r="598" spans="1:9">
      <c r="A598" s="524"/>
      <c r="B598" s="524"/>
      <c r="D598" s="1303"/>
      <c r="E598" s="1303"/>
      <c r="F598" s="1303"/>
      <c r="I598" s="524"/>
    </row>
    <row r="599" spans="1:9" ht="14.25">
      <c r="A599" s="518"/>
      <c r="B599" s="518"/>
      <c r="D599" s="533"/>
      <c r="I599" s="524"/>
    </row>
    <row r="600" spans="1:9">
      <c r="A600" s="1287" t="s">
        <v>1084</v>
      </c>
      <c r="B600" s="1287"/>
      <c r="C600" s="1287"/>
      <c r="D600" s="1287"/>
      <c r="E600" s="1287"/>
      <c r="F600" s="1287"/>
      <c r="G600" s="1287"/>
      <c r="H600" s="1063"/>
      <c r="I600" s="1256"/>
    </row>
    <row r="601" spans="1:9">
      <c r="I601" s="524"/>
    </row>
    <row r="602" spans="1:9">
      <c r="D602" s="1279" t="s">
        <v>1184</v>
      </c>
      <c r="E602" s="1279"/>
      <c r="F602" s="1279"/>
      <c r="I602" s="524"/>
    </row>
    <row r="603" spans="1:9">
      <c r="D603" s="1280" t="s">
        <v>1185</v>
      </c>
      <c r="E603" s="1280"/>
      <c r="F603" s="1280"/>
      <c r="I603" s="524"/>
    </row>
    <row r="604" spans="1:9">
      <c r="D604" s="478"/>
      <c r="I604" s="524"/>
    </row>
    <row r="605" spans="1:9" ht="14.25" customHeight="1">
      <c r="A605" s="518"/>
      <c r="B605" s="519" t="s">
        <v>308</v>
      </c>
      <c r="D605" s="1344" t="s">
        <v>2207</v>
      </c>
      <c r="E605" s="1344"/>
      <c r="F605" s="1344"/>
      <c r="I605" s="524" t="s">
        <v>2131</v>
      </c>
    </row>
    <row r="606" spans="1:9">
      <c r="D606" s="1344"/>
      <c r="E606" s="1344"/>
      <c r="F606" s="1344"/>
      <c r="I606" s="524"/>
    </row>
    <row r="607" spans="1:9">
      <c r="D607" s="416"/>
      <c r="E607" s="1071" t="s">
        <v>2208</v>
      </c>
      <c r="F607" s="416"/>
      <c r="I607" s="524"/>
    </row>
    <row r="608" spans="1:9">
      <c r="I608" s="524"/>
    </row>
    <row r="609" spans="1:9">
      <c r="A609" s="1287" t="s">
        <v>1085</v>
      </c>
      <c r="B609" s="1287"/>
      <c r="C609" s="1287"/>
      <c r="D609" s="1287"/>
      <c r="E609" s="1287"/>
      <c r="F609" s="1287"/>
      <c r="G609" s="1287"/>
      <c r="H609" s="1063"/>
      <c r="I609" s="1256"/>
    </row>
    <row r="610" spans="1:9">
      <c r="A610" s="480"/>
      <c r="B610" s="480"/>
      <c r="I610" s="524"/>
    </row>
    <row r="611" spans="1:9">
      <c r="A611" s="516"/>
      <c r="B611" s="516"/>
      <c r="C611" s="516"/>
      <c r="D611" s="1282" t="s">
        <v>1187</v>
      </c>
      <c r="E611" s="1282"/>
      <c r="F611" s="1282"/>
      <c r="I611" s="524"/>
    </row>
    <row r="612" spans="1:9">
      <c r="A612" s="516"/>
      <c r="B612" s="516"/>
      <c r="C612" s="516"/>
      <c r="D612" s="1282"/>
      <c r="E612" s="1282"/>
      <c r="F612" s="1282"/>
      <c r="I612" s="524"/>
    </row>
    <row r="613" spans="1:9">
      <c r="C613" s="517"/>
      <c r="D613" s="1280" t="s">
        <v>1188</v>
      </c>
      <c r="E613" s="1280"/>
      <c r="F613" s="1280"/>
      <c r="I613" s="524"/>
    </row>
    <row r="614" spans="1:9">
      <c r="C614" s="517"/>
      <c r="D614" s="478"/>
      <c r="E614" s="478"/>
      <c r="F614" s="478"/>
      <c r="I614" s="524"/>
    </row>
    <row r="615" spans="1:9" ht="12.75" customHeight="1">
      <c r="A615" s="524"/>
      <c r="B615" s="519" t="s">
        <v>308</v>
      </c>
      <c r="D615" s="1283" t="s">
        <v>1189</v>
      </c>
      <c r="E615" s="1283"/>
      <c r="F615" s="1283"/>
      <c r="I615" s="524" t="s">
        <v>2151</v>
      </c>
    </row>
    <row r="616" spans="1:9">
      <c r="D616" s="1283"/>
      <c r="E616" s="1283"/>
      <c r="F616" s="1283"/>
      <c r="I616" s="524"/>
    </row>
    <row r="617" spans="1:9">
      <c r="I617" s="524"/>
    </row>
    <row r="618" spans="1:9">
      <c r="B618" s="519" t="s">
        <v>308</v>
      </c>
      <c r="D618" s="1283" t="s">
        <v>1190</v>
      </c>
      <c r="E618" s="1283"/>
      <c r="F618" s="1283"/>
      <c r="I618" s="524" t="s">
        <v>2104</v>
      </c>
    </row>
    <row r="619" spans="1:9">
      <c r="C619" s="534"/>
      <c r="D619" s="1283"/>
      <c r="E619" s="1283"/>
      <c r="F619" s="1283"/>
      <c r="I619" s="524"/>
    </row>
    <row r="620" spans="1:9">
      <c r="C620" s="534"/>
      <c r="I620" s="524"/>
    </row>
    <row r="621" spans="1:9">
      <c r="B621" s="519" t="s">
        <v>308</v>
      </c>
      <c r="C621" s="534"/>
      <c r="D621" s="1283" t="s">
        <v>1191</v>
      </c>
      <c r="E621" s="1283"/>
      <c r="F621" s="1283"/>
      <c r="I621" s="524" t="s">
        <v>2152</v>
      </c>
    </row>
    <row r="622" spans="1:9">
      <c r="C622" s="534"/>
      <c r="D622" s="1283"/>
      <c r="E622" s="1283"/>
      <c r="F622" s="1283"/>
      <c r="I622" s="534" t="s">
        <v>2153</v>
      </c>
    </row>
    <row r="623" spans="1:9">
      <c r="C623" s="534"/>
      <c r="I623" s="524"/>
    </row>
    <row r="624" spans="1:9">
      <c r="A624" s="1287" t="s">
        <v>1086</v>
      </c>
      <c r="B624" s="1287"/>
      <c r="C624" s="1287"/>
      <c r="D624" s="1287"/>
      <c r="E624" s="1287"/>
      <c r="F624" s="1287"/>
      <c r="G624" s="1287"/>
      <c r="H624" s="1063"/>
      <c r="I624" s="1256"/>
    </row>
    <row r="625" spans="1:9">
      <c r="A625" s="516"/>
      <c r="B625" s="516"/>
      <c r="C625" s="516"/>
      <c r="I625" s="524"/>
    </row>
    <row r="626" spans="1:9">
      <c r="C626" s="524"/>
      <c r="D626" s="1279" t="s">
        <v>1192</v>
      </c>
      <c r="E626" s="1279"/>
      <c r="F626" s="1279"/>
      <c r="I626" s="524"/>
    </row>
    <row r="627" spans="1:9">
      <c r="A627" s="524"/>
      <c r="B627" s="524"/>
      <c r="D627" s="435"/>
      <c r="I627" s="524"/>
    </row>
    <row r="628" spans="1:9" ht="14.25" customHeight="1">
      <c r="A628" s="518"/>
      <c r="B628" s="519" t="s">
        <v>308</v>
      </c>
      <c r="D628" s="1344" t="s">
        <v>2379</v>
      </c>
      <c r="E628" s="1344"/>
      <c r="F628" s="1344"/>
      <c r="I628" s="524" t="s">
        <v>2132</v>
      </c>
    </row>
    <row r="629" spans="1:9">
      <c r="D629" s="1344"/>
      <c r="E629" s="1344"/>
      <c r="F629" s="1344"/>
      <c r="I629" s="524"/>
    </row>
    <row r="630" spans="1:9">
      <c r="D630" s="416"/>
      <c r="E630" s="1071" t="s">
        <v>2210</v>
      </c>
      <c r="F630" s="416"/>
      <c r="I630" s="524"/>
    </row>
    <row r="631" spans="1:9">
      <c r="D631" s="1281" t="s">
        <v>2209</v>
      </c>
      <c r="E631" s="1281"/>
      <c r="F631" s="1281"/>
      <c r="I631" s="524"/>
    </row>
    <row r="632" spans="1:9">
      <c r="D632" s="1281"/>
      <c r="E632" s="1281"/>
      <c r="F632" s="1281"/>
      <c r="I632" s="524"/>
    </row>
    <row r="633" spans="1:9">
      <c r="D633" s="1281"/>
      <c r="E633" s="1281"/>
      <c r="F633" s="1281"/>
      <c r="I633" s="524"/>
    </row>
    <row r="634" spans="1:9">
      <c r="D634" s="479"/>
      <c r="E634" s="479"/>
      <c r="F634" s="479"/>
      <c r="I634" s="524"/>
    </row>
    <row r="635" spans="1:9" ht="14.25">
      <c r="A635" s="518"/>
      <c r="B635" s="519" t="s">
        <v>308</v>
      </c>
      <c r="D635" s="1281" t="s">
        <v>1194</v>
      </c>
      <c r="E635" s="1281"/>
      <c r="F635" s="1281"/>
      <c r="I635" s="524" t="s">
        <v>2154</v>
      </c>
    </row>
    <row r="636" spans="1:9">
      <c r="A636" s="521"/>
      <c r="B636" s="521"/>
      <c r="C636" s="521"/>
      <c r="D636" s="1281"/>
      <c r="E636" s="1281"/>
      <c r="F636" s="1281"/>
      <c r="I636" s="524"/>
    </row>
    <row r="637" spans="1:9">
      <c r="A637" s="521"/>
      <c r="B637" s="521"/>
      <c r="C637" s="521"/>
      <c r="D637" s="480"/>
      <c r="E637" s="480"/>
      <c r="F637" s="480"/>
      <c r="I637" s="524"/>
    </row>
    <row r="638" spans="1:9" ht="14.25">
      <c r="A638" s="518"/>
      <c r="B638" s="519" t="s">
        <v>308</v>
      </c>
      <c r="C638" s="521"/>
      <c r="D638" s="1281" t="s">
        <v>1333</v>
      </c>
      <c r="E638" s="1281"/>
      <c r="F638" s="1281"/>
      <c r="I638" s="524" t="s">
        <v>2105</v>
      </c>
    </row>
    <row r="639" spans="1:9" ht="14.25">
      <c r="A639" s="518"/>
      <c r="B639" s="518"/>
      <c r="C639" s="521"/>
      <c r="D639" s="1281"/>
      <c r="E639" s="1281"/>
      <c r="F639" s="1281"/>
      <c r="I639" s="524"/>
    </row>
    <row r="640" spans="1:9" ht="14.25">
      <c r="A640" s="518"/>
      <c r="B640" s="518"/>
      <c r="C640" s="521"/>
      <c r="D640" s="1281"/>
      <c r="E640" s="1281"/>
      <c r="F640" s="1281"/>
      <c r="I640" s="524"/>
    </row>
    <row r="641" spans="1:9">
      <c r="A641" s="521"/>
      <c r="B641" s="519" t="s">
        <v>308</v>
      </c>
      <c r="C641" s="521"/>
      <c r="D641" s="1310" t="s">
        <v>1196</v>
      </c>
      <c r="E641" s="1310"/>
      <c r="F641" s="1310"/>
      <c r="I641" s="524" t="s">
        <v>2105</v>
      </c>
    </row>
    <row r="642" spans="1:9">
      <c r="A642" s="521"/>
      <c r="B642" s="521"/>
      <c r="C642" s="521"/>
      <c r="D642" s="480"/>
      <c r="E642" s="480"/>
      <c r="F642" s="480"/>
      <c r="I642" s="524"/>
    </row>
    <row r="643" spans="1:9">
      <c r="A643" s="1287" t="s">
        <v>1087</v>
      </c>
      <c r="B643" s="1287"/>
      <c r="C643" s="1287"/>
      <c r="D643" s="1287"/>
      <c r="E643" s="1287"/>
      <c r="F643" s="1287"/>
      <c r="G643" s="1287"/>
      <c r="H643" s="1063"/>
      <c r="I643" s="1256"/>
    </row>
    <row r="644" spans="1:9">
      <c r="A644" s="480"/>
      <c r="B644" s="480"/>
      <c r="C644" s="521"/>
      <c r="D644" s="480"/>
      <c r="E644" s="480"/>
      <c r="F644" s="480"/>
      <c r="I644" s="524"/>
    </row>
    <row r="645" spans="1:9">
      <c r="C645" s="516"/>
      <c r="D645" s="1279" t="s">
        <v>1246</v>
      </c>
      <c r="E645" s="1279"/>
      <c r="F645" s="1279"/>
      <c r="I645" s="524"/>
    </row>
    <row r="646" spans="1:9">
      <c r="A646" s="517"/>
      <c r="B646" s="517"/>
      <c r="C646" s="517"/>
      <c r="D646" s="1310" t="s">
        <v>1247</v>
      </c>
      <c r="E646" s="1310"/>
      <c r="F646" s="1310"/>
      <c r="I646" s="524"/>
    </row>
    <row r="647" spans="1:9">
      <c r="A647" s="517"/>
      <c r="B647" s="517"/>
      <c r="C647" s="517"/>
      <c r="D647" s="480"/>
      <c r="E647" s="480"/>
      <c r="F647" s="480"/>
      <c r="I647" s="524"/>
    </row>
    <row r="648" spans="1:9" ht="12.75" customHeight="1">
      <c r="B648" s="519" t="s">
        <v>308</v>
      </c>
      <c r="C648" s="521"/>
      <c r="D648" s="1281" t="s">
        <v>1390</v>
      </c>
      <c r="E648" s="1281"/>
      <c r="F648" s="1281"/>
      <c r="I648" s="524" t="s">
        <v>2157</v>
      </c>
    </row>
    <row r="649" spans="1:9">
      <c r="D649" s="1281"/>
      <c r="E649" s="1281"/>
      <c r="F649" s="1281"/>
      <c r="I649" s="524"/>
    </row>
    <row r="650" spans="1:9">
      <c r="D650" s="1281"/>
      <c r="E650" s="1281"/>
      <c r="F650" s="1281"/>
      <c r="I650" s="524"/>
    </row>
    <row r="651" spans="1:9">
      <c r="D651" s="1281"/>
      <c r="E651" s="1281"/>
      <c r="F651" s="1281"/>
      <c r="I651" s="524"/>
    </row>
    <row r="652" spans="1:9" ht="14.45" customHeight="1">
      <c r="A652" s="518"/>
      <c r="B652" s="518"/>
      <c r="C652" s="521"/>
      <c r="D652" s="416"/>
      <c r="E652" s="416"/>
      <c r="F652" s="416"/>
      <c r="I652" s="524"/>
    </row>
    <row r="653" spans="1:9" ht="12.75" customHeight="1">
      <c r="A653" s="517"/>
      <c r="B653" s="519" t="s">
        <v>308</v>
      </c>
      <c r="C653" s="521"/>
      <c r="D653" s="1281" t="s">
        <v>1392</v>
      </c>
      <c r="E653" s="1281"/>
      <c r="F653" s="1281"/>
      <c r="I653" s="524" t="s">
        <v>2157</v>
      </c>
    </row>
    <row r="654" spans="1:9" ht="14.25">
      <c r="A654" s="517"/>
      <c r="B654" s="518"/>
      <c r="C654" s="521"/>
      <c r="D654" s="1281"/>
      <c r="E654" s="1281"/>
      <c r="F654" s="1281"/>
      <c r="I654" s="524"/>
    </row>
    <row r="655" spans="1:9" ht="14.25">
      <c r="A655" s="517"/>
      <c r="B655" s="518"/>
      <c r="C655" s="521"/>
      <c r="D655" s="1281"/>
      <c r="E655" s="1281"/>
      <c r="F655" s="1281"/>
      <c r="I655" s="524"/>
    </row>
    <row r="656" spans="1:9" ht="14.25">
      <c r="A656" s="517"/>
      <c r="B656" s="518"/>
      <c r="C656" s="521"/>
      <c r="D656" s="1281"/>
      <c r="E656" s="1281"/>
      <c r="F656" s="1281"/>
      <c r="I656" s="524"/>
    </row>
    <row r="657" spans="1:9" ht="14.25">
      <c r="A657" s="517"/>
      <c r="B657" s="518"/>
      <c r="C657" s="521"/>
      <c r="D657" s="1281"/>
      <c r="E657" s="1281"/>
      <c r="F657" s="1281"/>
      <c r="I657" s="524"/>
    </row>
    <row r="658" spans="1:9" ht="14.25" customHeight="1">
      <c r="A658" s="517"/>
      <c r="B658" s="518"/>
      <c r="C658" s="521"/>
      <c r="F658" s="417"/>
      <c r="I658" s="524"/>
    </row>
    <row r="659" spans="1:9" ht="12.75" customHeight="1">
      <c r="A659" s="517"/>
      <c r="B659" s="519" t="s">
        <v>308</v>
      </c>
      <c r="C659" s="521"/>
      <c r="D659" s="1281" t="s">
        <v>1391</v>
      </c>
      <c r="E659" s="1281"/>
      <c r="F659" s="1281"/>
      <c r="I659" s="524" t="s">
        <v>2157</v>
      </c>
    </row>
    <row r="660" spans="1:9" ht="14.25">
      <c r="A660" s="517"/>
      <c r="B660" s="518"/>
      <c r="C660" s="521"/>
      <c r="D660" s="1281"/>
      <c r="E660" s="1281"/>
      <c r="F660" s="1281"/>
      <c r="I660" s="524"/>
    </row>
    <row r="661" spans="1:9" ht="14.25">
      <c r="A661" s="518"/>
      <c r="B661" s="518"/>
      <c r="C661" s="521"/>
      <c r="D661" s="1281"/>
      <c r="E661" s="1281"/>
      <c r="F661" s="1281"/>
      <c r="I661" s="524"/>
    </row>
    <row r="662" spans="1:9" ht="14.25">
      <c r="A662" s="518"/>
      <c r="B662" s="518"/>
      <c r="C662" s="521"/>
      <c r="D662" s="1281"/>
      <c r="E662" s="1281"/>
      <c r="F662" s="1281"/>
      <c r="I662" s="524"/>
    </row>
    <row r="663" spans="1:9" ht="14.25">
      <c r="A663" s="518"/>
      <c r="B663" s="518"/>
      <c r="C663" s="521"/>
      <c r="D663" s="479"/>
      <c r="E663" s="479"/>
      <c r="F663" s="479"/>
      <c r="I663" s="524"/>
    </row>
    <row r="664" spans="1:9" ht="12.75" customHeight="1">
      <c r="A664" s="517"/>
      <c r="B664" s="519" t="s">
        <v>308</v>
      </c>
      <c r="C664" s="521"/>
      <c r="D664" s="1281" t="s">
        <v>2380</v>
      </c>
      <c r="E664" s="1281"/>
      <c r="F664" s="1281"/>
      <c r="I664" s="524" t="s">
        <v>2157</v>
      </c>
    </row>
    <row r="665" spans="1:9" ht="12.75" customHeight="1">
      <c r="A665" s="517"/>
      <c r="B665" s="518"/>
      <c r="C665" s="521"/>
      <c r="D665" s="1281"/>
      <c r="E665" s="1281"/>
      <c r="F665" s="1281"/>
      <c r="I665" s="524"/>
    </row>
    <row r="666" spans="1:9" ht="12.75" customHeight="1">
      <c r="A666" s="517"/>
      <c r="B666" s="518"/>
      <c r="C666" s="521"/>
      <c r="D666" s="1281"/>
      <c r="E666" s="1281"/>
      <c r="F666" s="1281"/>
      <c r="I666" s="524"/>
    </row>
    <row r="667" spans="1:9" ht="12.75" customHeight="1">
      <c r="A667" s="517"/>
      <c r="B667" s="518"/>
      <c r="C667" s="521"/>
      <c r="D667" s="1281"/>
      <c r="E667" s="1281"/>
      <c r="F667" s="1281"/>
      <c r="I667" s="524"/>
    </row>
    <row r="668" spans="1:9" ht="12.75" customHeight="1">
      <c r="A668" s="517"/>
      <c r="B668" s="518"/>
      <c r="C668" s="521"/>
      <c r="D668" s="1281"/>
      <c r="E668" s="1281"/>
      <c r="F668" s="1281"/>
      <c r="I668" s="524"/>
    </row>
    <row r="669" spans="1:9" ht="12.75" customHeight="1">
      <c r="A669" s="517"/>
      <c r="B669" s="518"/>
      <c r="C669" s="521"/>
      <c r="D669" s="1281"/>
      <c r="E669" s="1281"/>
      <c r="F669" s="1281"/>
      <c r="I669" s="524"/>
    </row>
    <row r="670" spans="1:9" ht="12.75" customHeight="1">
      <c r="A670" s="517"/>
      <c r="B670" s="518"/>
      <c r="C670" s="521"/>
      <c r="D670" s="1281"/>
      <c r="E670" s="1281"/>
      <c r="F670" s="1281"/>
      <c r="I670" s="524"/>
    </row>
    <row r="671" spans="1:9" ht="12.75" customHeight="1">
      <c r="A671" s="517"/>
      <c r="B671" s="518"/>
      <c r="C671" s="521"/>
      <c r="D671" s="1281"/>
      <c r="E671" s="1281"/>
      <c r="F671" s="1281"/>
      <c r="I671" s="524"/>
    </row>
    <row r="672" spans="1:9" ht="12.75" customHeight="1">
      <c r="A672" s="517"/>
      <c r="B672" s="518"/>
      <c r="C672" s="521"/>
      <c r="D672" s="1281"/>
      <c r="E672" s="1281"/>
      <c r="F672" s="1281"/>
      <c r="I672" s="524"/>
    </row>
    <row r="673" spans="1:11">
      <c r="A673" s="521"/>
      <c r="B673" s="521"/>
      <c r="C673" s="521"/>
      <c r="D673" s="480"/>
      <c r="E673" s="480"/>
      <c r="F673" s="480"/>
      <c r="I673" s="524"/>
    </row>
    <row r="674" spans="1:11">
      <c r="A674" s="1287" t="s">
        <v>1088</v>
      </c>
      <c r="B674" s="1287"/>
      <c r="C674" s="1287"/>
      <c r="D674" s="1287"/>
      <c r="E674" s="1287"/>
      <c r="F674" s="1287"/>
      <c r="G674" s="1287"/>
      <c r="H674" s="1065"/>
      <c r="I674" s="1260"/>
      <c r="J674" s="535"/>
      <c r="K674" s="535"/>
    </row>
    <row r="675" spans="1:11">
      <c r="A675" s="482"/>
      <c r="B675" s="482"/>
      <c r="C675" s="482"/>
      <c r="D675" s="482"/>
      <c r="E675" s="482"/>
      <c r="F675" s="482"/>
      <c r="G675" s="482"/>
      <c r="H675" s="535"/>
      <c r="I675" s="517"/>
      <c r="J675" s="535"/>
      <c r="K675" s="535"/>
    </row>
    <row r="676" spans="1:11">
      <c r="C676" s="516"/>
      <c r="D676" s="1279" t="s">
        <v>99</v>
      </c>
      <c r="E676" s="1279"/>
      <c r="F676" s="1279"/>
      <c r="H676" s="535"/>
      <c r="I676" s="517"/>
      <c r="J676" s="535"/>
      <c r="K676" s="535"/>
    </row>
    <row r="677" spans="1:11">
      <c r="A677" s="516"/>
      <c r="B677" s="516"/>
      <c r="C677" s="516"/>
      <c r="D677" s="1279" t="s">
        <v>123</v>
      </c>
      <c r="E677" s="1279"/>
      <c r="F677" s="1279"/>
      <c r="H677" s="535"/>
      <c r="I677" s="517"/>
      <c r="J677" s="535"/>
      <c r="K677" s="535"/>
    </row>
    <row r="678" spans="1:11">
      <c r="A678" s="517"/>
      <c r="B678" s="517"/>
      <c r="C678" s="517"/>
      <c r="D678" s="1310" t="s">
        <v>1124</v>
      </c>
      <c r="E678" s="1310"/>
      <c r="F678" s="1310"/>
      <c r="H678" s="535"/>
      <c r="I678" s="517"/>
      <c r="J678" s="535"/>
      <c r="K678" s="535"/>
    </row>
    <row r="679" spans="1:11">
      <c r="A679" s="517"/>
      <c r="B679" s="517"/>
      <c r="C679" s="517"/>
      <c r="H679" s="535"/>
      <c r="I679" s="517"/>
      <c r="J679" s="535"/>
      <c r="K679" s="535"/>
    </row>
    <row r="680" spans="1:11" ht="14.25">
      <c r="A680" s="518"/>
      <c r="B680" s="519" t="s">
        <v>308</v>
      </c>
      <c r="C680" s="517"/>
      <c r="D680" s="1310" t="s">
        <v>899</v>
      </c>
      <c r="E680" s="1310"/>
      <c r="F680" s="1310"/>
      <c r="H680" s="535"/>
      <c r="I680" s="517" t="s">
        <v>2133</v>
      </c>
      <c r="J680" s="535"/>
      <c r="K680" s="535"/>
    </row>
    <row r="681" spans="1:11">
      <c r="A681" s="517"/>
      <c r="B681" s="517"/>
      <c r="C681" s="517"/>
      <c r="D681" s="1310" t="s">
        <v>909</v>
      </c>
      <c r="E681" s="1310"/>
      <c r="F681" s="1310"/>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308</v>
      </c>
      <c r="C685" s="517"/>
      <c r="D685" s="1281" t="s">
        <v>2381</v>
      </c>
      <c r="E685" s="1281"/>
      <c r="F685" s="1281"/>
      <c r="H685" s="535"/>
      <c r="I685" s="517" t="s">
        <v>2155</v>
      </c>
      <c r="J685" s="535"/>
      <c r="K685" s="535"/>
    </row>
    <row r="686" spans="1:11">
      <c r="A686" s="524"/>
      <c r="B686" s="524"/>
      <c r="C686" s="517"/>
      <c r="D686" s="1281"/>
      <c r="E686" s="1281"/>
      <c r="F686" s="1281"/>
      <c r="H686" s="535"/>
      <c r="I686" s="517"/>
      <c r="J686" s="535"/>
      <c r="K686" s="535"/>
    </row>
    <row r="687" spans="1:11">
      <c r="A687" s="517"/>
      <c r="B687" s="517"/>
      <c r="C687" s="517"/>
      <c r="D687" s="1281"/>
      <c r="E687" s="1281"/>
      <c r="F687" s="1281"/>
      <c r="H687" s="535"/>
      <c r="I687" s="517"/>
      <c r="J687" s="535"/>
      <c r="K687" s="535"/>
    </row>
    <row r="688" spans="1:11">
      <c r="A688" s="517"/>
      <c r="B688" s="517"/>
      <c r="C688" s="517"/>
      <c r="H688" s="535"/>
      <c r="I688" s="517" t="s">
        <v>2134</v>
      </c>
      <c r="J688" s="535"/>
      <c r="K688" s="535"/>
    </row>
    <row r="689" spans="1:11" ht="14.25">
      <c r="A689" s="518"/>
      <c r="B689" s="519" t="s">
        <v>308</v>
      </c>
      <c r="C689" s="517"/>
      <c r="D689" s="1310" t="s">
        <v>937</v>
      </c>
      <c r="E689" s="1310"/>
      <c r="F689" s="1310"/>
      <c r="H689" s="535"/>
      <c r="I689" s="517"/>
      <c r="J689" s="535"/>
      <c r="K689" s="535"/>
    </row>
    <row r="690" spans="1:11" ht="14.25">
      <c r="A690" s="518"/>
      <c r="B690" s="518"/>
      <c r="C690" s="517"/>
      <c r="D690" s="1310" t="s">
        <v>909</v>
      </c>
      <c r="E690" s="1310"/>
      <c r="F690" s="1310"/>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308</v>
      </c>
      <c r="C693" s="517"/>
      <c r="D693" s="1281" t="s">
        <v>1137</v>
      </c>
      <c r="E693" s="1281"/>
      <c r="F693" s="1281"/>
      <c r="H693" s="535"/>
      <c r="I693" s="517" t="s">
        <v>2106</v>
      </c>
      <c r="J693" s="535"/>
      <c r="K693" s="535"/>
    </row>
    <row r="694" spans="1:11">
      <c r="A694" s="517"/>
      <c r="B694" s="517"/>
      <c r="C694" s="517"/>
      <c r="D694" s="1281"/>
      <c r="E694" s="1281"/>
      <c r="F694" s="1281"/>
      <c r="H694" s="535"/>
      <c r="I694" s="517"/>
      <c r="J694" s="535"/>
      <c r="K694" s="535"/>
    </row>
    <row r="695" spans="1:11">
      <c r="A695" s="517"/>
      <c r="B695" s="517"/>
      <c r="C695" s="517"/>
      <c r="D695" s="1281"/>
      <c r="E695" s="1281"/>
      <c r="F695" s="1281"/>
      <c r="H695" s="535"/>
      <c r="I695" s="517"/>
      <c r="J695" s="535"/>
      <c r="K695" s="535"/>
    </row>
    <row r="696" spans="1:11">
      <c r="A696" s="517"/>
      <c r="B696" s="517"/>
      <c r="C696" s="517"/>
      <c r="D696" s="1281"/>
      <c r="E696" s="1281"/>
      <c r="F696" s="1281"/>
      <c r="H696" s="535"/>
      <c r="I696" s="517"/>
      <c r="J696" s="535"/>
      <c r="K696" s="535"/>
    </row>
    <row r="697" spans="1:11">
      <c r="A697" s="517"/>
      <c r="B697" s="517"/>
      <c r="C697" s="517"/>
      <c r="D697" s="1281"/>
      <c r="E697" s="1281"/>
      <c r="F697" s="1281"/>
      <c r="H697" s="535"/>
      <c r="I697" s="517"/>
      <c r="J697" s="535"/>
      <c r="K697" s="535"/>
    </row>
    <row r="698" spans="1:11">
      <c r="A698" s="517"/>
      <c r="B698" s="517"/>
      <c r="C698" s="517"/>
      <c r="D698" s="1281"/>
      <c r="E698" s="1281"/>
      <c r="F698" s="1281"/>
      <c r="H698" s="535"/>
      <c r="I698" s="517"/>
      <c r="J698" s="535"/>
      <c r="K698" s="535"/>
    </row>
    <row r="699" spans="1:11">
      <c r="A699" s="517"/>
      <c r="B699" s="517"/>
      <c r="C699" s="517"/>
      <c r="D699" s="479"/>
      <c r="E699" s="479"/>
      <c r="F699" s="479"/>
      <c r="H699" s="535"/>
      <c r="I699" s="517"/>
      <c r="J699" s="535"/>
      <c r="K699" s="535"/>
    </row>
    <row r="700" spans="1:11">
      <c r="A700" s="517"/>
      <c r="B700" s="519" t="s">
        <v>308</v>
      </c>
      <c r="C700" s="517"/>
      <c r="D700" s="1281" t="s">
        <v>1308</v>
      </c>
      <c r="E700" s="1281"/>
      <c r="F700" s="1281"/>
      <c r="H700" s="535"/>
      <c r="I700" s="517" t="s">
        <v>2106</v>
      </c>
      <c r="J700" s="535"/>
      <c r="K700" s="535"/>
    </row>
    <row r="701" spans="1:11">
      <c r="A701" s="517"/>
      <c r="B701" s="517"/>
      <c r="C701" s="517"/>
      <c r="D701" s="1281"/>
      <c r="E701" s="1281"/>
      <c r="F701" s="1281"/>
      <c r="H701" s="535"/>
      <c r="I701" s="517"/>
      <c r="J701" s="535"/>
      <c r="K701" s="535"/>
    </row>
    <row r="702" spans="1:11">
      <c r="A702" s="517"/>
      <c r="B702" s="517"/>
      <c r="C702" s="517"/>
      <c r="D702" s="479"/>
      <c r="E702" s="479"/>
      <c r="F702" s="479"/>
      <c r="H702" s="535"/>
      <c r="I702" s="517"/>
      <c r="J702" s="535"/>
      <c r="K702" s="535"/>
    </row>
    <row r="703" spans="1:11" ht="14.25">
      <c r="A703" s="518"/>
      <c r="B703" s="519" t="s">
        <v>308</v>
      </c>
      <c r="C703" s="517"/>
      <c r="D703" s="1281" t="s">
        <v>1128</v>
      </c>
      <c r="E703" s="1281"/>
      <c r="F703" s="1281"/>
      <c r="H703" s="535"/>
      <c r="I703" s="517" t="s">
        <v>2106</v>
      </c>
      <c r="J703" s="535"/>
      <c r="K703" s="535"/>
    </row>
    <row r="704" spans="1:11">
      <c r="A704" s="517"/>
      <c r="B704" s="517"/>
      <c r="C704" s="517"/>
      <c r="D704" s="1281"/>
      <c r="E704" s="1281"/>
      <c r="F704" s="1281"/>
      <c r="H704" s="535"/>
      <c r="I704" s="517"/>
      <c r="J704" s="535"/>
      <c r="K704" s="535"/>
    </row>
    <row r="705" spans="1:11">
      <c r="A705" s="517"/>
      <c r="B705" s="517"/>
      <c r="C705" s="517"/>
      <c r="D705" s="1281"/>
      <c r="E705" s="1281"/>
      <c r="F705" s="1281"/>
      <c r="H705" s="535"/>
      <c r="I705" s="517"/>
      <c r="J705" s="535"/>
      <c r="K705" s="535"/>
    </row>
    <row r="706" spans="1:11" ht="15" customHeight="1">
      <c r="A706" s="517"/>
      <c r="B706" s="517"/>
      <c r="C706" s="517"/>
      <c r="D706" s="1281"/>
      <c r="E706" s="1281"/>
      <c r="F706" s="1281"/>
      <c r="H706" s="535"/>
      <c r="I706" s="517"/>
      <c r="J706" s="535"/>
      <c r="K706" s="535"/>
    </row>
    <row r="707" spans="1:11" ht="15" customHeight="1">
      <c r="A707" s="517"/>
      <c r="B707" s="517"/>
      <c r="C707" s="517"/>
      <c r="D707" s="1281"/>
      <c r="E707" s="1281"/>
      <c r="F707" s="1281"/>
      <c r="H707" s="535"/>
      <c r="I707" s="517"/>
      <c r="J707" s="535"/>
      <c r="K707" s="535"/>
    </row>
    <row r="708" spans="1:11">
      <c r="A708" s="517"/>
      <c r="B708" s="517"/>
      <c r="C708" s="517"/>
      <c r="D708" s="1281"/>
      <c r="E708" s="1281"/>
      <c r="F708" s="1281"/>
      <c r="H708" s="535"/>
      <c r="I708" s="517"/>
      <c r="J708" s="535"/>
      <c r="K708" s="535"/>
    </row>
    <row r="709" spans="1:11">
      <c r="A709" s="517"/>
      <c r="B709" s="517"/>
      <c r="C709" s="517"/>
      <c r="D709" s="1281"/>
      <c r="E709" s="1281"/>
      <c r="F709" s="1281"/>
      <c r="H709" s="535"/>
      <c r="I709" s="517"/>
      <c r="J709" s="535"/>
      <c r="K709" s="535"/>
    </row>
    <row r="710" spans="1:11">
      <c r="A710" s="517"/>
      <c r="B710" s="517"/>
      <c r="C710" s="517"/>
      <c r="D710" s="1281"/>
      <c r="E710" s="1281"/>
      <c r="F710" s="1281"/>
      <c r="H710" s="535"/>
      <c r="I710" s="517"/>
      <c r="J710" s="535"/>
      <c r="K710" s="535"/>
    </row>
    <row r="711" spans="1:11" ht="15" customHeight="1">
      <c r="A711" s="517"/>
      <c r="B711" s="517"/>
      <c r="C711" s="517"/>
      <c r="D711" s="1281"/>
      <c r="E711" s="1281"/>
      <c r="F711" s="1281"/>
      <c r="H711" s="535"/>
      <c r="I711" s="517"/>
      <c r="J711" s="535"/>
      <c r="K711" s="535"/>
    </row>
    <row r="712" spans="1:11">
      <c r="A712" s="517"/>
      <c r="B712" s="517"/>
      <c r="C712" s="517"/>
      <c r="D712" s="1281"/>
      <c r="E712" s="1281"/>
      <c r="F712" s="1281"/>
      <c r="H712" s="535"/>
      <c r="I712" s="517"/>
      <c r="J712" s="535"/>
      <c r="K712" s="535"/>
    </row>
    <row r="713" spans="1:11">
      <c r="A713" s="517"/>
      <c r="B713" s="517"/>
      <c r="C713" s="517"/>
      <c r="D713" s="1281"/>
      <c r="E713" s="1281"/>
      <c r="F713" s="1281"/>
      <c r="H713" s="535"/>
      <c r="I713" s="517"/>
      <c r="J713" s="535"/>
      <c r="K713" s="535"/>
    </row>
    <row r="714" spans="1:11">
      <c r="A714" s="517"/>
      <c r="B714" s="517"/>
      <c r="C714" s="517"/>
      <c r="D714" s="1281"/>
      <c r="E714" s="1281"/>
      <c r="F714" s="1281"/>
      <c r="H714" s="535"/>
      <c r="I714" s="517"/>
      <c r="J714" s="535"/>
      <c r="K714" s="535"/>
    </row>
    <row r="715" spans="1:11">
      <c r="A715" s="517"/>
      <c r="B715" s="517"/>
      <c r="C715" s="517"/>
      <c r="D715" s="1281"/>
      <c r="E715" s="1281"/>
      <c r="F715" s="1281"/>
      <c r="H715" s="535"/>
      <c r="I715" s="517"/>
      <c r="J715" s="535"/>
      <c r="K715" s="535"/>
    </row>
    <row r="716" spans="1:11">
      <c r="A716" s="517"/>
      <c r="B716" s="519" t="s">
        <v>308</v>
      </c>
      <c r="C716" s="517"/>
      <c r="D716" s="1281" t="s">
        <v>1135</v>
      </c>
      <c r="E716" s="1281"/>
      <c r="F716" s="1281"/>
      <c r="H716" s="535"/>
      <c r="I716" s="517" t="s">
        <v>2156</v>
      </c>
      <c r="J716" s="535"/>
      <c r="K716" s="535"/>
    </row>
    <row r="717" spans="1:11">
      <c r="A717" s="517"/>
      <c r="B717" s="517"/>
      <c r="C717" s="517"/>
      <c r="D717" s="1281"/>
      <c r="E717" s="1281"/>
      <c r="F717" s="1281"/>
      <c r="H717" s="535"/>
      <c r="I717" s="517"/>
      <c r="J717" s="535"/>
      <c r="K717" s="535"/>
    </row>
    <row r="718" spans="1:11">
      <c r="A718" s="517"/>
      <c r="B718" s="517"/>
      <c r="C718" s="517"/>
      <c r="D718" s="479"/>
      <c r="E718" s="479"/>
      <c r="F718" s="479"/>
      <c r="H718" s="535"/>
      <c r="I718" s="517"/>
      <c r="J718" s="535"/>
      <c r="K718" s="535"/>
    </row>
    <row r="719" spans="1:11">
      <c r="A719" s="517"/>
      <c r="B719" s="519" t="s">
        <v>308</v>
      </c>
      <c r="C719" s="517"/>
      <c r="D719" s="1281" t="s">
        <v>1129</v>
      </c>
      <c r="E719" s="1281"/>
      <c r="F719" s="1281"/>
      <c r="H719" s="535"/>
      <c r="I719" s="517" t="s">
        <v>2156</v>
      </c>
      <c r="J719" s="535"/>
      <c r="K719" s="535"/>
    </row>
    <row r="720" spans="1:11">
      <c r="A720" s="517"/>
      <c r="B720" s="517"/>
      <c r="C720" s="517"/>
      <c r="D720" s="1281"/>
      <c r="E720" s="1281"/>
      <c r="F720" s="1281"/>
      <c r="H720" s="535"/>
      <c r="I720" s="517"/>
      <c r="J720" s="535"/>
      <c r="K720" s="535"/>
    </row>
    <row r="721" spans="1:11">
      <c r="A721" s="517"/>
      <c r="B721" s="517"/>
      <c r="C721" s="517"/>
      <c r="D721" s="1281"/>
      <c r="E721" s="1281"/>
      <c r="F721" s="1281"/>
      <c r="H721" s="535"/>
      <c r="I721" s="517"/>
      <c r="J721" s="535"/>
      <c r="K721" s="535"/>
    </row>
    <row r="722" spans="1:11">
      <c r="A722" s="517"/>
      <c r="B722" s="517"/>
      <c r="C722" s="517"/>
      <c r="H722" s="535"/>
      <c r="I722" s="517"/>
      <c r="J722" s="535"/>
      <c r="K722" s="535"/>
    </row>
    <row r="723" spans="1:11">
      <c r="A723" s="517"/>
      <c r="B723" s="519" t="s">
        <v>308</v>
      </c>
      <c r="C723" s="517"/>
      <c r="D723" s="1281" t="s">
        <v>1130</v>
      </c>
      <c r="E723" s="1281"/>
      <c r="F723" s="1281"/>
      <c r="H723" s="535"/>
      <c r="I723" s="517" t="s">
        <v>2156</v>
      </c>
      <c r="J723" s="535"/>
      <c r="K723" s="535"/>
    </row>
    <row r="724" spans="1:11">
      <c r="A724" s="517"/>
      <c r="B724" s="517"/>
      <c r="C724" s="517"/>
      <c r="D724" s="1281"/>
      <c r="E724" s="1281"/>
      <c r="F724" s="1281"/>
      <c r="H724" s="535"/>
      <c r="I724" s="517"/>
      <c r="J724" s="535"/>
      <c r="K724" s="535"/>
    </row>
    <row r="725" spans="1:11">
      <c r="A725" s="517"/>
      <c r="B725" s="517"/>
      <c r="C725" s="517"/>
      <c r="D725" s="1281"/>
      <c r="E725" s="1281"/>
      <c r="F725" s="1281"/>
      <c r="H725" s="535"/>
      <c r="I725" s="517"/>
      <c r="J725" s="535"/>
      <c r="K725" s="535"/>
    </row>
    <row r="726" spans="1:11">
      <c r="A726" s="517"/>
      <c r="B726" s="517"/>
      <c r="C726" s="517"/>
      <c r="H726" s="535"/>
      <c r="I726" s="517"/>
      <c r="J726" s="535"/>
      <c r="K726" s="535"/>
    </row>
    <row r="727" spans="1:11" ht="14.25">
      <c r="A727" s="518"/>
      <c r="B727" s="519" t="s">
        <v>308</v>
      </c>
      <c r="C727" s="517"/>
      <c r="D727" s="1281" t="s">
        <v>1131</v>
      </c>
      <c r="E727" s="1281"/>
      <c r="F727" s="1281"/>
      <c r="H727" s="535"/>
      <c r="I727" s="517" t="s">
        <v>2107</v>
      </c>
      <c r="J727" s="535"/>
      <c r="K727" s="535"/>
    </row>
    <row r="728" spans="1:11">
      <c r="A728" s="517"/>
      <c r="B728" s="517"/>
      <c r="C728" s="517"/>
      <c r="D728" s="1281"/>
      <c r="E728" s="1281"/>
      <c r="F728" s="1281"/>
      <c r="H728" s="535"/>
      <c r="I728" s="517"/>
      <c r="J728" s="535"/>
      <c r="K728" s="535"/>
    </row>
    <row r="729" spans="1:11">
      <c r="A729" s="517"/>
      <c r="B729" s="517"/>
      <c r="C729" s="517"/>
      <c r="D729" s="1281"/>
      <c r="E729" s="1281"/>
      <c r="F729" s="1281"/>
      <c r="H729" s="535"/>
      <c r="I729" s="517"/>
      <c r="J729" s="535"/>
      <c r="K729" s="535"/>
    </row>
    <row r="730" spans="1:11">
      <c r="A730" s="517"/>
      <c r="B730" s="517"/>
      <c r="C730" s="517"/>
      <c r="D730" s="1281"/>
      <c r="E730" s="1281"/>
      <c r="F730" s="1281"/>
      <c r="H730" s="535"/>
      <c r="I730" s="517"/>
      <c r="J730" s="535"/>
      <c r="K730" s="535"/>
    </row>
    <row r="731" spans="1:11">
      <c r="A731" s="517"/>
      <c r="B731" s="517"/>
      <c r="C731" s="517"/>
      <c r="D731" s="526"/>
      <c r="H731" s="535"/>
      <c r="I731" s="517"/>
      <c r="J731" s="535"/>
      <c r="K731" s="535"/>
    </row>
    <row r="732" spans="1:11" ht="14.25">
      <c r="A732" s="518"/>
      <c r="B732" s="519" t="s">
        <v>308</v>
      </c>
      <c r="C732" s="517"/>
      <c r="D732" s="1281" t="s">
        <v>2504</v>
      </c>
      <c r="E732" s="1281"/>
      <c r="F732" s="1281"/>
      <c r="H732" s="535"/>
      <c r="I732" s="517" t="s">
        <v>2123</v>
      </c>
      <c r="J732" s="535"/>
      <c r="K732" s="535"/>
    </row>
    <row r="733" spans="1:11">
      <c r="A733" s="517"/>
      <c r="B733" s="517"/>
      <c r="C733" s="517"/>
      <c r="D733" s="1281"/>
      <c r="E733" s="1281"/>
      <c r="F733" s="1281"/>
      <c r="H733" s="535"/>
      <c r="I733" s="517"/>
      <c r="J733" s="535"/>
      <c r="K733" s="535"/>
    </row>
    <row r="734" spans="1:11">
      <c r="A734" s="517"/>
      <c r="B734" s="517"/>
      <c r="C734" s="517"/>
      <c r="D734" s="1281"/>
      <c r="E734" s="1281"/>
      <c r="F734" s="1281"/>
      <c r="H734" s="535"/>
      <c r="I734" s="517"/>
      <c r="J734" s="535"/>
      <c r="K734" s="535"/>
    </row>
    <row r="735" spans="1:11">
      <c r="A735" s="517"/>
      <c r="B735" s="517"/>
      <c r="C735" s="517"/>
      <c r="D735" s="1281"/>
      <c r="E735" s="1281"/>
      <c r="F735" s="1281"/>
      <c r="H735" s="535"/>
      <c r="I735" s="517"/>
      <c r="J735" s="535"/>
      <c r="K735" s="535"/>
    </row>
    <row r="736" spans="1:11">
      <c r="A736" s="517"/>
      <c r="B736" s="517"/>
      <c r="C736" s="517"/>
      <c r="D736" s="1281"/>
      <c r="E736" s="1281"/>
      <c r="F736" s="1281"/>
      <c r="H736" s="535"/>
      <c r="I736" s="517"/>
      <c r="J736" s="535"/>
      <c r="K736" s="535"/>
    </row>
    <row r="737" spans="1:11">
      <c r="A737" s="517"/>
      <c r="B737" s="517"/>
      <c r="C737" s="517"/>
      <c r="D737" s="1281"/>
      <c r="E737" s="1281"/>
      <c r="F737" s="1281"/>
      <c r="H737" s="535"/>
      <c r="I737" s="517"/>
      <c r="J737" s="535"/>
      <c r="K737" s="535"/>
    </row>
    <row r="738" spans="1:11">
      <c r="A738" s="517"/>
      <c r="B738" s="517"/>
      <c r="C738" s="517"/>
      <c r="D738" s="1281"/>
      <c r="E738" s="1281"/>
      <c r="F738" s="1281"/>
      <c r="H738" s="535"/>
      <c r="I738" s="517"/>
      <c r="J738" s="535"/>
      <c r="K738" s="535"/>
    </row>
    <row r="739" spans="1:11">
      <c r="A739" s="517"/>
      <c r="B739" s="517"/>
      <c r="C739" s="517"/>
      <c r="D739" s="1293" t="s">
        <v>2390</v>
      </c>
      <c r="E739" s="1293"/>
      <c r="F739" s="1293"/>
      <c r="H739" s="535"/>
      <c r="I739" s="517"/>
      <c r="J739" s="535"/>
      <c r="K739" s="535"/>
    </row>
    <row r="740" spans="1:11">
      <c r="A740" s="517"/>
      <c r="B740" s="517"/>
      <c r="C740" s="517"/>
      <c r="D740" s="369"/>
      <c r="H740" s="535"/>
      <c r="I740" s="517"/>
      <c r="J740" s="535"/>
      <c r="K740" s="535"/>
    </row>
    <row r="741" spans="1:11">
      <c r="A741" s="1288" t="s">
        <v>1089</v>
      </c>
      <c r="B741" s="1288"/>
      <c r="C741" s="1288"/>
      <c r="D741" s="1288"/>
      <c r="E741" s="1288"/>
      <c r="F741" s="1288"/>
      <c r="G741" s="1288"/>
      <c r="H741" s="1065"/>
      <c r="I741" s="1260"/>
      <c r="J741" s="535"/>
      <c r="K741" s="535"/>
    </row>
    <row r="742" spans="1:11">
      <c r="A742" s="517"/>
      <c r="B742" s="517"/>
      <c r="C742" s="517"/>
      <c r="D742" s="526"/>
      <c r="G742" s="535"/>
      <c r="H742" s="535"/>
      <c r="I742" s="517"/>
      <c r="J742" s="535"/>
      <c r="K742" s="535"/>
    </row>
    <row r="743" spans="1:11" ht="13.7" customHeight="1">
      <c r="C743" s="517"/>
      <c r="D743" s="1309" t="s">
        <v>1105</v>
      </c>
      <c r="E743" s="1309"/>
      <c r="F743" s="1309"/>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308</v>
      </c>
      <c r="D746" s="1281" t="s">
        <v>1107</v>
      </c>
      <c r="E746" s="1281"/>
      <c r="F746" s="1281"/>
      <c r="G746" s="535"/>
      <c r="H746" s="535"/>
      <c r="I746" s="517" t="s">
        <v>2108</v>
      </c>
      <c r="J746" s="535"/>
      <c r="K746" s="535"/>
    </row>
    <row r="747" spans="1:11" ht="10.5" customHeight="1">
      <c r="D747" s="1281"/>
      <c r="E747" s="1281"/>
      <c r="F747" s="1281"/>
      <c r="G747" s="535"/>
      <c r="H747" s="535"/>
      <c r="I747" s="517"/>
      <c r="J747" s="535"/>
      <c r="K747" s="535"/>
    </row>
    <row r="748" spans="1:11">
      <c r="D748" s="1281"/>
      <c r="E748" s="1281"/>
      <c r="F748" s="1281"/>
      <c r="G748" s="535"/>
      <c r="H748" s="535"/>
      <c r="I748" s="517"/>
      <c r="J748" s="535"/>
      <c r="K748" s="535"/>
    </row>
    <row r="749" spans="1:11">
      <c r="D749" s="1281"/>
      <c r="E749" s="1281"/>
      <c r="F749" s="1281"/>
      <c r="G749" s="535"/>
      <c r="H749" s="535"/>
      <c r="I749" s="517"/>
      <c r="J749" s="535"/>
      <c r="K749" s="535"/>
    </row>
    <row r="750" spans="1:11">
      <c r="D750" s="1281"/>
      <c r="E750" s="1281"/>
      <c r="F750" s="1281"/>
      <c r="G750" s="535"/>
      <c r="H750" s="535"/>
      <c r="I750" s="517"/>
      <c r="J750" s="535"/>
      <c r="K750" s="535"/>
    </row>
    <row r="751" spans="1:11" ht="15.6" customHeight="1">
      <c r="D751" s="1281"/>
      <c r="E751" s="1281"/>
      <c r="F751" s="1281"/>
      <c r="G751" s="535"/>
      <c r="H751" s="535"/>
      <c r="I751" s="517"/>
      <c r="J751" s="535"/>
      <c r="K751" s="535"/>
    </row>
    <row r="752" spans="1:11">
      <c r="D752" s="533"/>
      <c r="E752" s="480"/>
      <c r="F752" s="480"/>
      <c r="G752" s="535"/>
      <c r="H752" s="535"/>
      <c r="I752" s="517"/>
      <c r="J752" s="535"/>
      <c r="K752" s="535"/>
    </row>
    <row r="753" spans="1:11" s="539" customFormat="1" ht="14.25">
      <c r="A753" s="537"/>
      <c r="B753" s="519" t="s">
        <v>308</v>
      </c>
      <c r="C753" s="538"/>
      <c r="D753" s="1281" t="s">
        <v>1349</v>
      </c>
      <c r="E753" s="1281"/>
      <c r="F753" s="1281"/>
      <c r="I753" s="1261" t="s">
        <v>2108</v>
      </c>
    </row>
    <row r="754" spans="1:11" s="539" customFormat="1">
      <c r="A754" s="538"/>
      <c r="B754" s="538"/>
      <c r="C754" s="538"/>
      <c r="D754" s="1281"/>
      <c r="E754" s="1281"/>
      <c r="F754" s="1281"/>
      <c r="I754" s="1261"/>
    </row>
    <row r="755" spans="1:11" s="539" customFormat="1">
      <c r="A755" s="538"/>
      <c r="B755" s="538"/>
      <c r="C755" s="538"/>
      <c r="D755" s="1281"/>
      <c r="E755" s="1281"/>
      <c r="F755" s="1281"/>
      <c r="I755" s="1261"/>
    </row>
    <row r="756" spans="1:11" s="539" customFormat="1">
      <c r="A756" s="538"/>
      <c r="B756" s="538"/>
      <c r="C756" s="538"/>
      <c r="D756" s="1281"/>
      <c r="E756" s="1281"/>
      <c r="F756" s="1281"/>
      <c r="I756" s="1261"/>
    </row>
    <row r="757" spans="1:11" s="539" customFormat="1">
      <c r="A757" s="538"/>
      <c r="B757" s="538"/>
      <c r="C757" s="538"/>
      <c r="D757" s="533"/>
      <c r="I757" s="1261"/>
    </row>
    <row r="758" spans="1:11" s="539" customFormat="1" ht="14.25">
      <c r="A758" s="518"/>
      <c r="B758" s="519" t="s">
        <v>308</v>
      </c>
      <c r="C758" s="538"/>
      <c r="D758" s="1283" t="s">
        <v>1350</v>
      </c>
      <c r="E758" s="1283"/>
      <c r="F758" s="1283"/>
      <c r="I758" s="1261" t="s">
        <v>2109</v>
      </c>
    </row>
    <row r="759" spans="1:11" s="539" customFormat="1">
      <c r="A759" s="538"/>
      <c r="B759" s="538"/>
      <c r="C759" s="538"/>
      <c r="D759" s="1283"/>
      <c r="E759" s="1283"/>
      <c r="F759" s="1283"/>
      <c r="I759" s="1261"/>
    </row>
    <row r="760" spans="1:11" s="539" customFormat="1">
      <c r="A760" s="538"/>
      <c r="B760" s="538"/>
      <c r="C760" s="538"/>
      <c r="D760" s="1283"/>
      <c r="E760" s="1283"/>
      <c r="F760" s="1283"/>
      <c r="I760" s="1261"/>
    </row>
    <row r="761" spans="1:11">
      <c r="D761" s="533"/>
      <c r="E761" s="480"/>
      <c r="F761" s="480"/>
      <c r="G761" s="535"/>
      <c r="H761" s="535"/>
      <c r="I761" s="517"/>
      <c r="J761" s="535"/>
      <c r="K761" s="535"/>
    </row>
    <row r="762" spans="1:11" ht="14.25">
      <c r="A762" s="518"/>
      <c r="B762" s="519" t="s">
        <v>308</v>
      </c>
      <c r="D762" s="1281" t="s">
        <v>1305</v>
      </c>
      <c r="E762" s="1281"/>
      <c r="F762" s="1281"/>
      <c r="G762" s="535"/>
      <c r="H762" s="535"/>
      <c r="I762" s="517" t="s">
        <v>2108</v>
      </c>
      <c r="J762" s="535"/>
      <c r="K762" s="535"/>
    </row>
    <row r="763" spans="1:11">
      <c r="D763" s="1281"/>
      <c r="E763" s="1281"/>
      <c r="F763" s="1281"/>
      <c r="G763" s="535"/>
      <c r="H763" s="535"/>
      <c r="I763" s="517"/>
      <c r="J763" s="535"/>
      <c r="K763" s="535"/>
    </row>
    <row r="764" spans="1:11">
      <c r="D764" s="479"/>
      <c r="E764" s="479"/>
      <c r="F764" s="479"/>
      <c r="G764" s="535"/>
      <c r="H764" s="535"/>
      <c r="I764" s="517"/>
      <c r="J764" s="535"/>
      <c r="K764" s="535"/>
    </row>
    <row r="765" spans="1:11">
      <c r="B765" s="519" t="s">
        <v>308</v>
      </c>
      <c r="D765" s="1281" t="s">
        <v>1322</v>
      </c>
      <c r="E765" s="1281"/>
      <c r="F765" s="1281"/>
      <c r="G765" s="535"/>
      <c r="H765" s="535"/>
      <c r="I765" s="517" t="s">
        <v>2108</v>
      </c>
      <c r="J765" s="535"/>
      <c r="K765" s="535"/>
    </row>
    <row r="766" spans="1:11">
      <c r="D766" s="1281"/>
      <c r="E766" s="1281"/>
      <c r="F766" s="1281"/>
      <c r="G766" s="535"/>
      <c r="H766" s="535"/>
      <c r="I766" s="517"/>
      <c r="J766" s="535"/>
      <c r="K766" s="535"/>
    </row>
    <row r="767" spans="1:11">
      <c r="D767" s="1281"/>
      <c r="E767" s="1281"/>
      <c r="F767" s="1281"/>
      <c r="G767" s="535"/>
      <c r="H767" s="535"/>
      <c r="I767" s="517"/>
      <c r="J767" s="535"/>
      <c r="K767" s="535"/>
    </row>
    <row r="768" spans="1:11">
      <c r="D768" s="479"/>
      <c r="E768" s="479"/>
      <c r="F768" s="479"/>
      <c r="G768" s="535"/>
      <c r="H768" s="535"/>
      <c r="I768" s="517"/>
      <c r="J768" s="535"/>
      <c r="K768" s="535"/>
    </row>
    <row r="769" spans="1:9">
      <c r="A769" s="1335" t="s">
        <v>1991</v>
      </c>
      <c r="B769" s="1335"/>
      <c r="C769" s="1335"/>
      <c r="D769" s="1335"/>
      <c r="E769" s="1335"/>
      <c r="F769" s="1335"/>
      <c r="G769" s="1335"/>
      <c r="H769" s="1063"/>
      <c r="I769" s="1256"/>
    </row>
    <row r="770" spans="1:9">
      <c r="A770" s="57"/>
      <c r="B770" s="57"/>
      <c r="C770" s="385"/>
      <c r="D770" s="3"/>
      <c r="E770" s="3"/>
      <c r="F770" s="3"/>
      <c r="G770" s="3"/>
      <c r="I770" s="524"/>
    </row>
    <row r="771" spans="1:9">
      <c r="A771" s="57"/>
      <c r="B771" s="57"/>
      <c r="C771" s="385"/>
      <c r="D771" s="1345" t="s">
        <v>2045</v>
      </c>
      <c r="E771" s="1345"/>
      <c r="F771" s="1345"/>
      <c r="G771" s="3"/>
      <c r="I771" s="524"/>
    </row>
    <row r="772" spans="1:9">
      <c r="A772" s="57"/>
      <c r="B772" s="57"/>
      <c r="C772" s="385"/>
      <c r="D772" s="1314" t="s">
        <v>1944</v>
      </c>
      <c r="E772" s="1314"/>
      <c r="F772" s="1314"/>
      <c r="G772" s="3"/>
      <c r="I772" s="524"/>
    </row>
    <row r="773" spans="1:9">
      <c r="A773" s="57"/>
      <c r="B773" s="57"/>
      <c r="C773" s="385"/>
      <c r="D773" s="481"/>
      <c r="E773" s="481"/>
      <c r="F773" s="481"/>
      <c r="G773" s="3"/>
      <c r="I773" s="524"/>
    </row>
    <row r="774" spans="1:9">
      <c r="A774" s="57"/>
      <c r="B774" s="519" t="s">
        <v>308</v>
      </c>
      <c r="C774" s="385"/>
      <c r="D774" s="1299" t="s">
        <v>1945</v>
      </c>
      <c r="E774" s="1299"/>
      <c r="F774" s="1299"/>
      <c r="G774" s="3"/>
      <c r="I774" s="517" t="s">
        <v>2158</v>
      </c>
    </row>
    <row r="775" spans="1:9">
      <c r="A775" s="57"/>
      <c r="B775" s="57"/>
      <c r="C775" s="385"/>
      <c r="D775" s="1299"/>
      <c r="E775" s="1299"/>
      <c r="F775" s="1299"/>
      <c r="G775" s="3"/>
      <c r="I775" s="524"/>
    </row>
    <row r="776" spans="1:9">
      <c r="A776" s="175"/>
      <c r="B776" s="175"/>
      <c r="C776" s="175"/>
      <c r="D776" s="1299"/>
      <c r="E776" s="1299"/>
      <c r="F776" s="1299"/>
      <c r="G776" s="118"/>
      <c r="I776" s="524"/>
    </row>
    <row r="777" spans="1:9">
      <c r="A777" s="385"/>
      <c r="B777" s="385"/>
      <c r="C777" s="385"/>
      <c r="D777" s="174"/>
      <c r="E777" s="3"/>
      <c r="F777" s="3"/>
      <c r="G777" s="3"/>
      <c r="I777" s="524"/>
    </row>
    <row r="778" spans="1:9">
      <c r="A778" s="172"/>
      <c r="B778" s="519" t="s">
        <v>308</v>
      </c>
      <c r="C778" s="172"/>
      <c r="D778" s="1299" t="s">
        <v>1946</v>
      </c>
      <c r="E778" s="1299"/>
      <c r="F778" s="1299"/>
      <c r="G778" s="3"/>
      <c r="I778" s="517" t="s">
        <v>2158</v>
      </c>
    </row>
    <row r="779" spans="1:9">
      <c r="A779" s="172"/>
      <c r="B779" s="172"/>
      <c r="C779" s="172"/>
      <c r="D779" s="1299"/>
      <c r="E779" s="1299"/>
      <c r="F779" s="1299"/>
      <c r="G779" s="3"/>
      <c r="I779" s="524"/>
    </row>
    <row r="780" spans="1:9">
      <c r="A780" s="172"/>
      <c r="B780" s="172"/>
      <c r="C780" s="172"/>
      <c r="D780" s="1299"/>
      <c r="E780" s="1299"/>
      <c r="F780" s="1299"/>
      <c r="G780" s="3"/>
      <c r="I780" s="524"/>
    </row>
    <row r="781" spans="1:9">
      <c r="A781" s="175"/>
      <c r="B781" s="175"/>
      <c r="C781" s="175"/>
      <c r="D781" s="3"/>
      <c r="E781" s="1023"/>
      <c r="F781" s="1023"/>
      <c r="G781" s="1023"/>
      <c r="I781" s="524"/>
    </row>
    <row r="782" spans="1:9" ht="14.25">
      <c r="A782" s="176"/>
      <c r="B782" s="519" t="s">
        <v>308</v>
      </c>
      <c r="C782" s="1024"/>
      <c r="D782" s="1299" t="s">
        <v>1947</v>
      </c>
      <c r="E782" s="1299"/>
      <c r="F782" s="1299"/>
      <c r="G782" s="1023"/>
      <c r="I782" s="517" t="s">
        <v>2158</v>
      </c>
    </row>
    <row r="783" spans="1:9" ht="14.25">
      <c r="A783" s="176"/>
      <c r="B783" s="176"/>
      <c r="C783" s="1024"/>
      <c r="D783" s="1299"/>
      <c r="E783" s="1299"/>
      <c r="F783" s="1299"/>
      <c r="G783" s="1023"/>
      <c r="I783" s="524"/>
    </row>
    <row r="784" spans="1:9" ht="14.25">
      <c r="A784" s="176"/>
      <c r="B784" s="176"/>
      <c r="C784" s="1024"/>
      <c r="D784" s="1299"/>
      <c r="E784" s="1299"/>
      <c r="F784" s="1299"/>
      <c r="G784" s="1023"/>
      <c r="I784" s="524"/>
    </row>
    <row r="785" spans="1:9" ht="14.25">
      <c r="A785" s="176"/>
      <c r="B785" s="176"/>
      <c r="C785" s="1024"/>
      <c r="D785" s="118"/>
      <c r="E785" s="3"/>
      <c r="F785" s="3"/>
      <c r="G785" s="1023"/>
      <c r="I785" s="524"/>
    </row>
    <row r="786" spans="1:9" ht="14.25">
      <c r="A786" s="176"/>
      <c r="B786" s="519" t="s">
        <v>308</v>
      </c>
      <c r="C786" s="1024"/>
      <c r="D786" s="1299" t="s">
        <v>1948</v>
      </c>
      <c r="E786" s="1299"/>
      <c r="F786" s="1299"/>
      <c r="G786" s="1023"/>
      <c r="I786" s="517" t="s">
        <v>2158</v>
      </c>
    </row>
    <row r="787" spans="1:9" ht="14.25">
      <c r="A787" s="176"/>
      <c r="B787" s="176"/>
      <c r="C787" s="1024"/>
      <c r="D787" s="1299"/>
      <c r="E787" s="1299"/>
      <c r="F787" s="1299"/>
      <c r="G787" s="1023"/>
      <c r="I787" s="524"/>
    </row>
    <row r="788" spans="1:9" ht="14.25">
      <c r="A788" s="176"/>
      <c r="B788" s="176"/>
      <c r="C788" s="1024"/>
      <c r="D788" s="1299"/>
      <c r="E788" s="1299"/>
      <c r="F788" s="1299"/>
      <c r="G788" s="1023"/>
      <c r="I788" s="524"/>
    </row>
    <row r="789" spans="1:9" ht="14.25">
      <c r="A789" s="176"/>
      <c r="B789" s="176"/>
      <c r="C789" s="1024"/>
      <c r="D789" s="1299"/>
      <c r="E789" s="1299"/>
      <c r="F789" s="1299"/>
      <c r="G789" s="1023"/>
      <c r="I789" s="524"/>
    </row>
    <row r="790" spans="1:9" ht="14.25">
      <c r="A790" s="176"/>
      <c r="B790" s="176"/>
      <c r="C790" s="1024"/>
      <c r="D790" s="1299"/>
      <c r="E790" s="1299"/>
      <c r="F790" s="1299"/>
      <c r="G790" s="1023"/>
      <c r="I790" s="524"/>
    </row>
    <row r="791" spans="1:9" ht="14.25">
      <c r="A791" s="176"/>
      <c r="B791" s="176"/>
      <c r="C791" s="1024"/>
      <c r="D791" s="1299"/>
      <c r="E791" s="1299"/>
      <c r="F791" s="1299"/>
      <c r="G791" s="1023"/>
      <c r="I791" s="524"/>
    </row>
    <row r="792" spans="1:9" ht="14.25">
      <c r="A792" s="176"/>
      <c r="B792" s="176"/>
      <c r="C792" s="1024"/>
      <c r="D792" s="1299" t="s">
        <v>1992</v>
      </c>
      <c r="E792" s="1299"/>
      <c r="F792" s="1299"/>
      <c r="G792" s="1023"/>
      <c r="I792" s="524"/>
    </row>
    <row r="793" spans="1:9" ht="14.25">
      <c r="A793" s="176"/>
      <c r="B793" s="176"/>
      <c r="C793" s="1024"/>
      <c r="D793" s="1299"/>
      <c r="E793" s="1299"/>
      <c r="F793" s="1299"/>
      <c r="G793" s="1023"/>
      <c r="I793" s="524"/>
    </row>
    <row r="794" spans="1:9" ht="14.25">
      <c r="A794" s="176"/>
      <c r="B794" s="176"/>
      <c r="C794" s="1024"/>
      <c r="D794" s="1299"/>
      <c r="E794" s="1299"/>
      <c r="F794" s="1299"/>
      <c r="G794" s="1023"/>
      <c r="I794" s="524"/>
    </row>
    <row r="795" spans="1:9" ht="14.25">
      <c r="A795" s="176"/>
      <c r="B795" s="385"/>
      <c r="C795" s="1024"/>
      <c r="D795" s="1025"/>
      <c r="E795" s="1025"/>
      <c r="F795" s="1025"/>
      <c r="G795" s="1023"/>
      <c r="I795" s="524"/>
    </row>
    <row r="796" spans="1:9" ht="14.25">
      <c r="A796" s="176"/>
      <c r="B796" s="519" t="s">
        <v>308</v>
      </c>
      <c r="C796" s="1024"/>
      <c r="D796" s="1299" t="s">
        <v>1949</v>
      </c>
      <c r="E796" s="1299"/>
      <c r="F796" s="1299"/>
      <c r="G796" s="1023"/>
      <c r="I796" s="517" t="s">
        <v>2158</v>
      </c>
    </row>
    <row r="797" spans="1:9" ht="14.25">
      <c r="A797" s="176"/>
      <c r="B797" s="176"/>
      <c r="C797" s="1024"/>
      <c r="D797" s="1299"/>
      <c r="E797" s="1299"/>
      <c r="F797" s="1299"/>
      <c r="G797" s="1023"/>
      <c r="I797" s="524"/>
    </row>
    <row r="798" spans="1:9" ht="14.25">
      <c r="A798" s="176"/>
      <c r="B798" s="176"/>
      <c r="C798" s="1024"/>
      <c r="D798" s="1299"/>
      <c r="E798" s="1299"/>
      <c r="F798" s="1299"/>
      <c r="G798" s="1023"/>
      <c r="I798" s="524"/>
    </row>
    <row r="799" spans="1:9" ht="14.25">
      <c r="A799" s="176"/>
      <c r="B799" s="176"/>
      <c r="C799" s="1024"/>
      <c r="D799" s="1299"/>
      <c r="E799" s="1299"/>
      <c r="F799" s="1299"/>
      <c r="G799" s="1023"/>
      <c r="I799" s="524"/>
    </row>
    <row r="800" spans="1:9" ht="14.25">
      <c r="A800" s="176"/>
      <c r="B800" s="176"/>
      <c r="C800" s="1024"/>
      <c r="D800" s="1299"/>
      <c r="E800" s="1299"/>
      <c r="F800" s="1299"/>
      <c r="G800" s="1023"/>
      <c r="I800" s="524"/>
    </row>
    <row r="801" spans="1:9" ht="14.25">
      <c r="A801" s="176"/>
      <c r="B801" s="176"/>
      <c r="C801" s="1024"/>
      <c r="D801" s="1299"/>
      <c r="E801" s="1299"/>
      <c r="F801" s="1299"/>
      <c r="G801" s="1023"/>
      <c r="I801" s="524"/>
    </row>
    <row r="802" spans="1:9" ht="14.25">
      <c r="A802" s="176"/>
      <c r="B802" s="176"/>
      <c r="C802" s="1024"/>
      <c r="D802" s="1017"/>
      <c r="E802" s="1017"/>
      <c r="F802" s="1017"/>
      <c r="G802" s="1023"/>
      <c r="I802" s="524"/>
    </row>
    <row r="803" spans="1:9" ht="14.25">
      <c r="A803" s="176"/>
      <c r="B803" s="519" t="s">
        <v>308</v>
      </c>
      <c r="C803" s="1024"/>
      <c r="D803" s="1299" t="s">
        <v>1950</v>
      </c>
      <c r="E803" s="1299"/>
      <c r="F803" s="1299"/>
      <c r="G803" s="1023"/>
      <c r="I803" s="517" t="s">
        <v>2158</v>
      </c>
    </row>
    <row r="804" spans="1:9" ht="14.25">
      <c r="A804" s="176"/>
      <c r="B804" s="176"/>
      <c r="C804" s="1024"/>
      <c r="D804" s="1299"/>
      <c r="E804" s="1299"/>
      <c r="F804" s="1299"/>
      <c r="G804" s="1023"/>
      <c r="I804" s="524"/>
    </row>
    <row r="805" spans="1:9" ht="14.25">
      <c r="A805" s="176"/>
      <c r="B805" s="176"/>
      <c r="C805" s="1024"/>
      <c r="D805" s="1299"/>
      <c r="E805" s="1299"/>
      <c r="F805" s="1299"/>
      <c r="G805" s="1023"/>
      <c r="I805" s="524"/>
    </row>
    <row r="806" spans="1:9" ht="14.25">
      <c r="A806" s="176"/>
      <c r="B806" s="176"/>
      <c r="C806" s="1024"/>
      <c r="D806" s="1299"/>
      <c r="E806" s="1299"/>
      <c r="F806" s="1299"/>
      <c r="G806" s="1023"/>
      <c r="I806" s="524"/>
    </row>
    <row r="807" spans="1:9" ht="14.25">
      <c r="A807" s="176"/>
      <c r="B807" s="176"/>
      <c r="C807" s="1024"/>
      <c r="D807" s="1299"/>
      <c r="E807" s="1299"/>
      <c r="F807" s="1299"/>
      <c r="G807" s="1023"/>
      <c r="I807" s="524"/>
    </row>
    <row r="808" spans="1:9" ht="14.25">
      <c r="A808" s="176"/>
      <c r="B808" s="176"/>
      <c r="C808" s="1024"/>
      <c r="D808" s="1299"/>
      <c r="E808" s="1299"/>
      <c r="F808" s="1299"/>
      <c r="G808" s="1023"/>
      <c r="I808" s="524"/>
    </row>
    <row r="809" spans="1:9" ht="14.25">
      <c r="A809" s="176"/>
      <c r="B809" s="176"/>
      <c r="C809" s="1024"/>
      <c r="D809" s="1017"/>
      <c r="E809" s="1017"/>
      <c r="F809" s="1017"/>
      <c r="G809" s="1023"/>
      <c r="I809" s="524"/>
    </row>
    <row r="810" spans="1:9" ht="14.25">
      <c r="A810" s="176"/>
      <c r="B810" s="519" t="s">
        <v>308</v>
      </c>
      <c r="C810" s="1024"/>
      <c r="D810" s="1307" t="s">
        <v>1951</v>
      </c>
      <c r="E810" s="1307"/>
      <c r="F810" s="1307"/>
      <c r="G810" s="1023"/>
      <c r="I810" s="517" t="s">
        <v>2158</v>
      </c>
    </row>
    <row r="811" spans="1:9" ht="14.25">
      <c r="A811" s="176"/>
      <c r="B811" s="176"/>
      <c r="C811" s="1024"/>
      <c r="D811" s="1307"/>
      <c r="E811" s="1307"/>
      <c r="F811" s="1307"/>
      <c r="G811" s="1023"/>
      <c r="I811" s="524"/>
    </row>
    <row r="812" spans="1:9">
      <c r="A812" s="13"/>
      <c r="B812" s="13"/>
      <c r="C812" s="1024"/>
      <c r="D812" s="1307"/>
      <c r="E812" s="1307"/>
      <c r="F812" s="1307"/>
      <c r="G812" s="1023"/>
      <c r="I812" s="524"/>
    </row>
    <row r="813" spans="1:9" ht="14.25">
      <c r="A813" s="176"/>
      <c r="B813" s="13"/>
      <c r="C813" s="1024"/>
      <c r="D813" s="1307"/>
      <c r="E813" s="1307"/>
      <c r="F813" s="1307"/>
      <c r="G813" s="1023"/>
      <c r="I813" s="524"/>
    </row>
    <row r="814" spans="1:9" ht="12.75" customHeight="1">
      <c r="A814" s="176"/>
      <c r="B814" s="13"/>
      <c r="C814" s="1024"/>
      <c r="D814" s="1307"/>
      <c r="E814" s="1307"/>
      <c r="F814" s="1307"/>
      <c r="G814" s="1023"/>
      <c r="I814" s="524"/>
    </row>
    <row r="815" spans="1:9" ht="12.75" customHeight="1">
      <c r="A815" s="176"/>
      <c r="B815" s="13"/>
      <c r="C815" s="1024"/>
      <c r="D815" s="1307"/>
      <c r="E815" s="1307"/>
      <c r="F815" s="1307"/>
      <c r="G815" s="1023"/>
      <c r="I815" s="524"/>
    </row>
    <row r="816" spans="1:9" ht="12.75" customHeight="1">
      <c r="A816" s="13"/>
      <c r="B816" s="13"/>
      <c r="C816" s="1024"/>
      <c r="D816" s="1023"/>
      <c r="E816" s="3"/>
      <c r="F816" s="3"/>
      <c r="G816" s="1023"/>
      <c r="I816" s="524"/>
    </row>
    <row r="817" spans="1:9" ht="12.75" customHeight="1">
      <c r="A817" s="1294" t="s">
        <v>1952</v>
      </c>
      <c r="B817" s="1294"/>
      <c r="C817" s="1294"/>
      <c r="D817" s="1294"/>
      <c r="E817" s="1294"/>
      <c r="F817" s="1294"/>
      <c r="G817" s="1294"/>
      <c r="H817" s="1063"/>
      <c r="I817" s="1256"/>
    </row>
    <row r="818" spans="1:9" ht="12.75" customHeight="1">
      <c r="A818" s="172"/>
      <c r="B818" s="172"/>
      <c r="C818" s="1024"/>
      <c r="D818" s="1023"/>
      <c r="E818" s="1023"/>
      <c r="F818" s="1023"/>
      <c r="G818" s="1023"/>
      <c r="I818" s="524"/>
    </row>
    <row r="819" spans="1:9" ht="12.75" customHeight="1">
      <c r="A819" s="176"/>
      <c r="B819" s="176"/>
      <c r="C819" s="385"/>
      <c r="D819" s="1298" t="s">
        <v>1993</v>
      </c>
      <c r="E819" s="1298"/>
      <c r="F819" s="1298"/>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308</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3" t="s">
        <v>2391</v>
      </c>
      <c r="E825" s="1343"/>
      <c r="F825" s="1343"/>
      <c r="G825" s="3"/>
      <c r="I825" s="524"/>
    </row>
    <row r="826" spans="1:9" ht="12.75" hidden="1" customHeight="1">
      <c r="A826" s="13"/>
      <c r="B826" s="13"/>
      <c r="C826" s="1024"/>
      <c r="D826" s="1343"/>
      <c r="E826" s="1343"/>
      <c r="F826" s="1343"/>
      <c r="G826" s="3"/>
      <c r="I826" s="524"/>
    </row>
    <row r="827" spans="1:9" ht="12.75" hidden="1" customHeight="1">
      <c r="A827" s="13"/>
      <c r="B827" s="13"/>
      <c r="C827" s="1024"/>
      <c r="D827" s="1343"/>
      <c r="E827" s="1343"/>
      <c r="F827" s="1343"/>
      <c r="G827" s="3"/>
      <c r="I827" s="524"/>
    </row>
    <row r="828" spans="1:9" ht="12.75" hidden="1" customHeight="1">
      <c r="A828" s="13"/>
      <c r="B828" s="13"/>
      <c r="C828" s="1024"/>
      <c r="D828" s="1343"/>
      <c r="E828" s="1343"/>
      <c r="F828" s="1343"/>
      <c r="G828" s="3"/>
      <c r="I828" s="524"/>
    </row>
    <row r="829" spans="1:9" ht="12.75" hidden="1" customHeight="1">
      <c r="A829" s="13"/>
      <c r="B829" s="13"/>
      <c r="C829" s="1024"/>
      <c r="D829" s="1343"/>
      <c r="E829" s="1343"/>
      <c r="F829" s="1343"/>
      <c r="G829" s="3"/>
      <c r="I829" s="524"/>
    </row>
    <row r="830" spans="1:9" ht="12.75" hidden="1" customHeight="1">
      <c r="A830" s="13"/>
      <c r="B830" s="13"/>
      <c r="C830" s="1024"/>
      <c r="D830" s="1343"/>
      <c r="E830" s="1343"/>
      <c r="F830" s="1343"/>
      <c r="G830" s="3"/>
      <c r="I830" s="524"/>
    </row>
    <row r="831" spans="1:9" ht="12.75" hidden="1" customHeight="1">
      <c r="A831" s="13"/>
      <c r="B831" s="13"/>
      <c r="C831" s="1024"/>
      <c r="D831" s="1343"/>
      <c r="E831" s="1343"/>
      <c r="F831" s="1343"/>
      <c r="G831" s="3"/>
      <c r="I831" s="524"/>
    </row>
    <row r="832" spans="1:9" ht="12.75" hidden="1" customHeight="1">
      <c r="A832" s="13"/>
      <c r="B832" s="13"/>
      <c r="C832" s="1024"/>
      <c r="D832" s="1343"/>
      <c r="E832" s="1343"/>
      <c r="F832" s="1343"/>
      <c r="G832" s="3"/>
      <c r="I832" s="524"/>
    </row>
    <row r="833" spans="1:9" ht="12.75" hidden="1" customHeight="1">
      <c r="A833" s="13"/>
      <c r="B833" s="13"/>
      <c r="C833" s="1024"/>
      <c r="D833" s="1343"/>
      <c r="E833" s="1343"/>
      <c r="F833" s="1343"/>
      <c r="G833" s="3"/>
      <c r="I833" s="524"/>
    </row>
    <row r="834" spans="1:9" ht="12.75" hidden="1" customHeight="1">
      <c r="A834" s="13"/>
      <c r="B834" s="13"/>
      <c r="C834" s="1024"/>
      <c r="D834" s="1343"/>
      <c r="E834" s="1343"/>
      <c r="F834" s="1343"/>
      <c r="G834" s="3"/>
      <c r="I834" s="524"/>
    </row>
    <row r="835" spans="1:9" ht="12.75" hidden="1" customHeight="1">
      <c r="A835" s="13"/>
      <c r="B835" s="13"/>
      <c r="C835" s="1024"/>
      <c r="D835" s="1026"/>
      <c r="E835" s="3"/>
      <c r="F835" s="3"/>
      <c r="G835" s="3"/>
      <c r="I835" s="524"/>
    </row>
    <row r="836" spans="1:9" ht="12.75" customHeight="1">
      <c r="A836" s="176"/>
      <c r="B836" s="519" t="s">
        <v>308</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308</v>
      </c>
      <c r="C840" s="1024"/>
      <c r="D840" s="1298" t="s">
        <v>1956</v>
      </c>
      <c r="E840" s="1298"/>
      <c r="F840" s="1298"/>
      <c r="G840" s="3"/>
      <c r="I840" s="524"/>
    </row>
    <row r="841" spans="1:9" ht="12.75" customHeight="1">
      <c r="A841" s="385"/>
      <c r="B841" s="1027"/>
      <c r="C841" s="1024"/>
      <c r="D841" s="1298"/>
      <c r="E841" s="1298"/>
      <c r="F841" s="1298"/>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308</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308</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5" t="s">
        <v>1994</v>
      </c>
      <c r="E860" s="1285"/>
      <c r="F860" s="1285"/>
      <c r="G860" s="1023"/>
      <c r="I860" s="524"/>
    </row>
    <row r="861" spans="1:9" ht="12.75" customHeight="1">
      <c r="A861" s="385"/>
      <c r="B861" s="385"/>
      <c r="C861" s="175"/>
      <c r="D861" s="1342" t="s">
        <v>1961</v>
      </c>
      <c r="E861" s="1342"/>
      <c r="F861" s="1342"/>
      <c r="G861" s="1023"/>
      <c r="I861" s="524"/>
    </row>
    <row r="862" spans="1:9" ht="12.75" customHeight="1">
      <c r="A862" s="385"/>
      <c r="B862" s="385"/>
      <c r="C862" s="175"/>
      <c r="D862" s="1030"/>
      <c r="E862" s="1030"/>
      <c r="F862" s="1030"/>
      <c r="G862" s="1023"/>
      <c r="I862" s="524"/>
    </row>
    <row r="863" spans="1:9" ht="12.75" customHeight="1">
      <c r="A863" s="176"/>
      <c r="B863" s="519" t="s">
        <v>308</v>
      </c>
      <c r="C863" s="385"/>
      <c r="D863" s="1286" t="s">
        <v>1962</v>
      </c>
      <c r="E863" s="1286"/>
      <c r="F863" s="1286"/>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308</v>
      </c>
      <c r="C866" s="385"/>
      <c r="D866" s="1266" t="s">
        <v>1963</v>
      </c>
      <c r="E866" s="1315"/>
      <c r="F866" s="1315"/>
      <c r="G866" s="3"/>
      <c r="I866" s="524" t="s">
        <v>2145</v>
      </c>
    </row>
    <row r="867" spans="1:9" ht="12.75" customHeight="1">
      <c r="A867" s="385"/>
      <c r="B867" s="385"/>
      <c r="C867" s="385"/>
      <c r="D867" s="1315"/>
      <c r="E867" s="1315"/>
      <c r="F867" s="1315"/>
      <c r="G867" s="3"/>
      <c r="I867" s="524"/>
    </row>
    <row r="868" spans="1:9" ht="12.75" customHeight="1">
      <c r="A868" s="385"/>
      <c r="B868" s="385"/>
      <c r="C868" s="385"/>
      <c r="D868" s="118"/>
      <c r="E868" s="3"/>
      <c r="F868" s="3"/>
      <c r="G868" s="3"/>
      <c r="I868" s="524"/>
    </row>
    <row r="869" spans="1:9" ht="12.75" customHeight="1">
      <c r="A869" s="385"/>
      <c r="B869" s="519" t="s">
        <v>308</v>
      </c>
      <c r="C869" s="385"/>
      <c r="D869" s="1346" t="s">
        <v>1964</v>
      </c>
      <c r="E869" s="1346"/>
      <c r="F869" s="1346"/>
      <c r="G869" s="1023"/>
      <c r="I869" s="524"/>
    </row>
    <row r="870" spans="1:9" ht="12.75" customHeight="1">
      <c r="A870" s="385"/>
      <c r="B870" s="1031"/>
      <c r="C870" s="385"/>
      <c r="D870" s="1346"/>
      <c r="E870" s="1346"/>
      <c r="F870" s="1346"/>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308</v>
      </c>
      <c r="C878" s="385"/>
      <c r="D878" s="1290" t="s">
        <v>1957</v>
      </c>
      <c r="E878" s="1290"/>
      <c r="F878" s="1290"/>
      <c r="G878" s="1023"/>
      <c r="I878" s="524" t="s">
        <v>2127</v>
      </c>
    </row>
    <row r="879" spans="1:9" ht="12.75" customHeight="1">
      <c r="A879" s="176"/>
      <c r="B879" s="176"/>
      <c r="C879" s="385"/>
      <c r="D879" s="1290" t="s">
        <v>1958</v>
      </c>
      <c r="E879" s="1290"/>
      <c r="F879" s="1290"/>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308</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294" t="s">
        <v>1995</v>
      </c>
      <c r="B887" s="1294"/>
      <c r="C887" s="1294"/>
      <c r="D887" s="1294"/>
      <c r="E887" s="1294"/>
      <c r="F887" s="1294"/>
      <c r="G887" s="1294"/>
      <c r="H887" s="1063"/>
      <c r="I887" s="1256"/>
    </row>
    <row r="888" spans="1:9" ht="12.75" customHeight="1">
      <c r="A888" s="57"/>
      <c r="B888" s="57"/>
      <c r="C888" s="57"/>
      <c r="D888" s="57"/>
      <c r="E888" s="57"/>
      <c r="F888" s="57"/>
      <c r="G888" s="57"/>
      <c r="I888" s="524"/>
    </row>
    <row r="889" spans="1:9" ht="12.75" customHeight="1">
      <c r="A889" s="57"/>
      <c r="B889" s="57"/>
      <c r="C889" s="57"/>
      <c r="D889" s="1300" t="s">
        <v>2001</v>
      </c>
      <c r="E889" s="1300"/>
      <c r="F889" s="1300"/>
      <c r="G889" s="57"/>
      <c r="I889" s="524"/>
    </row>
    <row r="890" spans="1:9" ht="12.75" customHeight="1">
      <c r="A890" s="57"/>
      <c r="B890" s="57"/>
      <c r="C890" s="57"/>
      <c r="D890" s="1016"/>
      <c r="E890" s="1016"/>
      <c r="F890" s="1016"/>
      <c r="G890" s="57"/>
      <c r="I890" s="524"/>
    </row>
    <row r="891" spans="1:9" ht="12.75" customHeight="1">
      <c r="A891" s="57"/>
      <c r="B891" s="519" t="s">
        <v>308</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0" t="s">
        <v>1996</v>
      </c>
      <c r="E893" s="1300"/>
      <c r="F893" s="1300"/>
      <c r="G893" s="1023"/>
      <c r="I893" s="524"/>
    </row>
    <row r="894" spans="1:9" ht="12.75" customHeight="1">
      <c r="A894" s="172"/>
      <c r="B894" s="172"/>
      <c r="C894" s="172"/>
      <c r="D894" s="1286" t="s">
        <v>1965</v>
      </c>
      <c r="E894" s="1286"/>
      <c r="F894" s="1286"/>
      <c r="G894" s="1023"/>
      <c r="I894" s="524"/>
    </row>
    <row r="895" spans="1:9" ht="12.75" customHeight="1">
      <c r="A895" s="1024"/>
      <c r="B895" s="1024"/>
      <c r="C895" s="1024"/>
      <c r="D895" s="2"/>
      <c r="E895" s="1023"/>
      <c r="F895" s="1023"/>
      <c r="G895" s="1023"/>
      <c r="I895" s="524"/>
    </row>
    <row r="896" spans="1:9" ht="12.75" customHeight="1">
      <c r="A896" s="176"/>
      <c r="B896" s="519" t="s">
        <v>308</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308</v>
      </c>
      <c r="C901" s="175"/>
      <c r="D901" s="1270" t="s">
        <v>1966</v>
      </c>
      <c r="E901" s="1270"/>
      <c r="F901" s="1270"/>
      <c r="G901" s="1023"/>
      <c r="I901" s="524" t="s">
        <v>2110</v>
      </c>
    </row>
    <row r="902" spans="1:9" ht="12.75" customHeight="1">
      <c r="A902" s="176"/>
      <c r="B902" s="176"/>
      <c r="C902" s="175"/>
      <c r="D902" s="1270"/>
      <c r="E902" s="1270"/>
      <c r="F902" s="1270"/>
      <c r="G902" s="1023"/>
      <c r="I902" s="524"/>
    </row>
    <row r="903" spans="1:9" ht="12.75" customHeight="1">
      <c r="A903" s="176"/>
      <c r="B903" s="176"/>
      <c r="C903" s="175"/>
      <c r="D903" s="1270"/>
      <c r="E903" s="1270"/>
      <c r="F903" s="1270"/>
      <c r="G903" s="1023"/>
      <c r="I903" s="524"/>
    </row>
    <row r="904" spans="1:9" ht="12.75" customHeight="1">
      <c r="A904" s="176"/>
      <c r="B904" s="176"/>
      <c r="C904" s="175"/>
      <c r="D904" s="1270"/>
      <c r="E904" s="1270"/>
      <c r="F904" s="1270"/>
      <c r="G904" s="1023"/>
      <c r="I904" s="524"/>
    </row>
    <row r="905" spans="1:9" ht="12.75" customHeight="1">
      <c r="A905" s="176"/>
      <c r="B905" s="176"/>
      <c r="C905" s="175"/>
      <c r="D905" s="1270"/>
      <c r="E905" s="1270"/>
      <c r="F905" s="1270"/>
      <c r="G905" s="1023"/>
      <c r="I905" s="524"/>
    </row>
    <row r="906" spans="1:9" ht="12.75" customHeight="1">
      <c r="A906" s="175"/>
      <c r="B906" s="175"/>
      <c r="C906" s="175"/>
      <c r="D906" s="1270"/>
      <c r="E906" s="1270"/>
      <c r="F906" s="1270"/>
      <c r="G906" s="1023"/>
      <c r="I906" s="524"/>
    </row>
    <row r="907" spans="1:9" ht="12.75" customHeight="1">
      <c r="A907" s="175"/>
      <c r="B907" s="175"/>
      <c r="C907" s="175"/>
      <c r="D907" s="1270"/>
      <c r="E907" s="1270"/>
      <c r="F907" s="1270"/>
      <c r="G907" s="1023"/>
      <c r="I907" s="524"/>
    </row>
    <row r="908" spans="1:9" ht="12.75" customHeight="1">
      <c r="A908" s="175"/>
      <c r="B908" s="175"/>
      <c r="C908" s="175"/>
      <c r="D908" s="1270"/>
      <c r="E908" s="1270"/>
      <c r="F908" s="1270"/>
      <c r="G908" s="1023"/>
      <c r="I908" s="524"/>
    </row>
    <row r="909" spans="1:9" ht="12.75" customHeight="1">
      <c r="A909" s="175"/>
      <c r="B909" s="175"/>
      <c r="C909" s="175"/>
      <c r="D909" s="363"/>
      <c r="E909" s="363"/>
      <c r="F909" s="363"/>
      <c r="G909" s="1023"/>
      <c r="I909" s="524"/>
    </row>
    <row r="910" spans="1:9" ht="12.75" customHeight="1">
      <c r="A910" s="1024"/>
      <c r="B910" s="519" t="s">
        <v>308</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308</v>
      </c>
      <c r="C913" s="1024"/>
      <c r="D913" s="1307" t="s">
        <v>1971</v>
      </c>
      <c r="E913" s="1307"/>
      <c r="F913" s="1307"/>
      <c r="G913" s="1023"/>
      <c r="I913" s="524"/>
    </row>
    <row r="914" spans="1:9" ht="12.75" customHeight="1">
      <c r="A914" s="1024"/>
      <c r="B914" s="1024"/>
      <c r="C914" s="1024"/>
      <c r="D914" s="1307"/>
      <c r="E914" s="1307"/>
      <c r="F914" s="1307"/>
      <c r="G914" s="1023"/>
      <c r="I914" s="524"/>
    </row>
    <row r="915" spans="1:9" ht="12.75" customHeight="1">
      <c r="A915" s="1024"/>
      <c r="B915" s="1024"/>
      <c r="C915" s="1024"/>
      <c r="D915" s="1307"/>
      <c r="E915" s="1307"/>
      <c r="F915" s="1307"/>
      <c r="G915" s="1023"/>
      <c r="I915" s="524"/>
    </row>
    <row r="916" spans="1:9" ht="12.75" customHeight="1">
      <c r="A916" s="1024"/>
      <c r="B916" s="1024"/>
      <c r="C916" s="1024"/>
      <c r="D916" s="1307"/>
      <c r="E916" s="1307"/>
      <c r="F916" s="1307"/>
      <c r="G916" s="1023"/>
      <c r="I916" s="524"/>
    </row>
    <row r="917" spans="1:9" ht="12.75" customHeight="1">
      <c r="A917" s="1024"/>
      <c r="B917" s="1024"/>
      <c r="C917" s="1024"/>
      <c r="D917" s="118"/>
      <c r="E917" s="1023"/>
      <c r="F917" s="1023"/>
      <c r="G917" s="1023"/>
      <c r="I917" s="524"/>
    </row>
    <row r="918" spans="1:9" ht="12.75" customHeight="1">
      <c r="A918" s="1024"/>
      <c r="B918" s="519" t="s">
        <v>308</v>
      </c>
      <c r="C918" s="1024"/>
      <c r="D918" s="1286" t="s">
        <v>2383</v>
      </c>
      <c r="E918" s="1286"/>
      <c r="F918" s="1286"/>
      <c r="G918" s="1023"/>
      <c r="I918" s="524"/>
    </row>
    <row r="919" spans="1:9" ht="12.75" customHeight="1">
      <c r="A919" s="1024"/>
      <c r="B919" s="1024"/>
      <c r="C919" s="1024"/>
      <c r="D919" s="118"/>
      <c r="E919" s="1023"/>
      <c r="F919" s="1023"/>
      <c r="G919" s="1023"/>
      <c r="I919" s="524"/>
    </row>
    <row r="920" spans="1:9" ht="12.75" customHeight="1">
      <c r="A920" s="1024"/>
      <c r="B920" s="519" t="s">
        <v>308</v>
      </c>
      <c r="C920" s="1024"/>
      <c r="D920" s="1286" t="s">
        <v>2384</v>
      </c>
      <c r="E920" s="1286"/>
      <c r="F920" s="1286"/>
      <c r="G920" s="1023"/>
      <c r="I920" s="524"/>
    </row>
    <row r="921" spans="1:9" ht="12.75" customHeight="1">
      <c r="A921" s="175"/>
      <c r="B921" s="175"/>
      <c r="C921" s="175"/>
      <c r="D921" s="2"/>
      <c r="E921" s="3"/>
      <c r="F921" s="1023"/>
      <c r="G921" s="1023"/>
      <c r="I921" s="524"/>
    </row>
    <row r="922" spans="1:9" ht="12.75" customHeight="1">
      <c r="A922" s="1032"/>
      <c r="B922" s="519" t="s">
        <v>308</v>
      </c>
      <c r="C922" s="1033"/>
      <c r="D922" s="1270" t="s">
        <v>1967</v>
      </c>
      <c r="E922" s="1270"/>
      <c r="F922" s="1270"/>
      <c r="G922" s="1034"/>
      <c r="I922" s="524" t="s">
        <v>2160</v>
      </c>
    </row>
    <row r="923" spans="1:9" ht="12.75" customHeight="1">
      <c r="A923" s="1032"/>
      <c r="B923" s="1032"/>
      <c r="C923" s="1033"/>
      <c r="D923" s="1270"/>
      <c r="E923" s="1270"/>
      <c r="F923" s="1270"/>
      <c r="G923" s="1034"/>
      <c r="I923" s="524"/>
    </row>
    <row r="924" spans="1:9" ht="12.75" customHeight="1">
      <c r="A924" s="1032"/>
      <c r="B924" s="1032"/>
      <c r="C924" s="1033"/>
      <c r="D924" s="1270"/>
      <c r="E924" s="1270"/>
      <c r="F924" s="1270"/>
      <c r="G924" s="1034"/>
      <c r="I924" s="524"/>
    </row>
    <row r="925" spans="1:9" ht="12.75" customHeight="1">
      <c r="A925" s="1032"/>
      <c r="B925" s="1032"/>
      <c r="C925" s="1033"/>
      <c r="D925" s="1270"/>
      <c r="E925" s="1270"/>
      <c r="F925" s="1270"/>
      <c r="G925" s="1034"/>
      <c r="I925" s="524"/>
    </row>
    <row r="926" spans="1:9" ht="12.75" customHeight="1">
      <c r="A926" s="1032"/>
      <c r="B926" s="1032"/>
      <c r="C926" s="1033"/>
      <c r="D926" s="1270"/>
      <c r="E926" s="1270"/>
      <c r="F926" s="1270"/>
      <c r="G926" s="1034"/>
      <c r="I926" s="524"/>
    </row>
    <row r="927" spans="1:9" ht="12.75" customHeight="1">
      <c r="A927" s="1032"/>
      <c r="B927" s="1032"/>
      <c r="C927" s="1033"/>
      <c r="D927" s="1270"/>
      <c r="E927" s="1270"/>
      <c r="F927" s="1270"/>
      <c r="G927" s="1034"/>
      <c r="I927" s="524"/>
    </row>
    <row r="928" spans="1:9" ht="12.75" customHeight="1">
      <c r="A928" s="1032"/>
      <c r="B928" s="1032"/>
      <c r="C928" s="1033"/>
      <c r="D928" s="1270"/>
      <c r="E928" s="1270"/>
      <c r="F928" s="1270"/>
      <c r="G928" s="1034"/>
      <c r="I928" s="524"/>
    </row>
    <row r="929" spans="1:9" ht="12.75" customHeight="1">
      <c r="A929" s="1032"/>
      <c r="B929" s="1032"/>
      <c r="C929" s="1033"/>
      <c r="D929" s="1270"/>
      <c r="E929" s="1270"/>
      <c r="F929" s="1270"/>
      <c r="G929" s="1034"/>
      <c r="I929" s="524"/>
    </row>
    <row r="930" spans="1:9" ht="12.75" customHeight="1">
      <c r="A930" s="1032"/>
      <c r="B930" s="1032"/>
      <c r="C930" s="1033"/>
      <c r="D930" s="1270"/>
      <c r="E930" s="1270"/>
      <c r="F930" s="1270"/>
      <c r="G930" s="1034"/>
      <c r="I930" s="524"/>
    </row>
    <row r="931" spans="1:9" ht="12.75" customHeight="1">
      <c r="A931" s="175"/>
      <c r="B931" s="175"/>
      <c r="C931" s="175"/>
      <c r="D931" s="2"/>
      <c r="E931" s="3"/>
      <c r="F931" s="1023"/>
      <c r="G931" s="1023"/>
      <c r="I931" s="524"/>
    </row>
    <row r="932" spans="1:9" ht="12.75" customHeight="1">
      <c r="A932" s="176"/>
      <c r="B932" s="519" t="s">
        <v>308</v>
      </c>
      <c r="C932" s="175"/>
      <c r="D932" s="1347" t="s">
        <v>2162</v>
      </c>
      <c r="E932" s="1347"/>
      <c r="F932" s="1347"/>
      <c r="G932" s="1023"/>
      <c r="I932" s="524" t="s">
        <v>2160</v>
      </c>
    </row>
    <row r="933" spans="1:9" ht="12.75" customHeight="1">
      <c r="A933" s="176"/>
      <c r="B933" s="176"/>
      <c r="C933" s="175"/>
      <c r="D933" s="1347"/>
      <c r="E933" s="1347"/>
      <c r="F933" s="1347"/>
      <c r="G933" s="1023"/>
      <c r="I933" s="524"/>
    </row>
    <row r="934" spans="1:9" ht="12.75" customHeight="1">
      <c r="A934" s="176"/>
      <c r="B934" s="176"/>
      <c r="C934" s="175"/>
      <c r="D934" s="1347"/>
      <c r="E934" s="1347"/>
      <c r="F934" s="1347"/>
      <c r="G934" s="1023"/>
      <c r="I934" s="524"/>
    </row>
    <row r="935" spans="1:9" ht="12.75" customHeight="1">
      <c r="A935" s="176"/>
      <c r="B935" s="176"/>
      <c r="C935" s="175"/>
      <c r="D935" s="1347"/>
      <c r="E935" s="1347"/>
      <c r="F935" s="1347"/>
      <c r="G935" s="1023"/>
      <c r="I935" s="524"/>
    </row>
    <row r="936" spans="1:9" ht="12.75" customHeight="1">
      <c r="A936" s="176"/>
      <c r="B936" s="176"/>
      <c r="C936" s="175"/>
      <c r="D936" s="1347"/>
      <c r="E936" s="1347"/>
      <c r="F936" s="1347"/>
      <c r="G936" s="1023"/>
      <c r="I936" s="524"/>
    </row>
    <row r="937" spans="1:9" ht="12.75" customHeight="1">
      <c r="A937" s="176"/>
      <c r="B937" s="176"/>
      <c r="C937" s="175"/>
      <c r="D937" s="1347"/>
      <c r="E937" s="1347"/>
      <c r="F937" s="1347"/>
      <c r="G937" s="1023"/>
      <c r="I937" s="524"/>
    </row>
    <row r="938" spans="1:9" ht="12.75" customHeight="1">
      <c r="A938" s="176"/>
      <c r="B938" s="176"/>
      <c r="C938" s="175"/>
      <c r="D938" s="1347"/>
      <c r="E938" s="1347"/>
      <c r="F938" s="1347"/>
      <c r="G938" s="1023"/>
      <c r="I938" s="524"/>
    </row>
    <row r="939" spans="1:9" ht="12.75" customHeight="1">
      <c r="A939" s="176"/>
      <c r="B939" s="176"/>
      <c r="C939" s="175"/>
      <c r="D939" s="1061"/>
      <c r="E939" s="1061"/>
      <c r="F939" s="1061"/>
      <c r="G939" s="1023"/>
      <c r="I939" s="524"/>
    </row>
    <row r="940" spans="1:9" ht="12.75" customHeight="1">
      <c r="A940" s="176"/>
      <c r="B940" s="519" t="s">
        <v>308</v>
      </c>
      <c r="C940" s="175"/>
      <c r="D940" s="1269" t="s">
        <v>2456</v>
      </c>
      <c r="E940" s="1269"/>
      <c r="F940" s="1269"/>
      <c r="G940" s="1023"/>
      <c r="I940" s="524"/>
    </row>
    <row r="941" spans="1:9" ht="12.75" customHeight="1">
      <c r="A941" s="176"/>
      <c r="B941" s="176"/>
      <c r="C941" s="175"/>
      <c r="D941" s="1269"/>
      <c r="E941" s="1269"/>
      <c r="F941" s="1269"/>
      <c r="G941" s="1023"/>
      <c r="I941" s="524"/>
    </row>
    <row r="942" spans="1:9" ht="12.75" customHeight="1">
      <c r="A942" s="176"/>
      <c r="B942" s="176"/>
      <c r="C942" s="175"/>
      <c r="D942" s="1269"/>
      <c r="E942" s="1269"/>
      <c r="F942" s="1269"/>
      <c r="G942" s="1023"/>
      <c r="I942" s="524"/>
    </row>
    <row r="943" spans="1:9" ht="12.75" customHeight="1">
      <c r="A943" s="176"/>
      <c r="B943" s="176"/>
      <c r="C943" s="175"/>
      <c r="D943" s="1269"/>
      <c r="E943" s="1269"/>
      <c r="F943" s="1269"/>
      <c r="G943" s="1023"/>
      <c r="I943" s="524"/>
    </row>
    <row r="944" spans="1:9" ht="12.75" customHeight="1">
      <c r="A944" s="176"/>
      <c r="B944" s="176"/>
      <c r="C944" s="175"/>
      <c r="D944" s="1269"/>
      <c r="E944" s="1269"/>
      <c r="F944" s="1269"/>
      <c r="G944" s="1023"/>
      <c r="I944" s="524"/>
    </row>
    <row r="945" spans="1:9" ht="12.75" customHeight="1">
      <c r="A945" s="176"/>
      <c r="B945" s="176"/>
      <c r="C945" s="175"/>
      <c r="D945" s="1269"/>
      <c r="E945" s="1269"/>
      <c r="F945" s="1269"/>
      <c r="G945" s="1023"/>
      <c r="I945" s="524"/>
    </row>
    <row r="946" spans="1:9" ht="12.75" customHeight="1">
      <c r="A946" s="176"/>
      <c r="B946" s="176"/>
      <c r="C946" s="175"/>
      <c r="D946" s="1061"/>
      <c r="E946" s="1061"/>
      <c r="F946" s="1061"/>
      <c r="G946" s="1023"/>
      <c r="I946" s="524"/>
    </row>
    <row r="947" spans="1:9" ht="12.75" customHeight="1">
      <c r="A947" s="1024"/>
      <c r="B947" s="519" t="s">
        <v>308</v>
      </c>
      <c r="C947" s="1024"/>
      <c r="D947" s="1307" t="s">
        <v>1972</v>
      </c>
      <c r="E947" s="1307"/>
      <c r="F947" s="1307"/>
      <c r="G947" s="1023"/>
      <c r="I947" s="524"/>
    </row>
    <row r="948" spans="1:9" ht="12.75" customHeight="1">
      <c r="A948" s="1024"/>
      <c r="B948" s="1024"/>
      <c r="C948" s="1024"/>
      <c r="D948" s="1307"/>
      <c r="E948" s="1307"/>
      <c r="F948" s="1307"/>
      <c r="G948" s="1023"/>
      <c r="I948" s="524"/>
    </row>
    <row r="949" spans="1:9" ht="12.75" customHeight="1">
      <c r="A949" s="1024"/>
      <c r="B949" s="1024"/>
      <c r="C949" s="1024"/>
      <c r="D949" s="1307"/>
      <c r="E949" s="1307"/>
      <c r="F949" s="1307"/>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308</v>
      </c>
      <c r="C952" s="175"/>
      <c r="D952" s="1270" t="s">
        <v>2161</v>
      </c>
      <c r="E952" s="1270"/>
      <c r="F952" s="1270"/>
      <c r="G952" s="1023"/>
      <c r="I952" s="524" t="s">
        <v>2160</v>
      </c>
    </row>
    <row r="953" spans="1:9" ht="12.75" customHeight="1">
      <c r="A953" s="176"/>
      <c r="B953" s="176"/>
      <c r="C953" s="175"/>
      <c r="D953" s="1270"/>
      <c r="E953" s="1270"/>
      <c r="F953" s="1270"/>
      <c r="G953" s="1023"/>
      <c r="I953" s="524"/>
    </row>
    <row r="954" spans="1:9" ht="12.75" customHeight="1">
      <c r="A954" s="176"/>
      <c r="B954" s="176"/>
      <c r="C954" s="175"/>
      <c r="D954" s="1270"/>
      <c r="E954" s="1270"/>
      <c r="F954" s="1270"/>
      <c r="G954" s="1023"/>
      <c r="I954" s="524"/>
    </row>
    <row r="955" spans="1:9" ht="12.75" customHeight="1">
      <c r="A955" s="176"/>
      <c r="B955" s="176"/>
      <c r="C955" s="175"/>
      <c r="D955" s="1270"/>
      <c r="E955" s="1270"/>
      <c r="F955" s="1270"/>
      <c r="G955" s="1023"/>
      <c r="I955" s="524"/>
    </row>
    <row r="956" spans="1:9" ht="12.75" customHeight="1">
      <c r="A956" s="1024"/>
      <c r="B956" s="1024"/>
      <c r="C956" s="1024"/>
      <c r="D956" s="1015"/>
      <c r="E956" s="1015"/>
      <c r="F956" s="1015"/>
      <c r="G956" s="1015"/>
      <c r="I956" s="524"/>
    </row>
    <row r="957" spans="1:9" ht="12.75" customHeight="1">
      <c r="A957" s="385"/>
      <c r="B957" s="385"/>
      <c r="C957" s="385"/>
      <c r="D957" s="1285" t="s">
        <v>1973</v>
      </c>
      <c r="E957" s="1285"/>
      <c r="F957" s="1285"/>
      <c r="G957" s="3"/>
      <c r="I957" s="524"/>
    </row>
    <row r="958" spans="1:9" ht="12.75" customHeight="1">
      <c r="A958" s="176"/>
      <c r="B958" s="519" t="s">
        <v>308</v>
      </c>
      <c r="C958" s="385"/>
      <c r="D958" s="1286" t="s">
        <v>1997</v>
      </c>
      <c r="E958" s="1286"/>
      <c r="F958" s="1286"/>
      <c r="G958" s="3"/>
      <c r="I958" s="524" t="s">
        <v>2160</v>
      </c>
    </row>
    <row r="959" spans="1:9" ht="12.75" customHeight="1">
      <c r="A959" s="385"/>
      <c r="B959" s="385"/>
      <c r="C959" s="385"/>
      <c r="D959" s="3"/>
      <c r="E959" s="3"/>
      <c r="F959" s="3"/>
      <c r="G959" s="3"/>
      <c r="I959" s="524"/>
    </row>
    <row r="960" spans="1:9" ht="12.75" customHeight="1">
      <c r="A960" s="385"/>
      <c r="B960" s="385"/>
      <c r="C960" s="385"/>
      <c r="D960" s="1285" t="s">
        <v>1974</v>
      </c>
      <c r="E960" s="1285"/>
      <c r="F960" s="1285"/>
      <c r="G960"/>
      <c r="I960" s="524"/>
    </row>
    <row r="961" spans="1:9" ht="12.75" customHeight="1">
      <c r="A961" s="176"/>
      <c r="B961" s="519" t="s">
        <v>308</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294" t="s">
        <v>1975</v>
      </c>
      <c r="B977" s="1294"/>
      <c r="C977" s="1294"/>
      <c r="D977" s="1294"/>
      <c r="E977" s="1294"/>
      <c r="F977" s="1294"/>
      <c r="G977" s="1294"/>
      <c r="H977" s="1063"/>
      <c r="I977" s="1256"/>
    </row>
    <row r="978" spans="1:9" ht="12.75" customHeight="1">
      <c r="A978" s="118"/>
      <c r="B978" s="118"/>
      <c r="C978" s="385"/>
      <c r="D978" s="3"/>
      <c r="E978" s="3"/>
      <c r="F978" s="3"/>
      <c r="G978" s="3"/>
      <c r="I978" s="524"/>
    </row>
    <row r="979" spans="1:9" ht="12.75" customHeight="1">
      <c r="A979" s="385"/>
      <c r="B979" s="385"/>
      <c r="C979" s="1024"/>
      <c r="D979" s="1285" t="s">
        <v>1998</v>
      </c>
      <c r="E979" s="1285"/>
      <c r="F979" s="1285"/>
      <c r="G979" s="3"/>
      <c r="I979" s="524"/>
    </row>
    <row r="980" spans="1:9" ht="12.75" customHeight="1">
      <c r="A980" s="172"/>
      <c r="B980" s="172"/>
      <c r="C980" s="172"/>
      <c r="D980" s="1286" t="s">
        <v>1976</v>
      </c>
      <c r="E980" s="1286"/>
      <c r="F980" s="1286"/>
      <c r="G980" s="3"/>
      <c r="I980" s="524"/>
    </row>
    <row r="981" spans="1:9" ht="12.75" customHeight="1">
      <c r="A981" s="172"/>
      <c r="B981" s="172"/>
      <c r="C981" s="172"/>
      <c r="D981" s="3"/>
      <c r="E981" s="3"/>
      <c r="F981" s="1023"/>
      <c r="G981"/>
      <c r="I981" s="524"/>
    </row>
    <row r="982" spans="1:9" ht="12.75" customHeight="1">
      <c r="A982" s="385"/>
      <c r="B982" s="519" t="s">
        <v>308</v>
      </c>
      <c r="C982" s="385"/>
      <c r="D982" s="1349" t="s">
        <v>2215</v>
      </c>
      <c r="E982" s="1349"/>
      <c r="F982" s="1349"/>
      <c r="G982"/>
      <c r="I982" s="524" t="s">
        <v>2140</v>
      </c>
    </row>
    <row r="983" spans="1:9" ht="12.75" customHeight="1">
      <c r="A983" s="385"/>
      <c r="B983" s="385"/>
      <c r="C983" s="385"/>
      <c r="D983" s="1349"/>
      <c r="E983" s="1349"/>
      <c r="F983" s="1349"/>
      <c r="G983"/>
      <c r="I983" s="524"/>
    </row>
    <row r="984" spans="1:9" ht="12.75" customHeight="1">
      <c r="A984" s="385"/>
      <c r="B984" s="385"/>
      <c r="C984" s="385"/>
      <c r="D984" s="1073"/>
      <c r="E984" s="1071" t="s">
        <v>2216</v>
      </c>
      <c r="F984" s="1073"/>
      <c r="G984"/>
      <c r="I984" s="524"/>
    </row>
    <row r="985" spans="1:9" ht="12.75" customHeight="1">
      <c r="A985" s="385"/>
      <c r="B985" s="385"/>
      <c r="C985" s="385"/>
      <c r="D985" s="1272" t="s">
        <v>2214</v>
      </c>
      <c r="E985" s="1272"/>
      <c r="F985" s="1272"/>
      <c r="G985"/>
      <c r="I985" s="524"/>
    </row>
    <row r="986" spans="1:9" ht="12.75" customHeight="1">
      <c r="A986" s="385"/>
      <c r="B986" s="385"/>
      <c r="C986" s="385"/>
      <c r="D986" s="1272"/>
      <c r="E986" s="1272"/>
      <c r="F986" s="1272"/>
      <c r="G986"/>
      <c r="I986" s="524"/>
    </row>
    <row r="987" spans="1:9" ht="12.75" customHeight="1">
      <c r="A987" s="175"/>
      <c r="B987" s="175"/>
      <c r="C987" s="175"/>
      <c r="D987" s="1272"/>
      <c r="E987" s="1272"/>
      <c r="F987" s="1272"/>
      <c r="G987"/>
      <c r="I987" s="524"/>
    </row>
    <row r="988" spans="1:9" ht="12.75" customHeight="1">
      <c r="A988" s="175"/>
      <c r="B988" s="175"/>
      <c r="C988" s="175"/>
      <c r="D988" s="1272"/>
      <c r="E988" s="1272"/>
      <c r="F988" s="1272"/>
      <c r="G988"/>
      <c r="I988" s="524"/>
    </row>
    <row r="989" spans="1:9" ht="12.75" customHeight="1">
      <c r="A989" s="175"/>
      <c r="B989" s="175"/>
      <c r="C989" s="175"/>
      <c r="D989" s="363"/>
      <c r="E989" s="363"/>
      <c r="F989" s="363"/>
      <c r="G989"/>
      <c r="I989" s="524"/>
    </row>
    <row r="990" spans="1:9" ht="12.75" customHeight="1">
      <c r="A990" s="175"/>
      <c r="B990" s="519" t="s">
        <v>308</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308</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308</v>
      </c>
      <c r="C998" s="385"/>
      <c r="D998" s="1286" t="s">
        <v>1979</v>
      </c>
      <c r="E998" s="1286"/>
      <c r="F998" s="1286"/>
      <c r="G998"/>
      <c r="I998" s="524"/>
    </row>
    <row r="999" spans="1:9" ht="12.75" customHeight="1">
      <c r="A999" s="385"/>
      <c r="B999" s="385"/>
      <c r="C999" s="385"/>
      <c r="D999" s="3"/>
      <c r="E999" s="3"/>
      <c r="F999" s="3"/>
      <c r="G999"/>
      <c r="I999" s="524"/>
    </row>
    <row r="1000" spans="1:9" ht="12.75" customHeight="1">
      <c r="A1000" s="176"/>
      <c r="B1000" s="519" t="s">
        <v>308</v>
      </c>
      <c r="C1000" s="385"/>
      <c r="D1000" s="1286" t="s">
        <v>1980</v>
      </c>
      <c r="E1000" s="1286"/>
      <c r="F1000" s="1286"/>
      <c r="G1000"/>
      <c r="I1000" s="524"/>
    </row>
    <row r="1001" spans="1:9" ht="12.75" customHeight="1">
      <c r="A1001" s="385"/>
      <c r="B1001" s="385"/>
      <c r="C1001" s="385"/>
      <c r="D1001" s="118"/>
      <c r="E1001" s="3"/>
      <c r="F1001" s="3"/>
      <c r="G1001"/>
      <c r="I1001" s="524"/>
    </row>
    <row r="1002" spans="1:9" ht="12.75" customHeight="1">
      <c r="A1002" s="176"/>
      <c r="B1002" s="519" t="s">
        <v>308</v>
      </c>
      <c r="C1002" s="385"/>
      <c r="D1002" s="1286" t="s">
        <v>1981</v>
      </c>
      <c r="E1002" s="1286"/>
      <c r="F1002" s="1286"/>
      <c r="G1002"/>
      <c r="I1002" s="524"/>
    </row>
    <row r="1003" spans="1:9" ht="12.75" customHeight="1">
      <c r="A1003" s="385"/>
      <c r="B1003" s="385"/>
      <c r="C1003" s="385"/>
      <c r="D1003" s="118"/>
      <c r="E1003" s="3"/>
      <c r="F1003" s="3"/>
      <c r="G1003"/>
      <c r="I1003" s="524"/>
    </row>
    <row r="1004" spans="1:9" ht="12.75" customHeight="1">
      <c r="A1004" s="176"/>
      <c r="B1004" s="519" t="s">
        <v>308</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308</v>
      </c>
      <c r="C1007" s="1035"/>
      <c r="D1007" s="1299" t="s">
        <v>1983</v>
      </c>
      <c r="E1007" s="1299"/>
      <c r="F1007" s="1299"/>
      <c r="G1007" s="1036"/>
      <c r="I1007" s="524"/>
    </row>
    <row r="1008" spans="1:9" ht="12.75" customHeight="1">
      <c r="A1008" s="1035"/>
      <c r="B1008" s="1035"/>
      <c r="C1008" s="1035"/>
      <c r="D1008" s="1299"/>
      <c r="E1008" s="1299"/>
      <c r="F1008" s="1299"/>
      <c r="G1008" s="1036"/>
      <c r="I1008" s="524"/>
    </row>
    <row r="1009" spans="1:9" ht="12.75" customHeight="1">
      <c r="A1009" s="1035"/>
      <c r="B1009" s="1035"/>
      <c r="C1009" s="1035"/>
      <c r="D1009" s="1019"/>
      <c r="E1009" s="1036"/>
      <c r="F1009" s="1036"/>
      <c r="G1009" s="1036"/>
      <c r="I1009" s="524"/>
    </row>
    <row r="1010" spans="1:9" ht="12.75" customHeight="1">
      <c r="A1010" s="272"/>
      <c r="B1010" s="519" t="s">
        <v>308</v>
      </c>
      <c r="C1010" s="1035"/>
      <c r="D1010" s="1348" t="s">
        <v>1984</v>
      </c>
      <c r="E1010" s="1348"/>
      <c r="F1010" s="1348"/>
      <c r="G1010" s="1036"/>
      <c r="I1010" s="524"/>
    </row>
    <row r="1011" spans="1:9" ht="12.75" customHeight="1">
      <c r="A1011" s="1035"/>
      <c r="B1011" s="1035"/>
      <c r="C1011" s="1035"/>
      <c r="D1011" s="1019"/>
      <c r="E1011" s="1036"/>
      <c r="F1011" s="1036"/>
      <c r="G1011" s="1036"/>
      <c r="I1011" s="524"/>
    </row>
    <row r="1012" spans="1:9" ht="12.75" customHeight="1">
      <c r="A1012" s="176"/>
      <c r="B1012" s="519" t="s">
        <v>308</v>
      </c>
      <c r="C1012" s="385"/>
      <c r="D1012" s="1286" t="s">
        <v>1985</v>
      </c>
      <c r="E1012" s="1286"/>
      <c r="F1012" s="1286"/>
      <c r="G1012" s="3"/>
      <c r="I1012" s="524"/>
    </row>
    <row r="1013" spans="1:9" ht="12.75" customHeight="1">
      <c r="A1013" s="176"/>
      <c r="B1013" s="176"/>
      <c r="C1013" s="385"/>
      <c r="D1013" s="118"/>
      <c r="E1013" s="3"/>
      <c r="F1013" s="3"/>
      <c r="G1013" s="3"/>
      <c r="I1013" s="524"/>
    </row>
    <row r="1014" spans="1:9" ht="12.75" customHeight="1">
      <c r="A1014" s="176"/>
      <c r="B1014" s="519" t="s">
        <v>308</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294" t="s">
        <v>1987</v>
      </c>
      <c r="B1017" s="1294"/>
      <c r="C1017" s="1294"/>
      <c r="D1017" s="1294"/>
      <c r="E1017" s="1294"/>
      <c r="F1017" s="1294"/>
      <c r="G1017" s="1294"/>
      <c r="H1017" s="1063"/>
      <c r="I1017" s="1256"/>
    </row>
    <row r="1018" spans="1:9" ht="12.75" customHeight="1">
      <c r="A1018" s="385"/>
      <c r="B1018" s="385"/>
      <c r="C1018" s="385"/>
      <c r="D1018" s="3"/>
      <c r="E1018" s="3"/>
      <c r="F1018" s="3"/>
      <c r="G1018" s="3"/>
      <c r="I1018" s="524"/>
    </row>
    <row r="1019" spans="1:9" ht="12.75" customHeight="1">
      <c r="A1019" s="385"/>
      <c r="B1019" s="385"/>
      <c r="C1019" s="385"/>
      <c r="D1019" s="1300" t="s">
        <v>1988</v>
      </c>
      <c r="E1019" s="1300"/>
      <c r="F1019" s="1300"/>
      <c r="G1019" s="3"/>
      <c r="I1019" s="524"/>
    </row>
    <row r="1020" spans="1:9" ht="12.75" customHeight="1">
      <c r="A1020" s="385"/>
      <c r="B1020" s="385"/>
      <c r="C1020" s="385"/>
      <c r="D1020" s="1348" t="s">
        <v>1989</v>
      </c>
      <c r="E1020" s="1348"/>
      <c r="F1020" s="1348"/>
      <c r="G1020" s="3"/>
      <c r="I1020" s="524"/>
    </row>
    <row r="1021" spans="1:9" ht="12.75" customHeight="1">
      <c r="A1021" s="172"/>
      <c r="B1021" s="172"/>
      <c r="C1021" s="172"/>
      <c r="D1021" s="3"/>
      <c r="E1021" s="3"/>
      <c r="F1021" s="3"/>
      <c r="G1021" s="3"/>
      <c r="I1021" s="524"/>
    </row>
    <row r="1022" spans="1:9" ht="12.75" customHeight="1">
      <c r="A1022" s="176"/>
      <c r="B1022" s="176"/>
      <c r="C1022" s="175"/>
      <c r="D1022" s="1300" t="s">
        <v>2003</v>
      </c>
      <c r="E1022" s="1300"/>
      <c r="F1022" s="1300"/>
      <c r="G1022" s="3"/>
      <c r="I1022" s="524" t="s">
        <v>2112</v>
      </c>
    </row>
    <row r="1023" spans="1:9" ht="12.75" customHeight="1">
      <c r="A1023" s="385"/>
      <c r="B1023" s="519" t="s">
        <v>308</v>
      </c>
      <c r="C1023" s="385"/>
      <c r="D1023" s="1348" t="s">
        <v>1380</v>
      </c>
      <c r="E1023" s="1348"/>
      <c r="F1023" s="1348"/>
      <c r="G1023" s="3"/>
      <c r="I1023" s="524"/>
    </row>
    <row r="1024" spans="1:9" ht="12.75" customHeight="1">
      <c r="A1024" s="385"/>
      <c r="B1024" s="176"/>
      <c r="C1024" s="385"/>
      <c r="D1024" s="1348" t="s">
        <v>1990</v>
      </c>
      <c r="E1024" s="1348"/>
      <c r="F1024" s="1348"/>
      <c r="G1024" s="3"/>
      <c r="I1024" s="524"/>
    </row>
    <row r="1025" spans="1:9" ht="12.75" customHeight="1">
      <c r="A1025" s="385"/>
      <c r="B1025" s="385"/>
      <c r="C1025" s="385"/>
      <c r="D1025" s="1348"/>
      <c r="E1025" s="1348"/>
      <c r="F1025" s="1348"/>
      <c r="G1025" s="3"/>
      <c r="I1025" s="524"/>
    </row>
    <row r="1026" spans="1:9" ht="12.75" customHeight="1">
      <c r="A1026" s="1294" t="s">
        <v>1999</v>
      </c>
      <c r="B1026" s="1294"/>
      <c r="C1026" s="1294"/>
      <c r="D1026" s="1294"/>
      <c r="E1026" s="1294"/>
      <c r="F1026" s="1294"/>
      <c r="G1026" s="1294"/>
      <c r="H1026" s="1063"/>
      <c r="I1026" s="1256"/>
    </row>
    <row r="1027" spans="1:9" ht="12.75" customHeight="1">
      <c r="A1027" s="118"/>
      <c r="B1027" s="118"/>
      <c r="C1027" s="385"/>
      <c r="D1027" s="3"/>
      <c r="E1027" s="3"/>
      <c r="F1027" s="3"/>
      <c r="G1027" s="3"/>
      <c r="I1027" s="524"/>
    </row>
    <row r="1028" spans="1:9" ht="12.75" hidden="1" customHeight="1">
      <c r="A1028" s="118"/>
      <c r="B1028" s="433"/>
      <c r="D1028" s="1295" t="s">
        <v>1381</v>
      </c>
      <c r="E1028" s="1295"/>
      <c r="F1028" s="1295"/>
      <c r="G1028" s="3"/>
      <c r="I1028" s="524"/>
    </row>
    <row r="1029" spans="1:9" ht="12.75" hidden="1" customHeight="1">
      <c r="A1029" s="118"/>
      <c r="B1029" s="519" t="s">
        <v>308</v>
      </c>
      <c r="D1029" s="1280" t="s">
        <v>1380</v>
      </c>
      <c r="E1029" s="1280"/>
      <c r="F1029" s="1280"/>
      <c r="G1029" s="3"/>
      <c r="I1029" s="524"/>
    </row>
    <row r="1030" spans="1:9" ht="12.75" hidden="1" customHeight="1">
      <c r="A1030" s="118"/>
      <c r="B1030" s="433"/>
      <c r="D1030" s="1280" t="s">
        <v>2000</v>
      </c>
      <c r="E1030" s="1280"/>
      <c r="F1030" s="1280"/>
      <c r="G1030" s="3"/>
      <c r="I1030" s="524"/>
    </row>
    <row r="1031" spans="1:9" ht="12.75" hidden="1" customHeight="1">
      <c r="A1031" s="118"/>
      <c r="B1031" s="433"/>
      <c r="D1031" s="478"/>
      <c r="E1031" s="478"/>
      <c r="F1031" s="478"/>
      <c r="G1031" s="3"/>
      <c r="I1031" s="524"/>
    </row>
    <row r="1032" spans="1:9" ht="12.75" customHeight="1">
      <c r="A1032" s="118"/>
      <c r="B1032" s="118"/>
      <c r="C1032" s="385"/>
      <c r="D1032" s="1354" t="s">
        <v>1096</v>
      </c>
      <c r="E1032" s="1354"/>
      <c r="F1032" s="1354"/>
      <c r="G1032" s="3"/>
      <c r="I1032" s="524" t="s">
        <v>2141</v>
      </c>
    </row>
    <row r="1033" spans="1:9" ht="12.75" customHeight="1">
      <c r="A1033" s="345"/>
      <c r="B1033" s="345"/>
      <c r="C1033" s="345"/>
      <c r="D1033" s="1290" t="s">
        <v>1113</v>
      </c>
      <c r="E1033" s="1290"/>
      <c r="F1033" s="1290"/>
      <c r="G1033" s="98"/>
      <c r="I1033" s="524"/>
    </row>
    <row r="1034" spans="1:9" ht="12.75" customHeight="1">
      <c r="A1034" s="176"/>
      <c r="B1034" s="519" t="s">
        <v>308</v>
      </c>
      <c r="C1034" s="385"/>
      <c r="D1034" s="1290" t="s">
        <v>1006</v>
      </c>
      <c r="E1034" s="1290"/>
      <c r="F1034" s="1290"/>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4" t="s">
        <v>2020</v>
      </c>
      <c r="B1037" s="1294"/>
      <c r="C1037" s="1294"/>
      <c r="D1037" s="1294"/>
      <c r="E1037" s="1294"/>
      <c r="F1037" s="1294"/>
      <c r="G1037" s="1294"/>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308</v>
      </c>
      <c r="C1042" s="433"/>
      <c r="D1042" s="1351" t="s">
        <v>2004</v>
      </c>
      <c r="E1042" s="1351"/>
      <c r="F1042" s="1351"/>
      <c r="I1042" s="524" t="s">
        <v>2113</v>
      </c>
    </row>
    <row r="1043" spans="1:9">
      <c r="A1043" s="433"/>
      <c r="B1043" s="433"/>
      <c r="C1043" s="433"/>
      <c r="D1043" s="1351"/>
      <c r="E1043" s="1351"/>
      <c r="F1043" s="1351"/>
      <c r="I1043" s="524"/>
    </row>
    <row r="1044" spans="1:9">
      <c r="A1044" s="433"/>
      <c r="B1044" s="433"/>
      <c r="C1044" s="433"/>
      <c r="D1044" s="1351"/>
      <c r="E1044" s="1351"/>
      <c r="F1044" s="1351"/>
      <c r="I1044" s="524"/>
    </row>
    <row r="1045" spans="1:9">
      <c r="A1045" s="433"/>
      <c r="B1045" s="433"/>
      <c r="C1045" s="433"/>
      <c r="D1045" s="1351"/>
      <c r="E1045" s="1351"/>
      <c r="F1045" s="1351"/>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308</v>
      </c>
      <c r="C1050" s="433"/>
      <c r="D1050" s="433" t="s">
        <v>2002</v>
      </c>
      <c r="I1050" s="524" t="s">
        <v>2114</v>
      </c>
    </row>
    <row r="1051" spans="1:9">
      <c r="A1051" s="433"/>
      <c r="B1051" s="433"/>
      <c r="C1051" s="433"/>
      <c r="I1051" s="524"/>
    </row>
    <row r="1052" spans="1:9">
      <c r="A1052" s="433"/>
      <c r="B1052" s="519" t="s">
        <v>308</v>
      </c>
      <c r="C1052" s="433"/>
      <c r="D1052" s="1351" t="s">
        <v>2008</v>
      </c>
      <c r="E1052" s="1351"/>
      <c r="F1052" s="1351"/>
      <c r="I1052" s="524" t="s">
        <v>2115</v>
      </c>
    </row>
    <row r="1053" spans="1:9">
      <c r="A1053" s="433"/>
      <c r="B1053" s="433"/>
      <c r="C1053" s="433"/>
      <c r="D1053" s="1351"/>
      <c r="E1053" s="1351"/>
      <c r="F1053" s="1351"/>
      <c r="I1053" s="524"/>
    </row>
    <row r="1054" spans="1:9">
      <c r="A1054" s="433"/>
      <c r="B1054" s="433"/>
      <c r="C1054" s="433"/>
      <c r="D1054" s="1351"/>
      <c r="E1054" s="1351"/>
      <c r="F1054" s="1351"/>
      <c r="I1054" s="524"/>
    </row>
    <row r="1055" spans="1:9">
      <c r="A1055" s="433"/>
      <c r="B1055" s="433"/>
      <c r="C1055" s="433"/>
      <c r="D1055" s="1351"/>
      <c r="E1055" s="1351"/>
      <c r="F1055" s="1351"/>
      <c r="I1055" s="524"/>
    </row>
    <row r="1056" spans="1:9">
      <c r="A1056" s="433"/>
      <c r="B1056" s="433"/>
      <c r="C1056" s="433"/>
      <c r="D1056" s="1351"/>
      <c r="E1056" s="1351"/>
      <c r="F1056" s="1351"/>
      <c r="I1056" s="524"/>
    </row>
    <row r="1057" spans="1:9">
      <c r="A1057" s="433"/>
      <c r="B1057" s="433"/>
      <c r="C1057" s="433"/>
      <c r="I1057" s="524"/>
    </row>
    <row r="1058" spans="1:9">
      <c r="A1058" s="1294" t="s">
        <v>2009</v>
      </c>
      <c r="B1058" s="1294"/>
      <c r="C1058" s="1294"/>
      <c r="D1058" s="1294"/>
      <c r="E1058" s="1294"/>
      <c r="F1058" s="1294"/>
      <c r="G1058" s="1294"/>
      <c r="H1058" s="1063"/>
      <c r="I1058" s="1256"/>
    </row>
    <row r="1059" spans="1:9">
      <c r="A1059" s="433"/>
      <c r="B1059" s="433"/>
      <c r="C1059" s="433"/>
      <c r="I1059" s="524"/>
    </row>
    <row r="1060" spans="1:9">
      <c r="A1060" s="433"/>
      <c r="B1060" s="433"/>
      <c r="C1060" s="433"/>
      <c r="I1060" s="524"/>
    </row>
    <row r="1061" spans="1:9">
      <c r="A1061" s="433"/>
      <c r="B1061" s="519" t="s">
        <v>308</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308</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308</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308</v>
      </c>
      <c r="C1075" s="433"/>
      <c r="D1075" s="1350" t="s">
        <v>2011</v>
      </c>
      <c r="E1075" s="1350"/>
      <c r="F1075" s="1350"/>
      <c r="I1075" s="524"/>
    </row>
    <row r="1076" spans="1:9">
      <c r="A1076" s="433"/>
      <c r="B1076" s="433"/>
      <c r="C1076" s="433"/>
      <c r="D1076" s="1350"/>
      <c r="E1076" s="1350"/>
      <c r="F1076" s="1350"/>
      <c r="I1076" s="524"/>
    </row>
    <row r="1077" spans="1:9">
      <c r="A1077" s="433"/>
      <c r="B1077" s="433"/>
      <c r="C1077" s="433"/>
      <c r="D1077" s="1350"/>
      <c r="E1077" s="1350"/>
      <c r="F1077" s="1350"/>
      <c r="I1077" s="524"/>
    </row>
    <row r="1078" spans="1:9">
      <c r="A1078" s="433"/>
      <c r="B1078" s="433"/>
      <c r="C1078" s="433"/>
      <c r="D1078" s="1350"/>
      <c r="E1078" s="1350"/>
      <c r="F1078" s="1350"/>
      <c r="I1078" s="524"/>
    </row>
    <row r="1079" spans="1:9">
      <c r="A1079" s="433"/>
      <c r="B1079" s="433"/>
      <c r="C1079" s="433"/>
      <c r="D1079" s="1350"/>
      <c r="E1079" s="1350"/>
      <c r="F1079" s="1350"/>
      <c r="I1079" s="524"/>
    </row>
    <row r="1080" spans="1:9">
      <c r="A1080" s="433"/>
      <c r="B1080" s="433"/>
      <c r="C1080" s="433"/>
      <c r="D1080" s="561" t="s">
        <v>2016</v>
      </c>
      <c r="I1080" s="524"/>
    </row>
    <row r="1081" spans="1:9">
      <c r="A1081" s="433"/>
      <c r="B1081" s="433"/>
      <c r="C1081" s="433"/>
      <c r="I1081" s="524"/>
    </row>
    <row r="1082" spans="1:9">
      <c r="A1082" s="1294" t="s">
        <v>2021</v>
      </c>
      <c r="B1082" s="1294"/>
      <c r="C1082" s="1294"/>
      <c r="D1082" s="1294"/>
      <c r="E1082" s="1294"/>
      <c r="F1082" s="1294"/>
      <c r="G1082" s="1294"/>
      <c r="H1082" s="1063"/>
      <c r="I1082" s="1256"/>
    </row>
    <row r="1083" spans="1:9">
      <c r="A1083" s="433"/>
      <c r="B1083" s="433"/>
      <c r="C1083" s="433"/>
      <c r="I1083" s="524"/>
    </row>
    <row r="1084" spans="1:9">
      <c r="A1084" s="433"/>
      <c r="B1084" s="433"/>
      <c r="C1084" s="433"/>
      <c r="I1084" s="524"/>
    </row>
    <row r="1085" spans="1:9" ht="12.75" customHeight="1">
      <c r="A1085" s="433"/>
      <c r="B1085" s="519" t="s">
        <v>308</v>
      </c>
      <c r="C1085" s="433"/>
      <c r="D1085" s="1352" t="s">
        <v>2229</v>
      </c>
      <c r="E1085" s="1352"/>
      <c r="F1085" s="1352"/>
      <c r="I1085" s="524" t="s">
        <v>2120</v>
      </c>
    </row>
    <row r="1086" spans="1:9">
      <c r="A1086" s="433"/>
      <c r="B1086" s="433"/>
      <c r="C1086" s="433"/>
      <c r="D1086" s="1352"/>
      <c r="E1086" s="1352"/>
      <c r="F1086" s="1352"/>
      <c r="I1086" s="524"/>
    </row>
    <row r="1087" spans="1:9">
      <c r="A1087" s="433"/>
      <c r="B1087" s="433"/>
      <c r="C1087" s="433"/>
      <c r="D1087" s="1353" t="s">
        <v>2502</v>
      </c>
      <c r="E1087" s="1266"/>
      <c r="F1087" s="1266"/>
      <c r="I1087" s="524"/>
    </row>
    <row r="1088" spans="1:9">
      <c r="A1088" s="433"/>
      <c r="B1088" s="433"/>
      <c r="C1088" s="433"/>
      <c r="D1088" s="561"/>
      <c r="I1088" s="524"/>
    </row>
    <row r="1089" spans="1:9">
      <c r="A1089" s="433"/>
      <c r="B1089" s="519" t="s">
        <v>308</v>
      </c>
      <c r="C1089" s="433"/>
      <c r="D1089" s="1350" t="s">
        <v>2022</v>
      </c>
      <c r="E1089" s="1350"/>
      <c r="F1089" s="1350"/>
      <c r="I1089" s="524" t="s">
        <v>2121</v>
      </c>
    </row>
    <row r="1090" spans="1:9">
      <c r="A1090" s="433"/>
      <c r="B1090" s="433"/>
      <c r="C1090" s="433"/>
      <c r="D1090" s="1350"/>
      <c r="E1090" s="1350"/>
      <c r="F1090" s="1350"/>
      <c r="I1090" s="524"/>
    </row>
    <row r="1091" spans="1:9">
      <c r="A1091" s="433"/>
      <c r="B1091" s="433"/>
      <c r="C1091" s="433"/>
      <c r="D1091" s="561"/>
      <c r="I1091" s="524"/>
    </row>
    <row r="1092" spans="1:9">
      <c r="A1092" s="433"/>
      <c r="B1092" s="519" t="s">
        <v>308</v>
      </c>
      <c r="C1092" s="433"/>
      <c r="D1092" s="1350" t="s">
        <v>2165</v>
      </c>
      <c r="E1092" s="1350"/>
      <c r="F1092" s="1350"/>
      <c r="I1092" s="524" t="s">
        <v>2163</v>
      </c>
    </row>
    <row r="1093" spans="1:9">
      <c r="A1093" s="433"/>
      <c r="B1093" s="433"/>
      <c r="C1093" s="433"/>
      <c r="D1093" s="1350"/>
      <c r="E1093" s="1350"/>
      <c r="F1093" s="1350"/>
      <c r="I1093" s="524"/>
    </row>
    <row r="1094" spans="1:9">
      <c r="A1094" s="433"/>
      <c r="B1094" s="433"/>
      <c r="C1094" s="433"/>
      <c r="D1094" s="1350"/>
      <c r="E1094" s="1350"/>
      <c r="F1094" s="1350"/>
      <c r="I1094" s="524"/>
    </row>
    <row r="1095" spans="1:9">
      <c r="A1095" s="433"/>
      <c r="B1095" s="433"/>
      <c r="C1095" s="433"/>
      <c r="D1095" s="1350"/>
      <c r="E1095" s="1350"/>
      <c r="F1095" s="1350"/>
      <c r="I1095" s="524"/>
    </row>
    <row r="1096" spans="1:9">
      <c r="A1096" s="433"/>
      <c r="B1096" s="433"/>
      <c r="C1096" s="433"/>
      <c r="D1096" s="1350"/>
      <c r="E1096" s="1350"/>
      <c r="F1096" s="1350"/>
      <c r="I1096" s="524"/>
    </row>
    <row r="1097" spans="1:9">
      <c r="A1097" s="433"/>
      <c r="B1097" s="433"/>
      <c r="C1097" s="433"/>
      <c r="D1097" s="1350"/>
      <c r="E1097" s="1350"/>
      <c r="F1097" s="1350"/>
      <c r="I1097" s="524"/>
    </row>
    <row r="1098" spans="1:9">
      <c r="A1098" s="433"/>
      <c r="B1098" s="433"/>
      <c r="C1098" s="433"/>
      <c r="D1098" s="561" t="s">
        <v>2164</v>
      </c>
      <c r="I1098" s="514"/>
    </row>
    <row r="1099" spans="1:9">
      <c r="A1099" s="433"/>
      <c r="B1099" s="519" t="s">
        <v>308</v>
      </c>
      <c r="C1099" s="433"/>
      <c r="D1099" s="1350" t="s">
        <v>2023</v>
      </c>
      <c r="E1099" s="1350"/>
      <c r="F1099" s="1350"/>
      <c r="I1099" s="524" t="s">
        <v>2122</v>
      </c>
    </row>
    <row r="1100" spans="1:9">
      <c r="A1100" s="433"/>
      <c r="B1100" s="433"/>
      <c r="C1100" s="433"/>
      <c r="D1100" s="1350"/>
      <c r="E1100" s="1350"/>
      <c r="F1100" s="1350"/>
      <c r="I1100" s="524"/>
    </row>
    <row r="1101" spans="1:9">
      <c r="A1101" s="433"/>
      <c r="B1101" s="433"/>
      <c r="C1101" s="433"/>
      <c r="D1101" s="1350"/>
      <c r="E1101" s="1350"/>
      <c r="F1101" s="1350"/>
      <c r="I1101" s="524"/>
    </row>
    <row r="1102" spans="1:9">
      <c r="A1102" s="433"/>
      <c r="B1102" s="433"/>
      <c r="C1102" s="433"/>
      <c r="D1102" s="561"/>
      <c r="I1102" s="524"/>
    </row>
    <row r="1103" spans="1:9">
      <c r="A1103" s="433"/>
      <c r="B1103" s="519" t="s">
        <v>308</v>
      </c>
      <c r="C1103" s="433"/>
      <c r="D1103" s="1272" t="s">
        <v>2166</v>
      </c>
      <c r="E1103" s="1272"/>
      <c r="F1103" s="1272"/>
      <c r="I1103" s="524" t="s">
        <v>2123</v>
      </c>
    </row>
    <row r="1104" spans="1:9">
      <c r="A1104" s="433"/>
      <c r="B1104" s="433"/>
      <c r="C1104" s="433"/>
      <c r="D1104" s="1272"/>
      <c r="E1104" s="1272"/>
      <c r="F1104" s="1272"/>
      <c r="I1104" s="524"/>
    </row>
    <row r="1105" spans="1:9">
      <c r="A1105" s="433"/>
      <c r="B1105" s="433"/>
      <c r="C1105" s="433"/>
      <c r="D1105" s="1272"/>
      <c r="E1105" s="1272"/>
      <c r="F1105" s="1272"/>
      <c r="I1105" s="524"/>
    </row>
    <row r="1106" spans="1:9">
      <c r="A1106" s="433"/>
      <c r="B1106" s="433"/>
      <c r="C1106" s="433"/>
      <c r="D1106" s="1015"/>
      <c r="E1106" s="1015"/>
      <c r="F1106" s="1015"/>
      <c r="I1106" s="524"/>
    </row>
    <row r="1107" spans="1:9" ht="15.75" customHeight="1">
      <c r="A1107" s="433"/>
      <c r="B1107" s="519" t="s">
        <v>308</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9"/>
      <c r="H1525" s="1279"/>
      <c r="I1525" s="1279"/>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714" zoomScale="109" zoomScaleNormal="140" workbookViewId="0">
      <selection activeCell="AN403" sqref="AN403"/>
    </sheetView>
  </sheetViews>
  <sheetFormatPr defaultColWidth="0" defaultRowHeight="0" customHeight="1" zeroHeight="1"/>
  <cols>
    <col min="1" max="36" width="2.42578125" customWidth="1"/>
    <col min="37" max="37" width="2.85546875" customWidth="1"/>
    <col min="38" max="45" width="2.42578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51" t="s">
        <v>100</v>
      </c>
      <c r="B8" s="1851"/>
      <c r="C8" s="1851"/>
      <c r="D8" s="1851"/>
      <c r="E8" s="1851"/>
      <c r="F8" s="1851"/>
      <c r="G8" s="1851"/>
      <c r="H8" s="1851"/>
      <c r="I8" s="1851"/>
      <c r="J8" s="1851"/>
      <c r="K8" s="1851"/>
      <c r="L8" s="1851"/>
      <c r="M8" s="1851"/>
      <c r="N8" s="1851"/>
      <c r="O8" s="1851"/>
      <c r="P8" s="1851"/>
      <c r="Q8" s="1851"/>
      <c r="R8" s="1851"/>
      <c r="S8" s="1851"/>
      <c r="T8" s="1851"/>
      <c r="U8" s="1851"/>
      <c r="V8" s="1851"/>
      <c r="W8" s="1851"/>
      <c r="X8" s="1851"/>
      <c r="Y8" s="1851"/>
      <c r="Z8" s="1851"/>
      <c r="AA8" s="1851"/>
      <c r="AB8" s="1851"/>
      <c r="AC8" s="1851"/>
      <c r="AD8" s="1851"/>
      <c r="AE8" s="1851"/>
      <c r="AF8" s="1851"/>
      <c r="AG8" s="1851"/>
      <c r="AH8" s="1851"/>
      <c r="AI8" s="1851"/>
      <c r="AJ8" s="1851"/>
      <c r="AK8" s="1851"/>
      <c r="AL8" s="1851"/>
      <c r="AM8" s="1851"/>
      <c r="AN8" s="1851"/>
      <c r="AO8" s="1851"/>
      <c r="AP8" s="1851"/>
      <c r="AQ8" s="1851"/>
      <c r="AR8" s="1851"/>
      <c r="AS8" s="1851"/>
      <c r="AT8" s="1851"/>
      <c r="AU8" s="933"/>
      <c r="AV8" s="933"/>
      <c r="AW8" s="933"/>
      <c r="AX8" s="933"/>
      <c r="AY8" s="933"/>
    </row>
    <row r="9" spans="1:51" ht="12.95" customHeight="1">
      <c r="A9" s="1306" t="s">
        <v>2392</v>
      </c>
      <c r="B9" s="1306"/>
      <c r="C9" s="1306"/>
      <c r="D9" s="1306"/>
      <c r="E9" s="1306"/>
      <c r="F9" s="1306"/>
      <c r="G9" s="1306"/>
      <c r="H9" s="1306"/>
      <c r="I9" s="1306"/>
      <c r="J9" s="1306"/>
      <c r="K9" s="1306"/>
      <c r="L9" s="1306"/>
      <c r="M9" s="1306"/>
      <c r="N9" s="1306"/>
      <c r="O9" s="1306"/>
      <c r="P9" s="1306"/>
      <c r="Q9" s="1306"/>
      <c r="R9" s="1306"/>
      <c r="S9" s="1306"/>
      <c r="T9" s="1306"/>
      <c r="U9" s="1306"/>
      <c r="V9" s="1306"/>
      <c r="W9" s="1306"/>
      <c r="X9" s="1306"/>
      <c r="Y9" s="1306"/>
      <c r="Z9" s="1306"/>
      <c r="AA9" s="1306"/>
      <c r="AB9" s="1306"/>
      <c r="AC9" s="1306"/>
      <c r="AD9" s="1306"/>
      <c r="AE9" s="1306"/>
      <c r="AF9" s="1306"/>
      <c r="AG9" s="1306"/>
      <c r="AH9" s="1306"/>
      <c r="AI9" s="1306"/>
      <c r="AJ9" s="1306"/>
      <c r="AK9" s="1306"/>
      <c r="AL9" s="1306"/>
      <c r="AM9" s="1306"/>
      <c r="AN9" s="1306"/>
      <c r="AO9" s="1306"/>
      <c r="AP9" s="1306"/>
      <c r="AQ9" s="1306"/>
      <c r="AR9" s="1306"/>
      <c r="AS9" s="1306"/>
      <c r="AT9" s="1306"/>
      <c r="AU9" s="13"/>
      <c r="AV9" s="13"/>
      <c r="AW9" s="13"/>
      <c r="AX9" s="13"/>
      <c r="AY9" s="13"/>
    </row>
    <row r="10" spans="1:51" ht="12.95" customHeight="1">
      <c r="A10" s="1306" t="s">
        <v>2581</v>
      </c>
      <c r="B10" s="1306"/>
      <c r="C10" s="1306"/>
      <c r="D10" s="1306"/>
      <c r="E10" s="1306"/>
      <c r="F10" s="1306"/>
      <c r="G10" s="1306"/>
      <c r="H10" s="1306"/>
      <c r="I10" s="1306"/>
      <c r="J10" s="1306"/>
      <c r="K10" s="1306"/>
      <c r="L10" s="1306"/>
      <c r="M10" s="1306"/>
      <c r="N10" s="1306"/>
      <c r="O10" s="1306"/>
      <c r="P10" s="1306"/>
      <c r="Q10" s="1306"/>
      <c r="R10" s="1306"/>
      <c r="S10" s="1306"/>
      <c r="T10" s="1306"/>
      <c r="U10" s="1306"/>
      <c r="V10" s="1306"/>
      <c r="W10" s="1306"/>
      <c r="X10" s="1306"/>
      <c r="Y10" s="1306"/>
      <c r="Z10" s="1306"/>
      <c r="AA10" s="1306"/>
      <c r="AB10" s="1306"/>
      <c r="AC10" s="1306"/>
      <c r="AD10" s="1306"/>
      <c r="AE10" s="1306"/>
      <c r="AF10" s="1306"/>
      <c r="AG10" s="1306"/>
      <c r="AH10" s="1306"/>
      <c r="AI10" s="1306"/>
      <c r="AJ10" s="1306"/>
      <c r="AK10" s="1306"/>
      <c r="AL10" s="1306"/>
      <c r="AM10" s="1306"/>
      <c r="AN10" s="1306"/>
      <c r="AO10" s="1306"/>
      <c r="AP10" s="1306"/>
      <c r="AQ10" s="1306"/>
      <c r="AR10" s="1306"/>
      <c r="AS10" s="1306"/>
      <c r="AT10" s="1306"/>
      <c r="AU10" s="13"/>
      <c r="AV10" s="13"/>
      <c r="AW10" s="13"/>
      <c r="AX10" s="13"/>
      <c r="AY10" s="13"/>
    </row>
    <row r="11" spans="1:51" ht="12.95" customHeight="1">
      <c r="A11" s="1306" t="s">
        <v>1770</v>
      </c>
      <c r="B11" s="1306"/>
      <c r="C11" s="1306"/>
      <c r="D11" s="1306"/>
      <c r="E11" s="1306"/>
      <c r="F11" s="1306"/>
      <c r="G11" s="1306"/>
      <c r="H11" s="1306"/>
      <c r="I11" s="1306"/>
      <c r="J11" s="1306"/>
      <c r="K11" s="1306"/>
      <c r="L11" s="1306"/>
      <c r="M11" s="1306"/>
      <c r="N11" s="1306"/>
      <c r="O11" s="1306"/>
      <c r="P11" s="1306"/>
      <c r="Q11" s="1306"/>
      <c r="R11" s="1306"/>
      <c r="S11" s="1306"/>
      <c r="T11" s="1306"/>
      <c r="U11" s="1306"/>
      <c r="V11" s="1306"/>
      <c r="W11" s="1306"/>
      <c r="X11" s="1306"/>
      <c r="Y11" s="1306"/>
      <c r="Z11" s="1306"/>
      <c r="AA11" s="1306"/>
      <c r="AB11" s="1306"/>
      <c r="AC11" s="1306"/>
      <c r="AD11" s="1306"/>
      <c r="AE11" s="1306"/>
      <c r="AF11" s="1306"/>
      <c r="AG11" s="1306"/>
      <c r="AH11" s="1306"/>
      <c r="AI11" s="1306"/>
      <c r="AJ11" s="1306"/>
      <c r="AK11" s="1306"/>
      <c r="AL11" s="1306"/>
      <c r="AM11" s="1306"/>
      <c r="AN11" s="1306"/>
      <c r="AO11" s="1306"/>
      <c r="AP11" s="1306"/>
      <c r="AQ11" s="1306"/>
      <c r="AR11" s="1306"/>
      <c r="AS11" s="1306"/>
      <c r="AT11" s="1306"/>
      <c r="AU11" s="13"/>
      <c r="AV11" s="13"/>
      <c r="AW11" s="13"/>
      <c r="AX11" s="13"/>
      <c r="AY11" s="13"/>
    </row>
    <row r="12" spans="1:51" ht="12.95" customHeight="1">
      <c r="A12" s="1852" t="s">
        <v>2640</v>
      </c>
      <c r="B12" s="1852"/>
      <c r="C12" s="1852"/>
      <c r="D12" s="1852"/>
      <c r="E12" s="1852"/>
      <c r="F12" s="1852"/>
      <c r="G12" s="1852"/>
      <c r="H12" s="1852"/>
      <c r="I12" s="1852"/>
      <c r="J12" s="1852"/>
      <c r="K12" s="1852"/>
      <c r="L12" s="1852"/>
      <c r="M12" s="1852"/>
      <c r="N12" s="1852"/>
      <c r="O12" s="1852"/>
      <c r="P12" s="1852"/>
      <c r="Q12" s="1852"/>
      <c r="R12" s="1852"/>
      <c r="S12" s="1852"/>
      <c r="T12" s="1852"/>
      <c r="U12" s="1852"/>
      <c r="V12" s="1852"/>
      <c r="W12" s="1852"/>
      <c r="X12" s="1852"/>
      <c r="Y12" s="1852"/>
      <c r="Z12" s="1852"/>
      <c r="AA12" s="1852"/>
      <c r="AB12" s="1852"/>
      <c r="AC12" s="1852"/>
      <c r="AD12" s="1852"/>
      <c r="AE12" s="1852"/>
      <c r="AF12" s="1852"/>
      <c r="AG12" s="1852"/>
      <c r="AH12" s="1852"/>
      <c r="AI12" s="1852"/>
      <c r="AJ12" s="1852"/>
      <c r="AK12" s="1852"/>
      <c r="AL12" s="1852"/>
      <c r="AM12" s="1852"/>
      <c r="AN12" s="1852"/>
      <c r="AO12" s="1852"/>
      <c r="AP12" s="1852"/>
      <c r="AQ12" s="1852"/>
      <c r="AR12" s="1852"/>
      <c r="AS12" s="1852"/>
      <c r="AT12" s="1852"/>
      <c r="AU12" s="6"/>
      <c r="AV12" s="6"/>
      <c r="AW12" s="6"/>
      <c r="AX12" s="6"/>
      <c r="AY12" s="6"/>
    </row>
    <row r="13" spans="1:51" ht="12.95" customHeight="1">
      <c r="A13" s="1276" t="s">
        <v>2393</v>
      </c>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934"/>
      <c r="AV13" s="934"/>
      <c r="AW13" s="934"/>
      <c r="AX13" s="934"/>
      <c r="AY13" s="934"/>
    </row>
    <row r="14" spans="1:51" ht="12.95" customHeight="1">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543" t="s">
        <v>2741</v>
      </c>
      <c r="I16" s="1541"/>
      <c r="J16" s="1541"/>
      <c r="K16" s="1541"/>
      <c r="L16" s="1541"/>
      <c r="M16" s="1541"/>
      <c r="N16" s="1541"/>
      <c r="O16" s="1541"/>
      <c r="P16" s="1541"/>
      <c r="Q16" s="1541"/>
      <c r="R16" s="1541"/>
      <c r="S16" s="1541"/>
      <c r="T16" s="1541"/>
      <c r="U16" s="1541"/>
      <c r="V16" s="1541"/>
      <c r="W16" s="1541"/>
      <c r="X16" s="1541"/>
      <c r="Y16" s="1541"/>
      <c r="Z16" s="1541"/>
      <c r="AA16" s="1541"/>
      <c r="AB16" s="1541"/>
      <c r="AC16" s="1541"/>
      <c r="AD16" s="1541"/>
      <c r="AE16" s="1541"/>
      <c r="AF16" s="1541"/>
      <c r="AG16" s="1541"/>
      <c r="AH16" s="1541"/>
      <c r="AI16" s="1541"/>
      <c r="AJ16" s="1541"/>
    </row>
    <row r="17" spans="1:52" ht="12.95" customHeight="1"/>
    <row r="18" spans="1:52" ht="12.95" customHeight="1">
      <c r="A18" s="57" t="s">
        <v>101</v>
      </c>
      <c r="C18" s="4"/>
      <c r="D18" s="4"/>
      <c r="E18" s="4"/>
      <c r="F18" s="4"/>
      <c r="G18" s="4"/>
      <c r="H18" s="1436" t="s">
        <v>2642</v>
      </c>
      <c r="I18" s="1432"/>
      <c r="J18" s="1432"/>
      <c r="K18" s="1432"/>
      <c r="L18" s="1432"/>
      <c r="M18" s="1432"/>
      <c r="N18" s="1432"/>
      <c r="O18" s="1432"/>
      <c r="P18" s="1432"/>
      <c r="Q18" s="1432"/>
      <c r="R18" s="1432"/>
      <c r="S18" s="1432"/>
      <c r="T18" s="1432"/>
      <c r="U18" s="1432"/>
      <c r="V18" s="1432"/>
      <c r="W18" s="1432"/>
      <c r="X18" s="1432"/>
      <c r="Y18" s="1432"/>
      <c r="Z18" s="1432"/>
      <c r="AA18" s="1432"/>
      <c r="AB18" s="1432"/>
      <c r="AC18" s="1432"/>
      <c r="AD18" s="1432"/>
      <c r="AE18" s="1432"/>
      <c r="AF18" s="1432"/>
      <c r="AG18" s="1432"/>
      <c r="AH18" s="1432"/>
      <c r="AI18" s="1432"/>
      <c r="AJ18" s="1432"/>
    </row>
    <row r="19" spans="1:52" ht="12.95" customHeight="1"/>
    <row r="20" spans="1:52" ht="12.95" customHeight="1">
      <c r="A20" s="1853" t="s">
        <v>885</v>
      </c>
      <c r="B20" s="1853"/>
      <c r="C20" s="1853"/>
      <c r="D20" s="1853"/>
      <c r="E20" s="1853"/>
      <c r="F20" s="1853"/>
      <c r="G20" s="1853"/>
      <c r="H20" s="1853"/>
      <c r="I20" s="1853"/>
      <c r="J20" s="1853"/>
      <c r="K20" s="1853"/>
      <c r="L20" s="1853"/>
      <c r="M20" s="1853"/>
      <c r="N20" s="1853"/>
      <c r="O20" s="1853"/>
      <c r="P20" s="1853"/>
      <c r="Q20" s="1853"/>
      <c r="R20" s="1853"/>
      <c r="S20" s="1853"/>
      <c r="T20" s="1853"/>
      <c r="U20" s="1853"/>
      <c r="V20" s="1853"/>
      <c r="W20" s="1853"/>
      <c r="X20" s="1853"/>
      <c r="Y20" s="1853"/>
      <c r="Z20" s="1853"/>
      <c r="AA20" s="1853"/>
      <c r="AB20" s="1853"/>
      <c r="AC20" s="1853"/>
      <c r="AD20" s="1853"/>
      <c r="AE20" s="1853"/>
      <c r="AF20" s="1853"/>
      <c r="AG20" s="1853"/>
      <c r="AH20" s="1853"/>
      <c r="AI20" s="1853"/>
      <c r="AJ20" s="1853"/>
      <c r="AK20" s="1853"/>
      <c r="AL20" s="1853"/>
      <c r="AM20" s="1853"/>
      <c r="AN20" s="1853"/>
      <c r="AO20" s="1853"/>
      <c r="AP20" s="1853"/>
      <c r="AQ20" s="1853"/>
      <c r="AR20" s="1853"/>
      <c r="AS20" s="1853"/>
      <c r="AT20" s="1853"/>
      <c r="AU20" s="935"/>
      <c r="AV20" s="935"/>
      <c r="AW20" s="935"/>
      <c r="AX20" s="935"/>
      <c r="AY20" s="935"/>
    </row>
    <row r="21" spans="1:52" ht="12.95" customHeight="1">
      <c r="A21" s="1856" t="s">
        <v>1034</v>
      </c>
      <c r="B21" s="1856"/>
      <c r="C21" s="1856"/>
      <c r="D21" s="1856"/>
      <c r="E21" s="1856"/>
      <c r="F21" s="1856"/>
      <c r="G21" s="1856"/>
      <c r="H21" s="1856"/>
      <c r="I21" s="1856"/>
      <c r="J21" s="1856"/>
      <c r="K21" s="1856"/>
      <c r="L21" s="1856"/>
      <c r="M21" s="1856"/>
      <c r="N21" s="1856"/>
      <c r="O21" s="1856"/>
      <c r="P21" s="1856"/>
      <c r="Q21" s="1856"/>
      <c r="R21" s="1856"/>
      <c r="S21" s="1856"/>
      <c r="T21" s="1856"/>
      <c r="U21" s="1856"/>
      <c r="V21" s="1856"/>
      <c r="W21" s="1856"/>
      <c r="X21" s="1856"/>
      <c r="Y21" s="1856"/>
      <c r="Z21" s="1856"/>
      <c r="AA21" s="1856"/>
      <c r="AB21" s="1856"/>
      <c r="AC21" s="1856"/>
      <c r="AD21" s="1856"/>
      <c r="AE21" s="1856"/>
      <c r="AF21" s="1856"/>
      <c r="AG21" s="1856"/>
      <c r="AH21" s="1856"/>
      <c r="AI21" s="1856"/>
      <c r="AJ21" s="1856"/>
      <c r="AK21" s="1856"/>
      <c r="AL21" s="1856"/>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2" t="s">
        <v>2506</v>
      </c>
      <c r="B23" s="1352"/>
      <c r="C23" s="1352"/>
      <c r="D23" s="1352"/>
      <c r="E23" s="1352"/>
      <c r="F23" s="1352"/>
      <c r="G23" s="1352"/>
      <c r="H23" s="1352"/>
      <c r="I23" s="1352"/>
      <c r="J23" s="1352"/>
      <c r="K23" s="1352"/>
      <c r="L23" s="1352"/>
      <c r="M23" s="1352"/>
      <c r="N23" s="1352"/>
      <c r="O23" s="1352"/>
      <c r="P23" s="1352"/>
      <c r="Q23" s="1352"/>
      <c r="R23" s="1352"/>
      <c r="S23" s="1352"/>
      <c r="T23" s="1352"/>
      <c r="U23" s="1352"/>
      <c r="V23" s="1352"/>
      <c r="W23" s="1352"/>
      <c r="X23" s="1352"/>
      <c r="Y23" s="1352"/>
      <c r="Z23" s="1352"/>
      <c r="AA23" s="1352"/>
      <c r="AB23" s="1352"/>
      <c r="AC23" s="1352"/>
      <c r="AD23" s="1352"/>
      <c r="AE23" s="1352"/>
      <c r="AF23" s="1352"/>
      <c r="AG23" s="1352"/>
      <c r="AH23" s="1352"/>
      <c r="AI23" s="1352"/>
      <c r="AJ23" s="1352"/>
      <c r="AK23" s="1352"/>
      <c r="AL23" s="1352"/>
      <c r="AM23" s="1352"/>
      <c r="AN23" s="1352"/>
      <c r="AO23" s="1352"/>
      <c r="AP23" s="1352"/>
      <c r="AQ23" s="1352"/>
      <c r="AR23" s="1352"/>
      <c r="AS23" s="1352"/>
      <c r="AT23" s="1352"/>
      <c r="AU23" s="18"/>
      <c r="AV23" s="18"/>
      <c r="AW23" s="18"/>
      <c r="AX23" s="18"/>
      <c r="AY23" s="18"/>
      <c r="AZ23" s="18"/>
    </row>
    <row r="24" spans="1:52" ht="12.95" customHeight="1">
      <c r="A24" s="1352"/>
      <c r="B24" s="1352"/>
      <c r="C24" s="1352"/>
      <c r="D24" s="1352"/>
      <c r="E24" s="1352"/>
      <c r="F24" s="1352"/>
      <c r="G24" s="1352"/>
      <c r="H24" s="1352"/>
      <c r="I24" s="1352"/>
      <c r="J24" s="1352"/>
      <c r="K24" s="1352"/>
      <c r="L24" s="1352"/>
      <c r="M24" s="1352"/>
      <c r="N24" s="1352"/>
      <c r="O24" s="1352"/>
      <c r="P24" s="1352"/>
      <c r="Q24" s="1352"/>
      <c r="R24" s="1352"/>
      <c r="S24" s="1352"/>
      <c r="T24" s="1352"/>
      <c r="U24" s="1352"/>
      <c r="V24" s="1352"/>
      <c r="W24" s="1352"/>
      <c r="X24" s="1352"/>
      <c r="Y24" s="1352"/>
      <c r="Z24" s="1352"/>
      <c r="AA24" s="1352"/>
      <c r="AB24" s="1352"/>
      <c r="AC24" s="1352"/>
      <c r="AD24" s="1352"/>
      <c r="AE24" s="1352"/>
      <c r="AF24" s="1352"/>
      <c r="AG24" s="1352"/>
      <c r="AH24" s="1352"/>
      <c r="AI24" s="1352"/>
      <c r="AJ24" s="1352"/>
      <c r="AK24" s="1352"/>
      <c r="AL24" s="1352"/>
      <c r="AM24" s="1352"/>
      <c r="AN24" s="1352"/>
      <c r="AO24" s="1352"/>
      <c r="AP24" s="1352"/>
      <c r="AQ24" s="1352"/>
      <c r="AR24" s="1352"/>
      <c r="AS24" s="1352"/>
      <c r="AT24" s="1352"/>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55">
        <f>'Basis &amp; Credits'!AB56</f>
        <v>2022553</v>
      </c>
      <c r="N26" s="1855"/>
      <c r="O26" s="1855"/>
      <c r="P26" s="1855"/>
      <c r="Q26" s="1855"/>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3">
        <f>'Basis &amp; Credits'!AB78</f>
        <v>0</v>
      </c>
      <c r="N27" s="1363"/>
      <c r="O27" s="1363"/>
      <c r="P27" s="1363"/>
      <c r="Q27" s="1363"/>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50" t="s">
        <v>2507</v>
      </c>
      <c r="B29" s="1850"/>
      <c r="C29" s="1850"/>
      <c r="D29" s="1850"/>
      <c r="E29" s="1850"/>
      <c r="F29" s="1850"/>
      <c r="G29" s="1850"/>
      <c r="H29" s="1850"/>
      <c r="I29" s="1850"/>
      <c r="J29" s="1850"/>
      <c r="K29" s="1850"/>
      <c r="L29" s="1850"/>
      <c r="M29" s="1850"/>
      <c r="N29" s="1850"/>
      <c r="O29" s="1850"/>
      <c r="P29" s="1850"/>
      <c r="Q29" s="1850"/>
      <c r="R29" s="1850"/>
      <c r="S29" s="1850"/>
      <c r="T29" s="1850"/>
      <c r="U29" s="1850"/>
      <c r="V29" s="1850"/>
      <c r="W29" s="1850"/>
      <c r="X29" s="1850"/>
      <c r="Y29" s="1850"/>
      <c r="Z29" s="1850"/>
      <c r="AA29" s="1850"/>
      <c r="AB29" s="1850"/>
      <c r="AC29" s="1850"/>
      <c r="AD29" s="1850"/>
      <c r="AE29" s="1850"/>
      <c r="AF29" s="1850"/>
      <c r="AG29" s="1850"/>
      <c r="AH29" s="1850"/>
      <c r="AI29" s="1850"/>
      <c r="AJ29" s="1850"/>
      <c r="AK29" s="1850"/>
      <c r="AL29" s="1850"/>
      <c r="AM29" s="1850"/>
      <c r="AN29" s="1850"/>
      <c r="AO29" s="1850"/>
      <c r="AP29" s="1850"/>
      <c r="AQ29" s="1850"/>
      <c r="AR29" s="1850"/>
      <c r="AS29" s="1850"/>
      <c r="AT29" s="1850"/>
    </row>
    <row r="30" spans="1:52" ht="12.95" customHeight="1">
      <c r="A30" s="1850"/>
      <c r="B30" s="1850"/>
      <c r="C30" s="1850"/>
      <c r="D30" s="1850"/>
      <c r="E30" s="1850"/>
      <c r="F30" s="1850"/>
      <c r="G30" s="1850"/>
      <c r="H30" s="1850"/>
      <c r="I30" s="1850"/>
      <c r="J30" s="1850"/>
      <c r="K30" s="1850"/>
      <c r="L30" s="1850"/>
      <c r="M30" s="1850"/>
      <c r="N30" s="1850"/>
      <c r="O30" s="1850"/>
      <c r="P30" s="1850"/>
      <c r="Q30" s="1850"/>
      <c r="R30" s="1850"/>
      <c r="S30" s="1850"/>
      <c r="T30" s="1850"/>
      <c r="U30" s="1850"/>
      <c r="V30" s="1850"/>
      <c r="W30" s="1850"/>
      <c r="X30" s="1850"/>
      <c r="Y30" s="1850"/>
      <c r="Z30" s="1850"/>
      <c r="AA30" s="1850"/>
      <c r="AB30" s="1850"/>
      <c r="AC30" s="1850"/>
      <c r="AD30" s="1850"/>
      <c r="AE30" s="1850"/>
      <c r="AF30" s="1850"/>
      <c r="AG30" s="1850"/>
      <c r="AH30" s="1850"/>
      <c r="AI30" s="1850"/>
      <c r="AJ30" s="1850"/>
      <c r="AK30" s="1850"/>
      <c r="AL30" s="1850"/>
      <c r="AM30" s="1850"/>
      <c r="AN30" s="1850"/>
      <c r="AO30" s="1850"/>
      <c r="AP30" s="1850"/>
      <c r="AQ30" s="1850"/>
      <c r="AR30" s="1850"/>
      <c r="AS30" s="1850"/>
      <c r="AT30" s="1850"/>
      <c r="AZ30" s="20"/>
    </row>
    <row r="31" spans="1:52" ht="12.95" customHeight="1">
      <c r="A31" s="1850"/>
      <c r="B31" s="1850"/>
      <c r="C31" s="1850"/>
      <c r="D31" s="1850"/>
      <c r="E31" s="1850"/>
      <c r="F31" s="1850"/>
      <c r="G31" s="1850"/>
      <c r="H31" s="1850"/>
      <c r="I31" s="1850"/>
      <c r="J31" s="1850"/>
      <c r="K31" s="1850"/>
      <c r="L31" s="1850"/>
      <c r="M31" s="1850"/>
      <c r="N31" s="1850"/>
      <c r="O31" s="1850"/>
      <c r="P31" s="1850"/>
      <c r="Q31" s="1850"/>
      <c r="R31" s="1850"/>
      <c r="S31" s="1850"/>
      <c r="T31" s="1850"/>
      <c r="U31" s="1850"/>
      <c r="V31" s="1850"/>
      <c r="W31" s="1850"/>
      <c r="X31" s="1850"/>
      <c r="Y31" s="1850"/>
      <c r="Z31" s="1850"/>
      <c r="AA31" s="1850"/>
      <c r="AB31" s="1850"/>
      <c r="AC31" s="1850"/>
      <c r="AD31" s="1850"/>
      <c r="AE31" s="1850"/>
      <c r="AF31" s="1850"/>
      <c r="AG31" s="1850"/>
      <c r="AH31" s="1850"/>
      <c r="AI31" s="1850"/>
      <c r="AJ31" s="1850"/>
      <c r="AK31" s="1850"/>
      <c r="AL31" s="1850"/>
      <c r="AM31" s="1850"/>
      <c r="AN31" s="1850"/>
      <c r="AO31" s="1850"/>
      <c r="AP31" s="1850"/>
      <c r="AQ31" s="1850"/>
      <c r="AR31" s="1850"/>
      <c r="AS31" s="1850"/>
      <c r="AT31" s="1850"/>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420" t="s">
        <v>678</v>
      </c>
      <c r="P33" s="1420"/>
      <c r="Q33" s="1854" t="s">
        <v>2508</v>
      </c>
      <c r="R33" s="1854"/>
      <c r="S33" s="1854"/>
      <c r="T33" s="1854"/>
      <c r="U33" s="1854"/>
      <c r="V33" s="1854"/>
      <c r="W33" s="1854"/>
      <c r="X33" s="1854"/>
      <c r="Y33" s="1854"/>
      <c r="Z33" s="1854"/>
      <c r="AA33" s="1854"/>
      <c r="AB33" s="1854"/>
      <c r="AC33" s="1854"/>
      <c r="AD33" s="1854"/>
      <c r="AE33" s="1854"/>
      <c r="AF33" s="1854"/>
      <c r="AG33" s="1854"/>
      <c r="AH33" s="1854"/>
      <c r="AI33" s="1854"/>
      <c r="AJ33" s="1854"/>
      <c r="AK33" s="1854"/>
      <c r="AL33" s="1854"/>
      <c r="AM33" s="1854"/>
      <c r="AN33" s="1854"/>
      <c r="AO33" s="1854"/>
      <c r="AP33" s="1854"/>
      <c r="AQ33" s="1854"/>
      <c r="AR33" s="1854"/>
      <c r="AS33" s="1854"/>
      <c r="AT33" s="1854"/>
      <c r="AU33" s="20"/>
      <c r="AV33" s="20"/>
      <c r="AW33" s="20"/>
      <c r="AX33" s="20"/>
      <c r="AY33" s="20"/>
    </row>
    <row r="34" spans="1:52" ht="12.95" customHeight="1">
      <c r="A34" s="1850" t="s">
        <v>2509</v>
      </c>
      <c r="B34" s="1850"/>
      <c r="C34" s="1850"/>
      <c r="D34" s="1850"/>
      <c r="E34" s="1850"/>
      <c r="F34" s="1850"/>
      <c r="G34" s="1850"/>
      <c r="H34" s="1850"/>
      <c r="I34" s="1850"/>
      <c r="J34" s="1850"/>
      <c r="K34" s="1850"/>
      <c r="L34" s="1850"/>
      <c r="M34" s="1850"/>
      <c r="N34" s="1850"/>
      <c r="O34" s="1850"/>
      <c r="P34" s="1850"/>
      <c r="Q34" s="1850"/>
      <c r="R34" s="1850"/>
      <c r="S34" s="1850"/>
      <c r="T34" s="1850"/>
      <c r="U34" s="1850"/>
      <c r="V34" s="1850"/>
      <c r="W34" s="1850"/>
      <c r="X34" s="1850"/>
      <c r="Y34" s="1850"/>
      <c r="Z34" s="1850"/>
      <c r="AA34" s="1850"/>
      <c r="AB34" s="1850"/>
      <c r="AC34" s="1850"/>
      <c r="AD34" s="1850"/>
      <c r="AE34" s="1850"/>
      <c r="AF34" s="1850"/>
      <c r="AG34" s="1850"/>
      <c r="AH34" s="1850"/>
      <c r="AI34" s="1850"/>
      <c r="AJ34" s="1850"/>
      <c r="AK34" s="1850"/>
      <c r="AL34" s="1850"/>
      <c r="AM34" s="1850"/>
      <c r="AN34" s="1850"/>
      <c r="AO34" s="1850"/>
      <c r="AP34" s="1850"/>
      <c r="AQ34" s="1850"/>
      <c r="AR34" s="1850"/>
      <c r="AS34" s="1850"/>
      <c r="AT34" s="1850"/>
      <c r="AU34" s="20"/>
      <c r="AV34" s="20"/>
      <c r="AW34" s="20"/>
      <c r="AX34" s="20"/>
      <c r="AY34" s="20"/>
      <c r="AZ34" s="20"/>
    </row>
    <row r="35" spans="1:52" ht="12.95" customHeight="1">
      <c r="A35" s="1850"/>
      <c r="B35" s="1850"/>
      <c r="C35" s="1850"/>
      <c r="D35" s="1850"/>
      <c r="E35" s="1850"/>
      <c r="F35" s="1850"/>
      <c r="G35" s="1850"/>
      <c r="H35" s="1850"/>
      <c r="I35" s="1850"/>
      <c r="J35" s="1850"/>
      <c r="K35" s="1850"/>
      <c r="L35" s="1850"/>
      <c r="M35" s="1850"/>
      <c r="N35" s="1850"/>
      <c r="O35" s="1850"/>
      <c r="P35" s="1850"/>
      <c r="Q35" s="1850"/>
      <c r="R35" s="1850"/>
      <c r="S35" s="1850"/>
      <c r="T35" s="1850"/>
      <c r="U35" s="1850"/>
      <c r="V35" s="1850"/>
      <c r="W35" s="1850"/>
      <c r="X35" s="1850"/>
      <c r="Y35" s="1850"/>
      <c r="Z35" s="1850"/>
      <c r="AA35" s="1850"/>
      <c r="AB35" s="1850"/>
      <c r="AC35" s="1850"/>
      <c r="AD35" s="1850"/>
      <c r="AE35" s="1850"/>
      <c r="AF35" s="1850"/>
      <c r="AG35" s="1850"/>
      <c r="AH35" s="1850"/>
      <c r="AI35" s="1850"/>
      <c r="AJ35" s="1850"/>
      <c r="AK35" s="1850"/>
      <c r="AL35" s="1850"/>
      <c r="AM35" s="1850"/>
      <c r="AN35" s="1850"/>
      <c r="AO35" s="1850"/>
      <c r="AP35" s="1850"/>
      <c r="AQ35" s="1850"/>
      <c r="AR35" s="1850"/>
      <c r="AS35" s="1850"/>
      <c r="AT35" s="1850"/>
      <c r="AU35" s="20"/>
      <c r="AV35" s="20"/>
      <c r="AW35" s="20"/>
      <c r="AX35" s="20"/>
      <c r="AY35" s="20"/>
      <c r="AZ35" s="20"/>
    </row>
    <row r="36" spans="1:52" ht="12.95" customHeight="1">
      <c r="A36" s="1850"/>
      <c r="B36" s="1850"/>
      <c r="C36" s="1850"/>
      <c r="D36" s="1850"/>
      <c r="E36" s="1850"/>
      <c r="F36" s="1850"/>
      <c r="G36" s="1850"/>
      <c r="H36" s="1850"/>
      <c r="I36" s="1850"/>
      <c r="J36" s="1850"/>
      <c r="K36" s="1850"/>
      <c r="L36" s="1850"/>
      <c r="M36" s="1850"/>
      <c r="N36" s="1850"/>
      <c r="O36" s="1850"/>
      <c r="P36" s="1850"/>
      <c r="Q36" s="1850"/>
      <c r="R36" s="1850"/>
      <c r="S36" s="1850"/>
      <c r="T36" s="1850"/>
      <c r="U36" s="1850"/>
      <c r="V36" s="1850"/>
      <c r="W36" s="1850"/>
      <c r="X36" s="1850"/>
      <c r="Y36" s="1850"/>
      <c r="Z36" s="1850"/>
      <c r="AA36" s="1850"/>
      <c r="AB36" s="1850"/>
      <c r="AC36" s="1850"/>
      <c r="AD36" s="1850"/>
      <c r="AE36" s="1850"/>
      <c r="AF36" s="1850"/>
      <c r="AG36" s="1850"/>
      <c r="AH36" s="1850"/>
      <c r="AI36" s="1850"/>
      <c r="AJ36" s="1850"/>
      <c r="AK36" s="1850"/>
      <c r="AL36" s="1850"/>
      <c r="AM36" s="1850"/>
      <c r="AN36" s="1850"/>
      <c r="AO36" s="1850"/>
      <c r="AP36" s="1850"/>
      <c r="AQ36" s="1850"/>
      <c r="AR36" s="1850"/>
      <c r="AS36" s="1850"/>
      <c r="AT36" s="1850"/>
      <c r="AU36" s="20"/>
      <c r="AV36" s="20"/>
      <c r="AW36" s="20"/>
      <c r="AX36" s="20"/>
      <c r="AY36" s="20"/>
      <c r="AZ36" s="20"/>
    </row>
    <row r="37" spans="1:52" ht="12.95" customHeight="1">
      <c r="A37" s="1850"/>
      <c r="B37" s="1850"/>
      <c r="C37" s="1850"/>
      <c r="D37" s="1850"/>
      <c r="E37" s="1850"/>
      <c r="F37" s="1850"/>
      <c r="G37" s="1850"/>
      <c r="H37" s="1850"/>
      <c r="I37" s="1850"/>
      <c r="J37" s="1850"/>
      <c r="K37" s="1850"/>
      <c r="L37" s="1850"/>
      <c r="M37" s="1850"/>
      <c r="N37" s="1850"/>
      <c r="O37" s="1850"/>
      <c r="P37" s="1850"/>
      <c r="Q37" s="1850"/>
      <c r="R37" s="1850"/>
      <c r="S37" s="1850"/>
      <c r="T37" s="1850"/>
      <c r="U37" s="1850"/>
      <c r="V37" s="1850"/>
      <c r="W37" s="1850"/>
      <c r="X37" s="1850"/>
      <c r="Y37" s="1850"/>
      <c r="Z37" s="1850"/>
      <c r="AA37" s="1850"/>
      <c r="AB37" s="1850"/>
      <c r="AC37" s="1850"/>
      <c r="AD37" s="1850"/>
      <c r="AE37" s="1850"/>
      <c r="AF37" s="1850"/>
      <c r="AG37" s="1850"/>
      <c r="AH37" s="1850"/>
      <c r="AI37" s="1850"/>
      <c r="AJ37" s="1850"/>
      <c r="AK37" s="1850"/>
      <c r="AL37" s="1850"/>
      <c r="AM37" s="1850"/>
      <c r="AN37" s="1850"/>
      <c r="AO37" s="1850"/>
      <c r="AP37" s="1850"/>
      <c r="AQ37" s="1850"/>
      <c r="AR37" s="1850"/>
      <c r="AS37" s="1850"/>
      <c r="AT37" s="1850"/>
      <c r="AZ37" s="20"/>
    </row>
    <row r="38" spans="1:52" ht="12.95" customHeight="1">
      <c r="A38" s="3"/>
      <c r="AZ38" s="20"/>
    </row>
    <row r="39" spans="1:52" ht="12.95"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2" t="s">
        <v>2511</v>
      </c>
      <c r="B46" s="1352"/>
      <c r="C46" s="1352"/>
      <c r="D46" s="1352"/>
      <c r="E46" s="1352"/>
      <c r="F46" s="1352"/>
      <c r="G46" s="1352"/>
      <c r="H46" s="1352"/>
      <c r="I46" s="1352"/>
      <c r="J46" s="1352"/>
      <c r="K46" s="1352"/>
      <c r="L46" s="1352"/>
      <c r="M46" s="1352"/>
      <c r="N46" s="1352"/>
      <c r="O46" s="1352"/>
      <c r="P46" s="1352"/>
      <c r="Q46" s="1352"/>
      <c r="R46" s="1352"/>
      <c r="S46" s="1352"/>
      <c r="T46" s="1352"/>
      <c r="U46" s="1352"/>
      <c r="V46" s="1352"/>
      <c r="W46" s="1352"/>
      <c r="X46" s="1352"/>
      <c r="Y46" s="1352"/>
      <c r="Z46" s="1352"/>
      <c r="AA46" s="1352"/>
      <c r="AB46" s="1352"/>
      <c r="AC46" s="1352"/>
      <c r="AD46" s="1352"/>
      <c r="AE46" s="1352"/>
      <c r="AF46" s="1352"/>
      <c r="AG46" s="1352"/>
      <c r="AH46" s="1352"/>
      <c r="AI46" s="1352"/>
      <c r="AJ46" s="1352"/>
      <c r="AK46" s="1352"/>
      <c r="AL46" s="1352"/>
      <c r="AM46" s="1352"/>
      <c r="AN46" s="1352"/>
      <c r="AO46" s="1352"/>
      <c r="AP46" s="1352"/>
      <c r="AQ46" s="1352"/>
      <c r="AR46" s="1352"/>
      <c r="AS46" s="1352"/>
      <c r="AT46" s="1352"/>
      <c r="AU46" s="20"/>
      <c r="AV46" s="20"/>
      <c r="AW46" s="20"/>
      <c r="AX46" s="20"/>
      <c r="AY46" s="20"/>
      <c r="AZ46" s="20"/>
    </row>
    <row r="47" spans="1:52" ht="12.95" customHeight="1">
      <c r="A47" s="1352"/>
      <c r="B47" s="1352"/>
      <c r="C47" s="1352"/>
      <c r="D47" s="1352"/>
      <c r="E47" s="1352"/>
      <c r="F47" s="1352"/>
      <c r="G47" s="1352"/>
      <c r="H47" s="1352"/>
      <c r="I47" s="1352"/>
      <c r="J47" s="1352"/>
      <c r="K47" s="1352"/>
      <c r="L47" s="1352"/>
      <c r="M47" s="1352"/>
      <c r="N47" s="1352"/>
      <c r="O47" s="1352"/>
      <c r="P47" s="1352"/>
      <c r="Q47" s="1352"/>
      <c r="R47" s="1352"/>
      <c r="S47" s="1352"/>
      <c r="T47" s="1352"/>
      <c r="U47" s="1352"/>
      <c r="V47" s="1352"/>
      <c r="W47" s="1352"/>
      <c r="X47" s="1352"/>
      <c r="Y47" s="1352"/>
      <c r="Z47" s="1352"/>
      <c r="AA47" s="1352"/>
      <c r="AB47" s="1352"/>
      <c r="AC47" s="1352"/>
      <c r="AD47" s="1352"/>
      <c r="AE47" s="1352"/>
      <c r="AF47" s="1352"/>
      <c r="AG47" s="1352"/>
      <c r="AH47" s="1352"/>
      <c r="AI47" s="1352"/>
      <c r="AJ47" s="1352"/>
      <c r="AK47" s="1352"/>
      <c r="AL47" s="1352"/>
      <c r="AM47" s="1352"/>
      <c r="AN47" s="1352"/>
      <c r="AO47" s="1352"/>
      <c r="AP47" s="1352"/>
      <c r="AQ47" s="1352"/>
      <c r="AR47" s="1352"/>
      <c r="AS47" s="1352"/>
      <c r="AT47" s="1352"/>
      <c r="AU47" s="20"/>
      <c r="AV47" s="20"/>
      <c r="AW47" s="20"/>
      <c r="AX47" s="20"/>
      <c r="AY47" s="20"/>
      <c r="AZ47" s="20"/>
    </row>
    <row r="48" spans="1:52" ht="12.95" customHeight="1">
      <c r="A48" s="1352"/>
      <c r="B48" s="1352"/>
      <c r="C48" s="1352"/>
      <c r="D48" s="1352"/>
      <c r="E48" s="1352"/>
      <c r="F48" s="1352"/>
      <c r="G48" s="1352"/>
      <c r="H48" s="1352"/>
      <c r="I48" s="1352"/>
      <c r="J48" s="1352"/>
      <c r="K48" s="1352"/>
      <c r="L48" s="1352"/>
      <c r="M48" s="1352"/>
      <c r="N48" s="1352"/>
      <c r="O48" s="1352"/>
      <c r="P48" s="1352"/>
      <c r="Q48" s="1352"/>
      <c r="R48" s="1352"/>
      <c r="S48" s="1352"/>
      <c r="T48" s="1352"/>
      <c r="U48" s="1352"/>
      <c r="V48" s="1352"/>
      <c r="W48" s="1352"/>
      <c r="X48" s="1352"/>
      <c r="Y48" s="1352"/>
      <c r="Z48" s="1352"/>
      <c r="AA48" s="1352"/>
      <c r="AB48" s="1352"/>
      <c r="AC48" s="1352"/>
      <c r="AD48" s="1352"/>
      <c r="AE48" s="1352"/>
      <c r="AF48" s="1352"/>
      <c r="AG48" s="1352"/>
      <c r="AH48" s="1352"/>
      <c r="AI48" s="1352"/>
      <c r="AJ48" s="1352"/>
      <c r="AK48" s="1352"/>
      <c r="AL48" s="1352"/>
      <c r="AM48" s="1352"/>
      <c r="AN48" s="1352"/>
      <c r="AO48" s="1352"/>
      <c r="AP48" s="1352"/>
      <c r="AQ48" s="1352"/>
      <c r="AR48" s="1352"/>
      <c r="AS48" s="1352"/>
      <c r="AT48" s="1352"/>
      <c r="AU48" s="20"/>
      <c r="AV48" s="20"/>
      <c r="AW48" s="20"/>
      <c r="AX48" s="20"/>
      <c r="AY48" s="20"/>
      <c r="AZ48" s="20"/>
    </row>
    <row r="49" spans="1:52" ht="12.95" customHeight="1">
      <c r="A49" s="1352"/>
      <c r="B49" s="1352"/>
      <c r="C49" s="1352"/>
      <c r="D49" s="1352"/>
      <c r="E49" s="1352"/>
      <c r="F49" s="1352"/>
      <c r="G49" s="1352"/>
      <c r="H49" s="1352"/>
      <c r="I49" s="1352"/>
      <c r="J49" s="1352"/>
      <c r="K49" s="1352"/>
      <c r="L49" s="1352"/>
      <c r="M49" s="1352"/>
      <c r="N49" s="1352"/>
      <c r="O49" s="1352"/>
      <c r="P49" s="1352"/>
      <c r="Q49" s="1352"/>
      <c r="R49" s="1352"/>
      <c r="S49" s="1352"/>
      <c r="T49" s="1352"/>
      <c r="U49" s="1352"/>
      <c r="V49" s="1352"/>
      <c r="W49" s="1352"/>
      <c r="X49" s="1352"/>
      <c r="Y49" s="1352"/>
      <c r="Z49" s="1352"/>
      <c r="AA49" s="1352"/>
      <c r="AB49" s="1352"/>
      <c r="AC49" s="1352"/>
      <c r="AD49" s="1352"/>
      <c r="AE49" s="1352"/>
      <c r="AF49" s="1352"/>
      <c r="AG49" s="1352"/>
      <c r="AH49" s="1352"/>
      <c r="AI49" s="1352"/>
      <c r="AJ49" s="1352"/>
      <c r="AK49" s="1352"/>
      <c r="AL49" s="1352"/>
      <c r="AM49" s="1352"/>
      <c r="AN49" s="1352"/>
      <c r="AO49" s="1352"/>
      <c r="AP49" s="1352"/>
      <c r="AQ49" s="1352"/>
      <c r="AR49" s="1352"/>
      <c r="AS49" s="1352"/>
      <c r="AT49" s="1352"/>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51" t="s">
        <v>2516</v>
      </c>
      <c r="B65" s="1551"/>
      <c r="C65" s="1551"/>
      <c r="D65" s="1551"/>
      <c r="E65" s="1551"/>
      <c r="F65" s="1551"/>
      <c r="G65" s="1551"/>
      <c r="H65" s="1551"/>
      <c r="I65" s="1551"/>
      <c r="J65" s="1551"/>
      <c r="K65" s="1551"/>
      <c r="L65" s="1551"/>
      <c r="M65" s="1551"/>
      <c r="N65" s="1551"/>
      <c r="O65" s="1551"/>
      <c r="P65" s="1551"/>
      <c r="Q65" s="1551"/>
      <c r="R65" s="1551"/>
      <c r="S65" s="1551"/>
      <c r="T65" s="1551"/>
      <c r="U65" s="1551"/>
      <c r="V65" s="1551"/>
      <c r="W65" s="1551"/>
      <c r="X65" s="1551"/>
      <c r="Y65" s="1551"/>
      <c r="Z65" s="1551"/>
      <c r="AA65" s="1551"/>
      <c r="AB65" s="1551"/>
      <c r="AC65" s="1551"/>
      <c r="AD65" s="1551"/>
      <c r="AE65" s="1551"/>
      <c r="AF65" s="1551"/>
      <c r="AG65" s="1551"/>
      <c r="AH65" s="1551"/>
      <c r="AI65" s="1551"/>
      <c r="AJ65" s="1551"/>
      <c r="AK65" s="1551"/>
      <c r="AL65" s="1551"/>
      <c r="AM65" s="1551"/>
      <c r="AN65" s="1551"/>
      <c r="AO65" s="1551"/>
      <c r="AP65" s="1551"/>
      <c r="AQ65" s="1551"/>
      <c r="AR65" s="1551"/>
      <c r="AS65" s="1551"/>
      <c r="AT65" s="1551"/>
      <c r="AU65" s="21"/>
      <c r="AV65" s="21"/>
      <c r="AW65" s="21"/>
      <c r="AX65" s="21"/>
      <c r="AY65" s="21"/>
      <c r="AZ65" s="20"/>
    </row>
    <row r="66" spans="1:52" ht="12.95" customHeight="1">
      <c r="A66" s="1551"/>
      <c r="B66" s="1551"/>
      <c r="C66" s="1551"/>
      <c r="D66" s="1551"/>
      <c r="E66" s="1551"/>
      <c r="F66" s="1551"/>
      <c r="G66" s="1551"/>
      <c r="H66" s="1551"/>
      <c r="I66" s="1551"/>
      <c r="J66" s="1551"/>
      <c r="K66" s="1551"/>
      <c r="L66" s="1551"/>
      <c r="M66" s="1551"/>
      <c r="N66" s="1551"/>
      <c r="O66" s="1551"/>
      <c r="P66" s="1551"/>
      <c r="Q66" s="1551"/>
      <c r="R66" s="1551"/>
      <c r="S66" s="1551"/>
      <c r="T66" s="1551"/>
      <c r="U66" s="1551"/>
      <c r="V66" s="1551"/>
      <c r="W66" s="1551"/>
      <c r="X66" s="1551"/>
      <c r="Y66" s="1551"/>
      <c r="Z66" s="1551"/>
      <c r="AA66" s="1551"/>
      <c r="AB66" s="1551"/>
      <c r="AC66" s="1551"/>
      <c r="AD66" s="1551"/>
      <c r="AE66" s="1551"/>
      <c r="AF66" s="1551"/>
      <c r="AG66" s="1551"/>
      <c r="AH66" s="1551"/>
      <c r="AI66" s="1551"/>
      <c r="AJ66" s="1551"/>
      <c r="AK66" s="1551"/>
      <c r="AL66" s="1551"/>
      <c r="AM66" s="1551"/>
      <c r="AN66" s="1551"/>
      <c r="AO66" s="1551"/>
      <c r="AP66" s="1551"/>
      <c r="AQ66" s="1551"/>
      <c r="AR66" s="1551"/>
      <c r="AS66" s="1551"/>
      <c r="AT66" s="1551"/>
      <c r="AU66" s="21"/>
      <c r="AV66" s="21"/>
      <c r="AW66" s="21"/>
      <c r="AX66" s="21"/>
      <c r="AY66" s="21"/>
      <c r="AZ66" s="20"/>
    </row>
    <row r="67" spans="1:52" ht="12.95" customHeight="1">
      <c r="A67" s="1551"/>
      <c r="B67" s="1551"/>
      <c r="C67" s="1551"/>
      <c r="D67" s="1551"/>
      <c r="E67" s="1551"/>
      <c r="F67" s="1551"/>
      <c r="G67" s="1551"/>
      <c r="H67" s="1551"/>
      <c r="I67" s="1551"/>
      <c r="J67" s="1551"/>
      <c r="K67" s="1551"/>
      <c r="L67" s="1551"/>
      <c r="M67" s="1551"/>
      <c r="N67" s="1551"/>
      <c r="O67" s="1551"/>
      <c r="P67" s="1551"/>
      <c r="Q67" s="1551"/>
      <c r="R67" s="1551"/>
      <c r="S67" s="1551"/>
      <c r="T67" s="1551"/>
      <c r="U67" s="1551"/>
      <c r="V67" s="1551"/>
      <c r="W67" s="1551"/>
      <c r="X67" s="1551"/>
      <c r="Y67" s="1551"/>
      <c r="Z67" s="1551"/>
      <c r="AA67" s="1551"/>
      <c r="AB67" s="1551"/>
      <c r="AC67" s="1551"/>
      <c r="AD67" s="1551"/>
      <c r="AE67" s="1551"/>
      <c r="AF67" s="1551"/>
      <c r="AG67" s="1551"/>
      <c r="AH67" s="1551"/>
      <c r="AI67" s="1551"/>
      <c r="AJ67" s="1551"/>
      <c r="AK67" s="1551"/>
      <c r="AL67" s="1551"/>
      <c r="AM67" s="1551"/>
      <c r="AN67" s="1551"/>
      <c r="AO67" s="1551"/>
      <c r="AP67" s="1551"/>
      <c r="AQ67" s="1551"/>
      <c r="AR67" s="1551"/>
      <c r="AS67" s="1551"/>
      <c r="AT67" s="1551"/>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51" t="s">
        <v>2517</v>
      </c>
      <c r="B69" s="1551"/>
      <c r="C69" s="1551"/>
      <c r="D69" s="1551"/>
      <c r="E69" s="1551"/>
      <c r="F69" s="1551"/>
      <c r="G69" s="1551"/>
      <c r="H69" s="1551"/>
      <c r="I69" s="1551"/>
      <c r="J69" s="1551"/>
      <c r="K69" s="1551"/>
      <c r="L69" s="1551"/>
      <c r="M69" s="1551"/>
      <c r="N69" s="1551"/>
      <c r="O69" s="1551"/>
      <c r="P69" s="1551"/>
      <c r="Q69" s="1551"/>
      <c r="R69" s="1551"/>
      <c r="S69" s="1551"/>
      <c r="T69" s="1551"/>
      <c r="U69" s="1551"/>
      <c r="V69" s="1551"/>
      <c r="W69" s="1551"/>
      <c r="X69" s="1551"/>
      <c r="Y69" s="1551"/>
      <c r="Z69" s="1551"/>
      <c r="AA69" s="1551"/>
      <c r="AB69" s="1551"/>
      <c r="AC69" s="1551"/>
      <c r="AD69" s="1551"/>
      <c r="AE69" s="1551"/>
      <c r="AF69" s="1551"/>
      <c r="AG69" s="1551"/>
      <c r="AH69" s="1551"/>
      <c r="AI69" s="1551"/>
      <c r="AJ69" s="1551"/>
      <c r="AK69" s="1551"/>
      <c r="AL69" s="1551"/>
      <c r="AM69" s="1551"/>
      <c r="AN69" s="1551"/>
      <c r="AO69" s="1551"/>
      <c r="AP69" s="1551"/>
      <c r="AQ69" s="1551"/>
      <c r="AR69" s="1551"/>
      <c r="AS69" s="1551"/>
      <c r="AT69" s="1551"/>
      <c r="AZ69" s="20"/>
    </row>
    <row r="70" spans="1:52" ht="12.95" customHeight="1">
      <c r="A70" s="1551"/>
      <c r="B70" s="1551"/>
      <c r="C70" s="1551"/>
      <c r="D70" s="1551"/>
      <c r="E70" s="1551"/>
      <c r="F70" s="1551"/>
      <c r="G70" s="1551"/>
      <c r="H70" s="1551"/>
      <c r="I70" s="1551"/>
      <c r="J70" s="1551"/>
      <c r="K70" s="1551"/>
      <c r="L70" s="1551"/>
      <c r="M70" s="1551"/>
      <c r="N70" s="1551"/>
      <c r="O70" s="1551"/>
      <c r="P70" s="1551"/>
      <c r="Q70" s="1551"/>
      <c r="R70" s="1551"/>
      <c r="S70" s="1551"/>
      <c r="T70" s="1551"/>
      <c r="U70" s="1551"/>
      <c r="V70" s="1551"/>
      <c r="W70" s="1551"/>
      <c r="X70" s="1551"/>
      <c r="Y70" s="1551"/>
      <c r="Z70" s="1551"/>
      <c r="AA70" s="1551"/>
      <c r="AB70" s="1551"/>
      <c r="AC70" s="1551"/>
      <c r="AD70" s="1551"/>
      <c r="AE70" s="1551"/>
      <c r="AF70" s="1551"/>
      <c r="AG70" s="1551"/>
      <c r="AH70" s="1551"/>
      <c r="AI70" s="1551"/>
      <c r="AJ70" s="1551"/>
      <c r="AK70" s="1551"/>
      <c r="AL70" s="1551"/>
      <c r="AM70" s="1551"/>
      <c r="AN70" s="1551"/>
      <c r="AO70" s="1551"/>
      <c r="AP70" s="1551"/>
      <c r="AQ70" s="1551"/>
      <c r="AR70" s="1551"/>
      <c r="AS70" s="1551"/>
      <c r="AT70" s="1551"/>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50" t="s">
        <v>2518</v>
      </c>
      <c r="B72" s="1850"/>
      <c r="C72" s="1850"/>
      <c r="D72" s="1850"/>
      <c r="E72" s="1850"/>
      <c r="F72" s="1850"/>
      <c r="G72" s="1850"/>
      <c r="H72" s="1850"/>
      <c r="I72" s="1850"/>
      <c r="J72" s="1850"/>
      <c r="K72" s="1850"/>
      <c r="L72" s="1850"/>
      <c r="M72" s="1850"/>
      <c r="N72" s="1850"/>
      <c r="O72" s="1850"/>
      <c r="P72" s="1850"/>
      <c r="Q72" s="1850"/>
      <c r="R72" s="1850"/>
      <c r="S72" s="1850"/>
      <c r="T72" s="1850"/>
      <c r="U72" s="1850"/>
      <c r="V72" s="1850"/>
      <c r="W72" s="1850"/>
      <c r="X72" s="1850"/>
      <c r="Y72" s="1850"/>
      <c r="Z72" s="1850"/>
      <c r="AA72" s="1850"/>
      <c r="AB72" s="1850"/>
      <c r="AC72" s="1850"/>
      <c r="AD72" s="1850"/>
      <c r="AE72" s="1850"/>
      <c r="AF72" s="1850"/>
      <c r="AG72" s="1850"/>
      <c r="AH72" s="1850"/>
      <c r="AI72" s="1850"/>
      <c r="AJ72" s="1850"/>
      <c r="AK72" s="1850"/>
      <c r="AL72" s="1850"/>
      <c r="AM72" s="1850"/>
      <c r="AN72" s="1850"/>
      <c r="AO72" s="1850"/>
      <c r="AP72" s="1850"/>
      <c r="AQ72" s="1850"/>
      <c r="AR72" s="1850"/>
      <c r="AS72" s="1850"/>
      <c r="AT72" s="1850"/>
      <c r="AU72" s="20"/>
      <c r="AV72" s="20"/>
      <c r="AW72" s="20"/>
      <c r="AX72" s="20"/>
      <c r="AY72" s="20"/>
      <c r="AZ72" s="20"/>
    </row>
    <row r="73" spans="1:52" ht="12.95" customHeight="1">
      <c r="A73" s="1850"/>
      <c r="B73" s="1850"/>
      <c r="C73" s="1850"/>
      <c r="D73" s="1850"/>
      <c r="E73" s="1850"/>
      <c r="F73" s="1850"/>
      <c r="G73" s="1850"/>
      <c r="H73" s="1850"/>
      <c r="I73" s="1850"/>
      <c r="J73" s="1850"/>
      <c r="K73" s="1850"/>
      <c r="L73" s="1850"/>
      <c r="M73" s="1850"/>
      <c r="N73" s="1850"/>
      <c r="O73" s="1850"/>
      <c r="P73" s="1850"/>
      <c r="Q73" s="1850"/>
      <c r="R73" s="1850"/>
      <c r="S73" s="1850"/>
      <c r="T73" s="1850"/>
      <c r="U73" s="1850"/>
      <c r="V73" s="1850"/>
      <c r="W73" s="1850"/>
      <c r="X73" s="1850"/>
      <c r="Y73" s="1850"/>
      <c r="Z73" s="1850"/>
      <c r="AA73" s="1850"/>
      <c r="AB73" s="1850"/>
      <c r="AC73" s="1850"/>
      <c r="AD73" s="1850"/>
      <c r="AE73" s="1850"/>
      <c r="AF73" s="1850"/>
      <c r="AG73" s="1850"/>
      <c r="AH73" s="1850"/>
      <c r="AI73" s="1850"/>
      <c r="AJ73" s="1850"/>
      <c r="AK73" s="1850"/>
      <c r="AL73" s="1850"/>
      <c r="AM73" s="1850"/>
      <c r="AN73" s="1850"/>
      <c r="AO73" s="1850"/>
      <c r="AP73" s="1850"/>
      <c r="AQ73" s="1850"/>
      <c r="AR73" s="1850"/>
      <c r="AS73" s="1850"/>
      <c r="AT73" s="1850"/>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50" t="s">
        <v>2519</v>
      </c>
      <c r="B75" s="1550"/>
      <c r="C75" s="1550"/>
      <c r="D75" s="1550"/>
      <c r="E75" s="1550"/>
      <c r="F75" s="1550"/>
      <c r="G75" s="1550"/>
      <c r="H75" s="1550"/>
      <c r="I75" s="1550"/>
      <c r="J75" s="1550"/>
      <c r="K75" s="1550"/>
      <c r="L75" s="1550"/>
      <c r="M75" s="1550"/>
      <c r="N75" s="1550"/>
      <c r="O75" s="1550"/>
      <c r="P75" s="1550"/>
      <c r="Q75" s="1550"/>
      <c r="R75" s="1550"/>
      <c r="S75" s="1550"/>
      <c r="T75" s="1550"/>
      <c r="U75" s="1550"/>
      <c r="V75" s="1550"/>
      <c r="W75" s="1550"/>
      <c r="X75" s="1550"/>
      <c r="Y75" s="1550"/>
      <c r="Z75" s="1550"/>
      <c r="AA75" s="1550"/>
      <c r="AB75" s="1550"/>
      <c r="AC75" s="1550"/>
      <c r="AD75" s="1550"/>
      <c r="AE75" s="1550"/>
      <c r="AF75" s="1550"/>
      <c r="AG75" s="1550"/>
      <c r="AH75" s="1550"/>
      <c r="AI75" s="1550"/>
      <c r="AJ75" s="1550"/>
      <c r="AK75" s="1550"/>
      <c r="AL75" s="1550"/>
      <c r="AM75" s="1550"/>
      <c r="AN75" s="1550"/>
      <c r="AO75" s="1550"/>
      <c r="AP75" s="1550"/>
      <c r="AQ75" s="1550"/>
      <c r="AR75" s="1550"/>
      <c r="AS75" s="1550"/>
      <c r="AT75" s="1550"/>
      <c r="AU75" s="20"/>
      <c r="AV75" s="20"/>
      <c r="AW75" s="20"/>
      <c r="AX75" s="20"/>
      <c r="AY75" s="20"/>
      <c r="AZ75" s="20"/>
    </row>
    <row r="76" spans="1:52" ht="12.95" customHeight="1">
      <c r="A76" s="1550"/>
      <c r="B76" s="1550"/>
      <c r="C76" s="1550"/>
      <c r="D76" s="1550"/>
      <c r="E76" s="1550"/>
      <c r="F76" s="1550"/>
      <c r="G76" s="1550"/>
      <c r="H76" s="1550"/>
      <c r="I76" s="1550"/>
      <c r="J76" s="1550"/>
      <c r="K76" s="1550"/>
      <c r="L76" s="1550"/>
      <c r="M76" s="1550"/>
      <c r="N76" s="1550"/>
      <c r="O76" s="1550"/>
      <c r="P76" s="1550"/>
      <c r="Q76" s="1550"/>
      <c r="R76" s="1550"/>
      <c r="S76" s="1550"/>
      <c r="T76" s="1550"/>
      <c r="U76" s="1550"/>
      <c r="V76" s="1550"/>
      <c r="W76" s="1550"/>
      <c r="X76" s="1550"/>
      <c r="Y76" s="1550"/>
      <c r="Z76" s="1550"/>
      <c r="AA76" s="1550"/>
      <c r="AB76" s="1550"/>
      <c r="AC76" s="1550"/>
      <c r="AD76" s="1550"/>
      <c r="AE76" s="1550"/>
      <c r="AF76" s="1550"/>
      <c r="AG76" s="1550"/>
      <c r="AH76" s="1550"/>
      <c r="AI76" s="1550"/>
      <c r="AJ76" s="1550"/>
      <c r="AK76" s="1550"/>
      <c r="AL76" s="1550"/>
      <c r="AM76" s="1550"/>
      <c r="AN76" s="1550"/>
      <c r="AO76" s="1550"/>
      <c r="AP76" s="1550"/>
      <c r="AQ76" s="1550"/>
      <c r="AR76" s="1550"/>
      <c r="AS76" s="1550"/>
      <c r="AT76" s="1550"/>
      <c r="AU76" s="20"/>
      <c r="AV76" s="20"/>
      <c r="AW76" s="20"/>
      <c r="AX76" s="20"/>
      <c r="AY76" s="20"/>
      <c r="AZ76" s="17"/>
    </row>
    <row r="77" spans="1:52" ht="12.95" customHeight="1">
      <c r="A77" s="1550"/>
      <c r="B77" s="1550"/>
      <c r="C77" s="1550"/>
      <c r="D77" s="1550"/>
      <c r="E77" s="1550"/>
      <c r="F77" s="1550"/>
      <c r="G77" s="1550"/>
      <c r="H77" s="1550"/>
      <c r="I77" s="1550"/>
      <c r="J77" s="1550"/>
      <c r="K77" s="1550"/>
      <c r="L77" s="1550"/>
      <c r="M77" s="1550"/>
      <c r="N77" s="1550"/>
      <c r="O77" s="1550"/>
      <c r="P77" s="1550"/>
      <c r="Q77" s="1550"/>
      <c r="R77" s="1550"/>
      <c r="S77" s="1550"/>
      <c r="T77" s="1550"/>
      <c r="U77" s="1550"/>
      <c r="V77" s="1550"/>
      <c r="W77" s="1550"/>
      <c r="X77" s="1550"/>
      <c r="Y77" s="1550"/>
      <c r="Z77" s="1550"/>
      <c r="AA77" s="1550"/>
      <c r="AB77" s="1550"/>
      <c r="AC77" s="1550"/>
      <c r="AD77" s="1550"/>
      <c r="AE77" s="1550"/>
      <c r="AF77" s="1550"/>
      <c r="AG77" s="1550"/>
      <c r="AH77" s="1550"/>
      <c r="AI77" s="1550"/>
      <c r="AJ77" s="1550"/>
      <c r="AK77" s="1550"/>
      <c r="AL77" s="1550"/>
      <c r="AM77" s="1550"/>
      <c r="AN77" s="1550"/>
      <c r="AO77" s="1550"/>
      <c r="AP77" s="1550"/>
      <c r="AQ77" s="1550"/>
      <c r="AR77" s="1550"/>
      <c r="AS77" s="1550"/>
      <c r="AT77" s="1550"/>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51" t="s">
        <v>2520</v>
      </c>
      <c r="B79" s="1551"/>
      <c r="C79" s="1551"/>
      <c r="D79" s="1551"/>
      <c r="E79" s="1551"/>
      <c r="F79" s="1551"/>
      <c r="G79" s="1551"/>
      <c r="H79" s="1551"/>
      <c r="I79" s="1551"/>
      <c r="J79" s="1551"/>
      <c r="K79" s="1551"/>
      <c r="L79" s="1551"/>
      <c r="M79" s="1551"/>
      <c r="N79" s="1551"/>
      <c r="O79" s="1551"/>
      <c r="P79" s="1551"/>
      <c r="Q79" s="1551"/>
      <c r="R79" s="1551"/>
      <c r="S79" s="1551"/>
      <c r="T79" s="1551"/>
      <c r="U79" s="1551"/>
      <c r="V79" s="1551"/>
      <c r="W79" s="1551"/>
      <c r="X79" s="1551"/>
      <c r="Y79" s="1551"/>
      <c r="Z79" s="1551"/>
      <c r="AA79" s="1551"/>
      <c r="AB79" s="1551"/>
      <c r="AC79" s="1551"/>
      <c r="AD79" s="1551"/>
      <c r="AE79" s="1551"/>
      <c r="AF79" s="1551"/>
      <c r="AG79" s="1551"/>
      <c r="AH79" s="1551"/>
      <c r="AI79" s="1551"/>
      <c r="AJ79" s="1551"/>
      <c r="AK79" s="1551"/>
      <c r="AL79" s="1551"/>
      <c r="AM79" s="1551"/>
      <c r="AN79" s="1551"/>
      <c r="AO79" s="1551"/>
      <c r="AP79" s="1551"/>
      <c r="AQ79" s="1551"/>
      <c r="AR79" s="1551"/>
      <c r="AS79" s="1551"/>
      <c r="AT79" s="1551"/>
      <c r="AU79" s="20"/>
      <c r="AV79" s="20"/>
      <c r="AW79" s="20"/>
      <c r="AX79" s="20"/>
      <c r="AY79" s="20"/>
      <c r="AZ79" s="20"/>
    </row>
    <row r="80" spans="1:52" ht="12.95" customHeight="1">
      <c r="A80" s="1551"/>
      <c r="B80" s="1551"/>
      <c r="C80" s="1551"/>
      <c r="D80" s="1551"/>
      <c r="E80" s="1551"/>
      <c r="F80" s="1551"/>
      <c r="G80" s="1551"/>
      <c r="H80" s="1551"/>
      <c r="I80" s="1551"/>
      <c r="J80" s="1551"/>
      <c r="K80" s="1551"/>
      <c r="L80" s="1551"/>
      <c r="M80" s="1551"/>
      <c r="N80" s="1551"/>
      <c r="O80" s="1551"/>
      <c r="P80" s="1551"/>
      <c r="Q80" s="1551"/>
      <c r="R80" s="1551"/>
      <c r="S80" s="1551"/>
      <c r="T80" s="1551"/>
      <c r="U80" s="1551"/>
      <c r="V80" s="1551"/>
      <c r="W80" s="1551"/>
      <c r="X80" s="1551"/>
      <c r="Y80" s="1551"/>
      <c r="Z80" s="1551"/>
      <c r="AA80" s="1551"/>
      <c r="AB80" s="1551"/>
      <c r="AC80" s="1551"/>
      <c r="AD80" s="1551"/>
      <c r="AE80" s="1551"/>
      <c r="AF80" s="1551"/>
      <c r="AG80" s="1551"/>
      <c r="AH80" s="1551"/>
      <c r="AI80" s="1551"/>
      <c r="AJ80" s="1551"/>
      <c r="AK80" s="1551"/>
      <c r="AL80" s="1551"/>
      <c r="AM80" s="1551"/>
      <c r="AN80" s="1551"/>
      <c r="AO80" s="1551"/>
      <c r="AP80" s="1551"/>
      <c r="AQ80" s="1551"/>
      <c r="AR80" s="1551"/>
      <c r="AS80" s="1551"/>
      <c r="AT80" s="1551"/>
      <c r="AU80" s="20"/>
      <c r="AV80" s="20"/>
      <c r="AW80" s="20"/>
      <c r="AX80" s="20"/>
      <c r="AY80" s="20"/>
      <c r="AZ80" s="20"/>
    </row>
    <row r="81" spans="1:52" ht="12.95" customHeight="1">
      <c r="A81" s="1551"/>
      <c r="B81" s="1551"/>
      <c r="C81" s="1551"/>
      <c r="D81" s="1551"/>
      <c r="E81" s="1551"/>
      <c r="F81" s="1551"/>
      <c r="G81" s="1551"/>
      <c r="H81" s="1551"/>
      <c r="I81" s="1551"/>
      <c r="J81" s="1551"/>
      <c r="K81" s="1551"/>
      <c r="L81" s="1551"/>
      <c r="M81" s="1551"/>
      <c r="N81" s="1551"/>
      <c r="O81" s="1551"/>
      <c r="P81" s="1551"/>
      <c r="Q81" s="1551"/>
      <c r="R81" s="1551"/>
      <c r="S81" s="1551"/>
      <c r="T81" s="1551"/>
      <c r="U81" s="1551"/>
      <c r="V81" s="1551"/>
      <c r="W81" s="1551"/>
      <c r="X81" s="1551"/>
      <c r="Y81" s="1551"/>
      <c r="Z81" s="1551"/>
      <c r="AA81" s="1551"/>
      <c r="AB81" s="1551"/>
      <c r="AC81" s="1551"/>
      <c r="AD81" s="1551"/>
      <c r="AE81" s="1551"/>
      <c r="AF81" s="1551"/>
      <c r="AG81" s="1551"/>
      <c r="AH81" s="1551"/>
      <c r="AI81" s="1551"/>
      <c r="AJ81" s="1551"/>
      <c r="AK81" s="1551"/>
      <c r="AL81" s="1551"/>
      <c r="AM81" s="1551"/>
      <c r="AN81" s="1551"/>
      <c r="AO81" s="1551"/>
      <c r="AP81" s="1551"/>
      <c r="AQ81" s="1551"/>
      <c r="AR81" s="1551"/>
      <c r="AS81" s="1551"/>
      <c r="AT81" s="1551"/>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5" t="s">
        <v>2523</v>
      </c>
      <c r="B89" s="1565"/>
      <c r="C89" s="1565"/>
      <c r="D89" s="1565"/>
      <c r="E89" s="1565"/>
      <c r="F89" s="1565"/>
      <c r="G89" s="1565"/>
      <c r="H89" s="1565"/>
      <c r="I89" s="1565"/>
      <c r="J89" s="1565"/>
      <c r="K89" s="1565"/>
      <c r="L89" s="1565"/>
      <c r="M89" s="1565"/>
      <c r="N89" s="1565"/>
      <c r="O89" s="1565"/>
      <c r="P89" s="1565"/>
      <c r="Q89" s="1565"/>
      <c r="R89" s="1565"/>
      <c r="S89" s="1565"/>
      <c r="T89" s="1565"/>
      <c r="U89" s="1565"/>
      <c r="V89" s="1565"/>
      <c r="W89" s="1565"/>
      <c r="X89" s="1565"/>
      <c r="Y89" s="1565"/>
      <c r="Z89" s="1565"/>
      <c r="AA89" s="1565"/>
      <c r="AB89" s="1565"/>
      <c r="AC89" s="1565"/>
      <c r="AD89" s="1565"/>
      <c r="AE89" s="1565"/>
      <c r="AF89" s="1565"/>
      <c r="AG89" s="1565"/>
      <c r="AH89" s="1565"/>
      <c r="AI89" s="1565"/>
      <c r="AJ89" s="1565"/>
      <c r="AK89" s="1565"/>
      <c r="AL89" s="1565"/>
      <c r="AM89" s="1565"/>
      <c r="AN89" s="1565"/>
      <c r="AO89" s="1565"/>
      <c r="AP89" s="1565"/>
      <c r="AQ89" s="1565"/>
      <c r="AR89" s="1565"/>
      <c r="AS89" s="1565"/>
      <c r="AT89" s="1565"/>
      <c r="AU89" s="17"/>
      <c r="AV89" s="17"/>
      <c r="AW89" s="17"/>
      <c r="AX89" s="17"/>
      <c r="AY89" s="17"/>
      <c r="AZ89" s="20"/>
    </row>
    <row r="90" spans="1:52" ht="12.95" customHeight="1">
      <c r="A90" s="1565"/>
      <c r="B90" s="1565"/>
      <c r="C90" s="1565"/>
      <c r="D90" s="1565"/>
      <c r="E90" s="1565"/>
      <c r="F90" s="1565"/>
      <c r="G90" s="1565"/>
      <c r="H90" s="1565"/>
      <c r="I90" s="1565"/>
      <c r="J90" s="1565"/>
      <c r="K90" s="1565"/>
      <c r="L90" s="1565"/>
      <c r="M90" s="1565"/>
      <c r="N90" s="1565"/>
      <c r="O90" s="1565"/>
      <c r="P90" s="1565"/>
      <c r="Q90" s="1565"/>
      <c r="R90" s="1565"/>
      <c r="S90" s="1565"/>
      <c r="T90" s="1565"/>
      <c r="U90" s="1565"/>
      <c r="V90" s="1565"/>
      <c r="W90" s="1565"/>
      <c r="X90" s="1565"/>
      <c r="Y90" s="1565"/>
      <c r="Z90" s="1565"/>
      <c r="AA90" s="1565"/>
      <c r="AB90" s="1565"/>
      <c r="AC90" s="1565"/>
      <c r="AD90" s="1565"/>
      <c r="AE90" s="1565"/>
      <c r="AF90" s="1565"/>
      <c r="AG90" s="1565"/>
      <c r="AH90" s="1565"/>
      <c r="AI90" s="1565"/>
      <c r="AJ90" s="1565"/>
      <c r="AK90" s="1565"/>
      <c r="AL90" s="1565"/>
      <c r="AM90" s="1565"/>
      <c r="AN90" s="1565"/>
      <c r="AO90" s="1565"/>
      <c r="AP90" s="1565"/>
      <c r="AQ90" s="1565"/>
      <c r="AR90" s="1565"/>
      <c r="AS90" s="1565"/>
      <c r="AT90" s="1565"/>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50" t="s">
        <v>2524</v>
      </c>
      <c r="B92" s="1550"/>
      <c r="C92" s="1550"/>
      <c r="D92" s="1550"/>
      <c r="E92" s="1550"/>
      <c r="F92" s="1550"/>
      <c r="G92" s="1550"/>
      <c r="H92" s="1550"/>
      <c r="I92" s="1550"/>
      <c r="J92" s="1550"/>
      <c r="K92" s="1550"/>
      <c r="L92" s="1550"/>
      <c r="M92" s="1550"/>
      <c r="N92" s="1550"/>
      <c r="O92" s="1550"/>
      <c r="P92" s="1550"/>
      <c r="Q92" s="1550"/>
      <c r="R92" s="1550"/>
      <c r="S92" s="1550"/>
      <c r="T92" s="1550"/>
      <c r="U92" s="1550"/>
      <c r="V92" s="1550"/>
      <c r="W92" s="1550"/>
      <c r="X92" s="1550"/>
      <c r="Y92" s="1550"/>
      <c r="Z92" s="1550"/>
      <c r="AA92" s="1550"/>
      <c r="AB92" s="1550"/>
      <c r="AC92" s="1550"/>
      <c r="AD92" s="1550"/>
      <c r="AE92" s="1550"/>
      <c r="AF92" s="1550"/>
      <c r="AG92" s="1550"/>
      <c r="AH92" s="1550"/>
      <c r="AI92" s="1550"/>
      <c r="AJ92" s="1550"/>
      <c r="AK92" s="1550"/>
      <c r="AL92" s="1550"/>
      <c r="AM92" s="1550"/>
      <c r="AN92" s="1550"/>
      <c r="AO92" s="1550"/>
      <c r="AP92" s="1550"/>
      <c r="AQ92" s="1550"/>
      <c r="AR92" s="1550"/>
      <c r="AS92" s="1550"/>
      <c r="AT92" s="1550"/>
      <c r="AU92" s="20"/>
      <c r="AV92" s="20"/>
      <c r="AW92" s="20"/>
      <c r="AX92" s="20"/>
      <c r="AY92" s="20"/>
      <c r="AZ92" s="20"/>
    </row>
    <row r="93" spans="1:52" ht="12.95" customHeight="1">
      <c r="A93" s="1550"/>
      <c r="B93" s="1550"/>
      <c r="C93" s="1550"/>
      <c r="D93" s="1550"/>
      <c r="E93" s="1550"/>
      <c r="F93" s="1550"/>
      <c r="G93" s="1550"/>
      <c r="H93" s="1550"/>
      <c r="I93" s="1550"/>
      <c r="J93" s="1550"/>
      <c r="K93" s="1550"/>
      <c r="L93" s="1550"/>
      <c r="M93" s="1550"/>
      <c r="N93" s="1550"/>
      <c r="O93" s="1550"/>
      <c r="P93" s="1550"/>
      <c r="Q93" s="1550"/>
      <c r="R93" s="1550"/>
      <c r="S93" s="1550"/>
      <c r="T93" s="1550"/>
      <c r="U93" s="1550"/>
      <c r="V93" s="1550"/>
      <c r="W93" s="1550"/>
      <c r="X93" s="1550"/>
      <c r="Y93" s="1550"/>
      <c r="Z93" s="1550"/>
      <c r="AA93" s="1550"/>
      <c r="AB93" s="1550"/>
      <c r="AC93" s="1550"/>
      <c r="AD93" s="1550"/>
      <c r="AE93" s="1550"/>
      <c r="AF93" s="1550"/>
      <c r="AG93" s="1550"/>
      <c r="AH93" s="1550"/>
      <c r="AI93" s="1550"/>
      <c r="AJ93" s="1550"/>
      <c r="AK93" s="1550"/>
      <c r="AL93" s="1550"/>
      <c r="AM93" s="1550"/>
      <c r="AN93" s="1550"/>
      <c r="AO93" s="1550"/>
      <c r="AP93" s="1550"/>
      <c r="AQ93" s="1550"/>
      <c r="AR93" s="1550"/>
      <c r="AS93" s="1550"/>
      <c r="AT93" s="1550"/>
      <c r="AU93" s="20"/>
      <c r="AV93" s="20"/>
      <c r="AW93" s="20"/>
      <c r="AX93" s="20"/>
      <c r="AY93" s="20"/>
      <c r="AZ93" s="20"/>
    </row>
    <row r="94" spans="1:52" ht="12.95" customHeight="1">
      <c r="A94" s="1550"/>
      <c r="B94" s="1550"/>
      <c r="C94" s="1550"/>
      <c r="D94" s="1550"/>
      <c r="E94" s="1550"/>
      <c r="F94" s="1550"/>
      <c r="G94" s="1550"/>
      <c r="H94" s="1550"/>
      <c r="I94" s="1550"/>
      <c r="J94" s="1550"/>
      <c r="K94" s="1550"/>
      <c r="L94" s="1550"/>
      <c r="M94" s="1550"/>
      <c r="N94" s="1550"/>
      <c r="O94" s="1550"/>
      <c r="P94" s="1550"/>
      <c r="Q94" s="1550"/>
      <c r="R94" s="1550"/>
      <c r="S94" s="1550"/>
      <c r="T94" s="1550"/>
      <c r="U94" s="1550"/>
      <c r="V94" s="1550"/>
      <c r="W94" s="1550"/>
      <c r="X94" s="1550"/>
      <c r="Y94" s="1550"/>
      <c r="Z94" s="1550"/>
      <c r="AA94" s="1550"/>
      <c r="AB94" s="1550"/>
      <c r="AC94" s="1550"/>
      <c r="AD94" s="1550"/>
      <c r="AE94" s="1550"/>
      <c r="AF94" s="1550"/>
      <c r="AG94" s="1550"/>
      <c r="AH94" s="1550"/>
      <c r="AI94" s="1550"/>
      <c r="AJ94" s="1550"/>
      <c r="AK94" s="1550"/>
      <c r="AL94" s="1550"/>
      <c r="AM94" s="1550"/>
      <c r="AN94" s="1550"/>
      <c r="AO94" s="1550"/>
      <c r="AP94" s="1550"/>
      <c r="AQ94" s="1550"/>
      <c r="AR94" s="1550"/>
      <c r="AS94" s="1550"/>
      <c r="AT94" s="1550"/>
      <c r="AU94" s="20"/>
      <c r="AV94" s="20"/>
      <c r="AW94" s="20"/>
      <c r="AX94" s="20"/>
      <c r="AY94" s="20"/>
      <c r="AZ94" s="20"/>
    </row>
    <row r="95" spans="1:52" ht="12.95" customHeight="1">
      <c r="A95" s="1550"/>
      <c r="B95" s="1550"/>
      <c r="C95" s="1550"/>
      <c r="D95" s="1550"/>
      <c r="E95" s="1550"/>
      <c r="F95" s="1550"/>
      <c r="G95" s="1550"/>
      <c r="H95" s="1550"/>
      <c r="I95" s="1550"/>
      <c r="J95" s="1550"/>
      <c r="K95" s="1550"/>
      <c r="L95" s="1550"/>
      <c r="M95" s="1550"/>
      <c r="N95" s="1550"/>
      <c r="O95" s="1550"/>
      <c r="P95" s="1550"/>
      <c r="Q95" s="1550"/>
      <c r="R95" s="1550"/>
      <c r="S95" s="1550"/>
      <c r="T95" s="1550"/>
      <c r="U95" s="1550"/>
      <c r="V95" s="1550"/>
      <c r="W95" s="1550"/>
      <c r="X95" s="1550"/>
      <c r="Y95" s="1550"/>
      <c r="Z95" s="1550"/>
      <c r="AA95" s="1550"/>
      <c r="AB95" s="1550"/>
      <c r="AC95" s="1550"/>
      <c r="AD95" s="1550"/>
      <c r="AE95" s="1550"/>
      <c r="AF95" s="1550"/>
      <c r="AG95" s="1550"/>
      <c r="AH95" s="1550"/>
      <c r="AI95" s="1550"/>
      <c r="AJ95" s="1550"/>
      <c r="AK95" s="1550"/>
      <c r="AL95" s="1550"/>
      <c r="AM95" s="1550"/>
      <c r="AN95" s="1550"/>
      <c r="AO95" s="1550"/>
      <c r="AP95" s="1550"/>
      <c r="AQ95" s="1550"/>
      <c r="AR95" s="1550"/>
      <c r="AS95" s="1550"/>
      <c r="AT95" s="1550"/>
      <c r="AU95" s="20"/>
      <c r="AV95" s="20"/>
      <c r="AW95" s="20"/>
      <c r="AX95" s="20"/>
      <c r="AY95" s="20"/>
      <c r="AZ95" s="20"/>
    </row>
    <row r="96" spans="1:52" ht="12.95" customHeight="1">
      <c r="A96" s="1550"/>
      <c r="B96" s="1550"/>
      <c r="C96" s="1550"/>
      <c r="D96" s="1550"/>
      <c r="E96" s="1550"/>
      <c r="F96" s="1550"/>
      <c r="G96" s="1550"/>
      <c r="H96" s="1550"/>
      <c r="I96" s="1550"/>
      <c r="J96" s="1550"/>
      <c r="K96" s="1550"/>
      <c r="L96" s="1550"/>
      <c r="M96" s="1550"/>
      <c r="N96" s="1550"/>
      <c r="O96" s="1550"/>
      <c r="P96" s="1550"/>
      <c r="Q96" s="1550"/>
      <c r="R96" s="1550"/>
      <c r="S96" s="1550"/>
      <c r="T96" s="1550"/>
      <c r="U96" s="1550"/>
      <c r="V96" s="1550"/>
      <c r="W96" s="1550"/>
      <c r="X96" s="1550"/>
      <c r="Y96" s="1550"/>
      <c r="Z96" s="1550"/>
      <c r="AA96" s="1550"/>
      <c r="AB96" s="1550"/>
      <c r="AC96" s="1550"/>
      <c r="AD96" s="1550"/>
      <c r="AE96" s="1550"/>
      <c r="AF96" s="1550"/>
      <c r="AG96" s="1550"/>
      <c r="AH96" s="1550"/>
      <c r="AI96" s="1550"/>
      <c r="AJ96" s="1550"/>
      <c r="AK96" s="1550"/>
      <c r="AL96" s="1550"/>
      <c r="AM96" s="1550"/>
      <c r="AN96" s="1550"/>
      <c r="AO96" s="1550"/>
      <c r="AP96" s="1550"/>
      <c r="AQ96" s="1550"/>
      <c r="AR96" s="1550"/>
      <c r="AS96" s="1550"/>
      <c r="AT96" s="1550"/>
      <c r="AU96" s="20"/>
      <c r="AV96" s="20"/>
      <c r="AW96" s="20"/>
      <c r="AX96" s="20"/>
      <c r="AY96" s="20"/>
      <c r="AZ96" s="20"/>
    </row>
    <row r="97" spans="1:52" ht="12.95" customHeight="1">
      <c r="A97" s="1550"/>
      <c r="B97" s="1550"/>
      <c r="C97" s="1550"/>
      <c r="D97" s="1550"/>
      <c r="E97" s="1550"/>
      <c r="F97" s="1550"/>
      <c r="G97" s="1550"/>
      <c r="H97" s="1550"/>
      <c r="I97" s="1550"/>
      <c r="J97" s="1550"/>
      <c r="K97" s="1550"/>
      <c r="L97" s="1550"/>
      <c r="M97" s="1550"/>
      <c r="N97" s="1550"/>
      <c r="O97" s="1550"/>
      <c r="P97" s="1550"/>
      <c r="Q97" s="1550"/>
      <c r="R97" s="1550"/>
      <c r="S97" s="1550"/>
      <c r="T97" s="1550"/>
      <c r="U97" s="1550"/>
      <c r="V97" s="1550"/>
      <c r="W97" s="1550"/>
      <c r="X97" s="1550"/>
      <c r="Y97" s="1550"/>
      <c r="Z97" s="1550"/>
      <c r="AA97" s="1550"/>
      <c r="AB97" s="1550"/>
      <c r="AC97" s="1550"/>
      <c r="AD97" s="1550"/>
      <c r="AE97" s="1550"/>
      <c r="AF97" s="1550"/>
      <c r="AG97" s="1550"/>
      <c r="AH97" s="1550"/>
      <c r="AI97" s="1550"/>
      <c r="AJ97" s="1550"/>
      <c r="AK97" s="1550"/>
      <c r="AL97" s="1550"/>
      <c r="AM97" s="1550"/>
      <c r="AN97" s="1550"/>
      <c r="AO97" s="1550"/>
      <c r="AP97" s="1550"/>
      <c r="AQ97" s="1550"/>
      <c r="AR97" s="1550"/>
      <c r="AS97" s="1550"/>
      <c r="AT97" s="1550"/>
      <c r="AU97" s="20"/>
      <c r="AV97" s="20"/>
      <c r="AW97" s="20"/>
      <c r="AX97" s="20"/>
      <c r="AY97" s="20"/>
      <c r="AZ97" s="20"/>
    </row>
    <row r="98" spans="1:52" ht="12.95" customHeight="1">
      <c r="A98" s="1550"/>
      <c r="B98" s="1550"/>
      <c r="C98" s="1550"/>
      <c r="D98" s="1550"/>
      <c r="E98" s="1550"/>
      <c r="F98" s="1550"/>
      <c r="G98" s="1550"/>
      <c r="H98" s="1550"/>
      <c r="I98" s="1550"/>
      <c r="J98" s="1550"/>
      <c r="K98" s="1550"/>
      <c r="L98" s="1550"/>
      <c r="M98" s="1550"/>
      <c r="N98" s="1550"/>
      <c r="O98" s="1550"/>
      <c r="P98" s="1550"/>
      <c r="Q98" s="1550"/>
      <c r="R98" s="1550"/>
      <c r="S98" s="1550"/>
      <c r="T98" s="1550"/>
      <c r="U98" s="1550"/>
      <c r="V98" s="1550"/>
      <c r="W98" s="1550"/>
      <c r="X98" s="1550"/>
      <c r="Y98" s="1550"/>
      <c r="Z98" s="1550"/>
      <c r="AA98" s="1550"/>
      <c r="AB98" s="1550"/>
      <c r="AC98" s="1550"/>
      <c r="AD98" s="1550"/>
      <c r="AE98" s="1550"/>
      <c r="AF98" s="1550"/>
      <c r="AG98" s="1550"/>
      <c r="AH98" s="1550"/>
      <c r="AI98" s="1550"/>
      <c r="AJ98" s="1550"/>
      <c r="AK98" s="1550"/>
      <c r="AL98" s="1550"/>
      <c r="AM98" s="1550"/>
      <c r="AN98" s="1550"/>
      <c r="AO98" s="1550"/>
      <c r="AP98" s="1550"/>
      <c r="AQ98" s="1550"/>
      <c r="AR98" s="1550"/>
      <c r="AS98" s="1550"/>
      <c r="AT98" s="1550"/>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2" t="s">
        <v>2525</v>
      </c>
      <c r="B100" s="1302"/>
      <c r="C100" s="1302"/>
      <c r="D100" s="1302"/>
      <c r="E100" s="1302"/>
      <c r="F100" s="1302"/>
      <c r="G100" s="1302"/>
      <c r="H100" s="1302"/>
      <c r="I100" s="1302"/>
      <c r="J100" s="1302"/>
      <c r="K100" s="1302"/>
      <c r="L100" s="1302"/>
      <c r="M100" s="1302"/>
      <c r="N100" s="1302"/>
      <c r="O100" s="1302"/>
      <c r="P100" s="1302"/>
      <c r="Q100" s="1302"/>
      <c r="R100" s="1302"/>
      <c r="S100" s="1302"/>
      <c r="T100" s="1302"/>
      <c r="U100" s="1302"/>
      <c r="V100" s="1302"/>
      <c r="W100" s="1302"/>
      <c r="X100" s="1302"/>
      <c r="Y100" s="1302"/>
      <c r="Z100" s="1302"/>
      <c r="AA100" s="1302"/>
      <c r="AB100" s="1302"/>
      <c r="AC100" s="1302"/>
      <c r="AD100" s="1302"/>
      <c r="AE100" s="1302"/>
      <c r="AF100" s="1302"/>
      <c r="AG100" s="1302"/>
      <c r="AH100" s="1302"/>
      <c r="AI100" s="1302"/>
      <c r="AJ100" s="1302"/>
      <c r="AK100" s="1302"/>
      <c r="AL100" s="1302"/>
      <c r="AM100" s="1302"/>
      <c r="AN100" s="1302"/>
      <c r="AO100" s="1302"/>
      <c r="AP100" s="1302"/>
      <c r="AQ100" s="1302"/>
      <c r="AR100" s="1302"/>
      <c r="AS100" s="1302"/>
      <c r="AT100" s="1302"/>
      <c r="AU100" s="20"/>
      <c r="AV100" s="20"/>
      <c r="AW100" s="20"/>
      <c r="AX100" s="20"/>
      <c r="AY100" s="20"/>
      <c r="AZ100" s="20"/>
    </row>
    <row r="101" spans="1:52" ht="12.95" customHeight="1">
      <c r="A101" s="1302"/>
      <c r="B101" s="1302"/>
      <c r="C101" s="1302"/>
      <c r="D101" s="1302"/>
      <c r="E101" s="1302"/>
      <c r="F101" s="1302"/>
      <c r="G101" s="1302"/>
      <c r="H101" s="1302"/>
      <c r="I101" s="1302"/>
      <c r="J101" s="1302"/>
      <c r="K101" s="1302"/>
      <c r="L101" s="1302"/>
      <c r="M101" s="1302"/>
      <c r="N101" s="1302"/>
      <c r="O101" s="1302"/>
      <c r="P101" s="1302"/>
      <c r="Q101" s="1302"/>
      <c r="R101" s="1302"/>
      <c r="S101" s="1302"/>
      <c r="T101" s="1302"/>
      <c r="U101" s="1302"/>
      <c r="V101" s="1302"/>
      <c r="W101" s="1302"/>
      <c r="X101" s="1302"/>
      <c r="Y101" s="1302"/>
      <c r="Z101" s="1302"/>
      <c r="AA101" s="1302"/>
      <c r="AB101" s="1302"/>
      <c r="AC101" s="1302"/>
      <c r="AD101" s="1302"/>
      <c r="AE101" s="1302"/>
      <c r="AF101" s="1302"/>
      <c r="AG101" s="1302"/>
      <c r="AH101" s="1302"/>
      <c r="AI101" s="1302"/>
      <c r="AJ101" s="1302"/>
      <c r="AK101" s="1302"/>
      <c r="AL101" s="1302"/>
      <c r="AM101" s="1302"/>
      <c r="AN101" s="1302"/>
      <c r="AO101" s="1302"/>
      <c r="AP101" s="1302"/>
      <c r="AQ101" s="1302"/>
      <c r="AR101" s="1302"/>
      <c r="AS101" s="1302"/>
      <c r="AT101" s="1302"/>
      <c r="AU101" s="20"/>
      <c r="AV101" s="20"/>
      <c r="AW101" s="20"/>
      <c r="AX101" s="20"/>
      <c r="AY101" s="20"/>
      <c r="AZ101" s="20"/>
    </row>
    <row r="102" spans="1:52" ht="12.95" customHeight="1">
      <c r="A102" s="1302"/>
      <c r="B102" s="1302"/>
      <c r="C102" s="1302"/>
      <c r="D102" s="1302"/>
      <c r="E102" s="1302"/>
      <c r="F102" s="1302"/>
      <c r="G102" s="1302"/>
      <c r="H102" s="1302"/>
      <c r="I102" s="1302"/>
      <c r="J102" s="1302"/>
      <c r="K102" s="1302"/>
      <c r="L102" s="1302"/>
      <c r="M102" s="1302"/>
      <c r="N102" s="1302"/>
      <c r="O102" s="1302"/>
      <c r="P102" s="1302"/>
      <c r="Q102" s="1302"/>
      <c r="R102" s="1302"/>
      <c r="S102" s="1302"/>
      <c r="T102" s="1302"/>
      <c r="U102" s="1302"/>
      <c r="V102" s="1302"/>
      <c r="W102" s="1302"/>
      <c r="X102" s="1302"/>
      <c r="Y102" s="1302"/>
      <c r="Z102" s="1302"/>
      <c r="AA102" s="1302"/>
      <c r="AB102" s="1302"/>
      <c r="AC102" s="1302"/>
      <c r="AD102" s="1302"/>
      <c r="AE102" s="1302"/>
      <c r="AF102" s="1302"/>
      <c r="AG102" s="1302"/>
      <c r="AH102" s="1302"/>
      <c r="AI102" s="1302"/>
      <c r="AJ102" s="1302"/>
      <c r="AK102" s="1302"/>
      <c r="AL102" s="1302"/>
      <c r="AM102" s="1302"/>
      <c r="AN102" s="1302"/>
      <c r="AO102" s="1302"/>
      <c r="AP102" s="1302"/>
      <c r="AQ102" s="1302"/>
      <c r="AR102" s="1302"/>
      <c r="AS102" s="1302"/>
      <c r="AT102" s="1302"/>
      <c r="AU102" s="20"/>
      <c r="AV102" s="20"/>
      <c r="AW102" s="20"/>
      <c r="AX102" s="20"/>
      <c r="AY102" s="20"/>
      <c r="AZ102" s="20"/>
    </row>
    <row r="103" spans="1:52" ht="12.95" customHeight="1">
      <c r="A103" s="1302"/>
      <c r="B103" s="1302"/>
      <c r="C103" s="1302"/>
      <c r="D103" s="1302"/>
      <c r="E103" s="1302"/>
      <c r="F103" s="1302"/>
      <c r="G103" s="1302"/>
      <c r="H103" s="1302"/>
      <c r="I103" s="1302"/>
      <c r="J103" s="1302"/>
      <c r="K103" s="1302"/>
      <c r="L103" s="1302"/>
      <c r="M103" s="1302"/>
      <c r="N103" s="1302"/>
      <c r="O103" s="1302"/>
      <c r="P103" s="1302"/>
      <c r="Q103" s="1302"/>
      <c r="R103" s="1302"/>
      <c r="S103" s="1302"/>
      <c r="T103" s="1302"/>
      <c r="U103" s="1302"/>
      <c r="V103" s="1302"/>
      <c r="W103" s="1302"/>
      <c r="X103" s="1302"/>
      <c r="Y103" s="1302"/>
      <c r="Z103" s="1302"/>
      <c r="AA103" s="1302"/>
      <c r="AB103" s="1302"/>
      <c r="AC103" s="1302"/>
      <c r="AD103" s="1302"/>
      <c r="AE103" s="1302"/>
      <c r="AF103" s="1302"/>
      <c r="AG103" s="1302"/>
      <c r="AH103" s="1302"/>
      <c r="AI103" s="1302"/>
      <c r="AJ103" s="1302"/>
      <c r="AK103" s="1302"/>
      <c r="AL103" s="1302"/>
      <c r="AM103" s="1302"/>
      <c r="AN103" s="1302"/>
      <c r="AO103" s="1302"/>
      <c r="AP103" s="1302"/>
      <c r="AQ103" s="1302"/>
      <c r="AR103" s="1302"/>
      <c r="AS103" s="1302"/>
      <c r="AT103" s="1302"/>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2" t="s">
        <v>2526</v>
      </c>
      <c r="B105" s="1302"/>
      <c r="C105" s="1302"/>
      <c r="D105" s="1302"/>
      <c r="E105" s="1302"/>
      <c r="F105" s="1302"/>
      <c r="G105" s="1302"/>
      <c r="H105" s="1302"/>
      <c r="I105" s="1302"/>
      <c r="J105" s="1302"/>
      <c r="K105" s="1302"/>
      <c r="L105" s="1302"/>
      <c r="M105" s="1302"/>
      <c r="N105" s="1302"/>
      <c r="O105" s="1302"/>
      <c r="P105" s="1302"/>
      <c r="Q105" s="1302"/>
      <c r="R105" s="1302"/>
      <c r="S105" s="1302"/>
      <c r="T105" s="1302"/>
      <c r="U105" s="1302"/>
      <c r="V105" s="1302"/>
      <c r="W105" s="1302"/>
      <c r="X105" s="1302"/>
      <c r="Y105" s="1302"/>
      <c r="Z105" s="1302"/>
      <c r="AA105" s="1302"/>
      <c r="AB105" s="1302"/>
      <c r="AC105" s="1302"/>
      <c r="AD105" s="1302"/>
      <c r="AE105" s="1302"/>
      <c r="AF105" s="1302"/>
      <c r="AG105" s="1302"/>
      <c r="AH105" s="1302"/>
      <c r="AI105" s="1302"/>
      <c r="AJ105" s="1302"/>
      <c r="AK105" s="1302"/>
      <c r="AL105" s="1302"/>
      <c r="AM105" s="1302"/>
      <c r="AN105" s="1302"/>
      <c r="AO105" s="1302"/>
      <c r="AP105" s="1302"/>
      <c r="AQ105" s="1302"/>
      <c r="AR105" s="1302"/>
      <c r="AS105" s="1302"/>
      <c r="AT105" s="1302"/>
      <c r="AU105" s="20"/>
      <c r="AV105" s="20"/>
      <c r="AW105" s="20"/>
      <c r="AX105" s="20"/>
      <c r="AY105" s="20"/>
    </row>
    <row r="106" spans="1:52" ht="12.95" customHeight="1">
      <c r="A106" s="1302"/>
      <c r="B106" s="1302"/>
      <c r="C106" s="1302"/>
      <c r="D106" s="1302"/>
      <c r="E106" s="1302"/>
      <c r="F106" s="1302"/>
      <c r="G106" s="1302"/>
      <c r="H106" s="1302"/>
      <c r="I106" s="1302"/>
      <c r="J106" s="1302"/>
      <c r="K106" s="1302"/>
      <c r="L106" s="1302"/>
      <c r="M106" s="1302"/>
      <c r="N106" s="1302"/>
      <c r="O106" s="1302"/>
      <c r="P106" s="1302"/>
      <c r="Q106" s="1302"/>
      <c r="R106" s="1302"/>
      <c r="S106" s="1302"/>
      <c r="T106" s="1302"/>
      <c r="U106" s="1302"/>
      <c r="V106" s="1302"/>
      <c r="W106" s="1302"/>
      <c r="X106" s="1302"/>
      <c r="Y106" s="1302"/>
      <c r="Z106" s="1302"/>
      <c r="AA106" s="1302"/>
      <c r="AB106" s="1302"/>
      <c r="AC106" s="1302"/>
      <c r="AD106" s="1302"/>
      <c r="AE106" s="1302"/>
      <c r="AF106" s="1302"/>
      <c r="AG106" s="1302"/>
      <c r="AH106" s="1302"/>
      <c r="AI106" s="1302"/>
      <c r="AJ106" s="1302"/>
      <c r="AK106" s="1302"/>
      <c r="AL106" s="1302"/>
      <c r="AM106" s="1302"/>
      <c r="AN106" s="1302"/>
      <c r="AO106" s="1302"/>
      <c r="AP106" s="1302"/>
      <c r="AQ106" s="1302"/>
      <c r="AR106" s="1302"/>
      <c r="AS106" s="1302"/>
      <c r="AT106" s="1302"/>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53"/>
      <c r="H113" s="1553"/>
      <c r="I113" s="3" t="s">
        <v>182</v>
      </c>
      <c r="L113" s="1553"/>
      <c r="M113" s="1553"/>
      <c r="N113" s="1553"/>
      <c r="O113" s="1553"/>
      <c r="P113" s="1567" t="s">
        <v>2528</v>
      </c>
      <c r="Q113" s="1567"/>
      <c r="R113" s="1567"/>
      <c r="S113" s="156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4"/>
      <c r="D115" s="1554"/>
      <c r="E115" s="1554"/>
      <c r="F115" s="1554"/>
      <c r="G115" s="1554"/>
      <c r="H115" s="1554"/>
      <c r="I115" s="1554"/>
      <c r="J115" s="1554"/>
      <c r="K115" s="1554"/>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553"/>
      <c r="Z117" s="1553"/>
      <c r="AA117" s="1553"/>
      <c r="AB117" s="1553"/>
      <c r="AC117" s="1553"/>
      <c r="AD117" s="1553"/>
      <c r="AE117" s="1553"/>
      <c r="AF117" s="1553"/>
      <c r="AG117" s="1553"/>
      <c r="AH117" s="1553"/>
      <c r="AI117" s="1553"/>
      <c r="AJ117" s="1553"/>
      <c r="AK117" s="1553"/>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53"/>
      <c r="Z120" s="1553"/>
      <c r="AA120" s="1553"/>
      <c r="AB120" s="1553"/>
      <c r="AC120" s="1553"/>
      <c r="AD120" s="1553"/>
      <c r="AE120" s="1553"/>
      <c r="AF120" s="1553"/>
      <c r="AG120" s="1553"/>
      <c r="AH120" s="1553"/>
      <c r="AI120" s="1553"/>
      <c r="AJ120" s="1553"/>
      <c r="AK120" s="1553"/>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53"/>
      <c r="Z123" s="1553"/>
      <c r="AA123" s="1553"/>
      <c r="AB123" s="1553"/>
      <c r="AC123" s="1553"/>
      <c r="AD123" s="1553"/>
      <c r="AE123" s="1553"/>
      <c r="AF123" s="1553"/>
      <c r="AG123" s="1553"/>
      <c r="AH123" s="1553"/>
      <c r="AI123" s="1553"/>
      <c r="AJ123" s="1553"/>
      <c r="AK123" s="1553"/>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5"/>
      <c r="G150" s="1305"/>
      <c r="H150" s="1305"/>
      <c r="I150" s="1305"/>
      <c r="J150" s="1305"/>
      <c r="K150" s="1305"/>
      <c r="L150" s="1305"/>
      <c r="M150" s="1305"/>
      <c r="N150" s="1305"/>
      <c r="O150" s="1305"/>
      <c r="P150" s="1305"/>
      <c r="Q150" s="1305"/>
      <c r="R150" s="1305"/>
      <c r="S150" s="1305"/>
      <c r="T150" s="13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436" t="s">
        <v>2671</v>
      </c>
      <c r="P153" s="1432"/>
      <c r="Q153" s="1432"/>
      <c r="R153" s="1432"/>
      <c r="S153" s="1432"/>
      <c r="T153" s="1432"/>
      <c r="U153" s="1432"/>
      <c r="V153" s="1432"/>
      <c r="W153" s="1432"/>
      <c r="X153" s="1432"/>
      <c r="Y153" s="1432"/>
      <c r="Z153" s="1432"/>
      <c r="AA153" s="1432"/>
      <c r="AB153" s="1432"/>
      <c r="AC153" s="1432"/>
      <c r="AD153" s="1432"/>
      <c r="AE153" s="1432"/>
      <c r="AF153" s="1432"/>
      <c r="AG153" s="1432"/>
      <c r="AH153" s="1432"/>
    </row>
    <row r="154" spans="1:72" ht="12.95" customHeight="1">
      <c r="D154" s="325" t="s">
        <v>442</v>
      </c>
      <c r="O154" s="1433" t="s">
        <v>2672</v>
      </c>
      <c r="P154" s="1421"/>
      <c r="Q154" s="1421"/>
      <c r="R154" s="1421"/>
      <c r="S154" s="1421"/>
      <c r="T154" s="1421"/>
      <c r="U154" s="1421"/>
      <c r="V154" s="1421"/>
      <c r="W154" s="1421"/>
      <c r="X154" s="1421"/>
      <c r="Y154" s="1421"/>
      <c r="Z154" s="1421"/>
      <c r="AA154" s="1421"/>
      <c r="AB154" s="1421"/>
      <c r="AC154" s="1421"/>
      <c r="AD154" s="1421"/>
      <c r="AE154" s="1421"/>
      <c r="AF154" s="1421"/>
      <c r="AG154" s="1421"/>
      <c r="AH154" s="1421"/>
    </row>
    <row r="155" spans="1:72" ht="12.95" customHeight="1">
      <c r="D155" s="8" t="s">
        <v>444</v>
      </c>
      <c r="F155" s="8"/>
      <c r="G155" s="8"/>
      <c r="H155" s="8"/>
      <c r="I155" s="8"/>
      <c r="J155" s="8"/>
      <c r="K155" s="8"/>
      <c r="L155" s="8"/>
      <c r="M155" s="8"/>
      <c r="N155" s="8"/>
      <c r="O155" s="1564" t="s">
        <v>443</v>
      </c>
      <c r="P155" s="1564"/>
      <c r="Q155" s="1564"/>
      <c r="R155" s="1564"/>
      <c r="S155" s="1564"/>
      <c r="T155" s="1564"/>
      <c r="U155" s="1564"/>
      <c r="V155" s="1564"/>
      <c r="W155" s="1564"/>
      <c r="X155" s="1564"/>
      <c r="Y155" s="1564"/>
      <c r="Z155" s="1564"/>
      <c r="AA155" s="1564"/>
      <c r="AB155" s="1564"/>
      <c r="AC155" s="1564"/>
      <c r="AD155" s="1564"/>
      <c r="AE155" s="1564"/>
      <c r="AF155" s="1564"/>
      <c r="AG155" s="1564"/>
      <c r="AH155" s="1564"/>
    </row>
    <row r="156" spans="1:72" ht="12.95" customHeight="1">
      <c r="D156" t="s">
        <v>314</v>
      </c>
      <c r="O156" s="1436" t="s">
        <v>2673</v>
      </c>
      <c r="P156" s="1435"/>
      <c r="Q156" s="1435"/>
      <c r="R156" s="1435"/>
      <c r="S156" s="1435"/>
      <c r="T156" s="1435"/>
      <c r="U156" s="1435"/>
      <c r="V156" s="1435"/>
      <c r="W156" s="1435"/>
      <c r="X156" s="1435"/>
      <c r="Y156" s="1435"/>
      <c r="Z156" s="1435"/>
      <c r="AA156" s="1435"/>
      <c r="AB156" s="1435"/>
      <c r="AC156" s="1435"/>
      <c r="AD156" s="1435"/>
      <c r="AE156" s="1435"/>
      <c r="AF156" s="1435"/>
      <c r="AG156" s="1435"/>
      <c r="AH156" s="1435"/>
      <c r="BT156" t="s">
        <v>308</v>
      </c>
    </row>
    <row r="157" spans="1:72" ht="12.95" customHeight="1">
      <c r="D157" t="s">
        <v>315</v>
      </c>
      <c r="O157" s="1436" t="s">
        <v>68</v>
      </c>
      <c r="P157" s="1432"/>
      <c r="Q157" s="1432"/>
      <c r="R157" s="1432"/>
      <c r="S157" s="1432"/>
      <c r="T157" s="1432"/>
      <c r="U157" s="1432"/>
      <c r="V157" s="1432"/>
      <c r="W157" s="1432"/>
      <c r="X157" s="1432"/>
      <c r="Y157" s="8"/>
      <c r="Z157" s="8"/>
      <c r="AA157" s="8"/>
      <c r="AB157" s="8"/>
      <c r="AC157" s="8"/>
      <c r="AD157" s="8"/>
      <c r="AE157" s="8"/>
      <c r="AF157" s="8"/>
      <c r="BN157" s="23" t="s">
        <v>645</v>
      </c>
      <c r="BT157" t="s">
        <v>485</v>
      </c>
    </row>
    <row r="158" spans="1:72" ht="12.95" customHeight="1">
      <c r="D158" t="s">
        <v>316</v>
      </c>
      <c r="O158" s="1572">
        <v>95814</v>
      </c>
      <c r="P158" s="1572"/>
      <c r="Q158" s="1572"/>
      <c r="R158" s="1572"/>
      <c r="S158" s="9"/>
      <c r="T158" s="9"/>
      <c r="U158" s="9"/>
      <c r="V158" s="9"/>
      <c r="W158" s="9"/>
      <c r="X158" s="9"/>
      <c r="Y158" s="9"/>
      <c r="Z158" s="9"/>
      <c r="AA158" s="9"/>
      <c r="AB158" s="9"/>
      <c r="AC158" s="9"/>
      <c r="AD158" s="9"/>
      <c r="AE158" s="9"/>
      <c r="AF158" s="9"/>
      <c r="BN158" s="23" t="s">
        <v>646</v>
      </c>
      <c r="BT158" t="s">
        <v>486</v>
      </c>
    </row>
    <row r="159" spans="1:72" ht="12.95" customHeight="1">
      <c r="D159" t="s">
        <v>317</v>
      </c>
      <c r="O159" s="1559">
        <v>9168087488</v>
      </c>
      <c r="P159" s="1559"/>
      <c r="Q159" s="1559"/>
      <c r="R159" s="1559"/>
      <c r="S159" s="1559"/>
      <c r="T159" s="1559"/>
      <c r="V159" s="97" t="s">
        <v>272</v>
      </c>
      <c r="W159" s="1573"/>
      <c r="X159" s="1573"/>
      <c r="Y159" s="10"/>
      <c r="Z159" s="10"/>
      <c r="AA159" s="10"/>
      <c r="AB159" s="10"/>
      <c r="AC159" s="10"/>
      <c r="AD159" s="10"/>
      <c r="AE159" s="10"/>
      <c r="AF159" s="10"/>
      <c r="BN159" s="23" t="s">
        <v>340</v>
      </c>
      <c r="BT159" t="s">
        <v>487</v>
      </c>
    </row>
    <row r="160" spans="1:72" ht="12.95" customHeight="1">
      <c r="D160" t="s">
        <v>318</v>
      </c>
      <c r="O160" s="1559"/>
      <c r="P160" s="1559"/>
      <c r="Q160" s="1559"/>
      <c r="R160" s="1559"/>
      <c r="S160" s="1559"/>
      <c r="T160" s="1559"/>
      <c r="U160" s="10"/>
      <c r="V160" s="10"/>
      <c r="W160" s="10"/>
      <c r="X160" s="10"/>
      <c r="Y160" s="10"/>
      <c r="Z160" s="10"/>
      <c r="AA160" s="10"/>
      <c r="AB160" s="10"/>
      <c r="AC160" s="10"/>
      <c r="AD160" s="10"/>
      <c r="AE160" s="10"/>
      <c r="AF160" s="10"/>
      <c r="BN160" s="23" t="s">
        <v>669</v>
      </c>
      <c r="BT160" t="s">
        <v>488</v>
      </c>
    </row>
    <row r="161" spans="1:72" ht="12.95" customHeight="1">
      <c r="D161" t="s">
        <v>319</v>
      </c>
      <c r="O161" s="1539" t="s">
        <v>2674</v>
      </c>
      <c r="P161" s="1539"/>
      <c r="Q161" s="1539"/>
      <c r="R161" s="1539"/>
      <c r="S161" s="1539"/>
      <c r="T161" s="1539"/>
      <c r="U161" s="1539"/>
      <c r="V161" s="1539"/>
      <c r="W161" s="1539"/>
      <c r="X161" s="1539"/>
      <c r="Y161" s="1539"/>
      <c r="Z161" s="1539"/>
      <c r="AA161" s="1539"/>
      <c r="AB161" s="1539"/>
      <c r="AC161" s="1539"/>
      <c r="AD161" s="1539"/>
      <c r="AE161" s="1539"/>
      <c r="AF161" s="1539"/>
      <c r="AG161" s="1539"/>
      <c r="AH161" s="1539"/>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555" t="s">
        <v>2623</v>
      </c>
      <c r="E164" s="1555"/>
      <c r="F164" s="1555"/>
      <c r="G164" s="1555"/>
      <c r="H164" s="1555"/>
      <c r="I164" s="1555"/>
      <c r="J164" s="1555"/>
      <c r="K164" s="1555"/>
      <c r="L164" s="1555"/>
      <c r="M164" s="1555"/>
      <c r="N164" s="1555"/>
      <c r="O164" s="1555"/>
      <c r="P164" s="1555"/>
      <c r="Q164" s="1555"/>
      <c r="R164" s="1555"/>
      <c r="S164" s="1555"/>
      <c r="T164" s="1555"/>
      <c r="U164" s="1555"/>
      <c r="V164" s="1555"/>
      <c r="W164" s="1555"/>
      <c r="X164" s="1555"/>
      <c r="Y164" s="1555"/>
      <c r="Z164" s="1555"/>
      <c r="AA164" s="1555"/>
      <c r="AB164" s="1555"/>
      <c r="AC164" s="1555"/>
      <c r="AD164" s="1555"/>
      <c r="AE164" s="1555"/>
      <c r="AF164" s="1555"/>
      <c r="AG164" s="1555"/>
      <c r="AH164" s="1555"/>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549" t="s">
        <v>548</v>
      </c>
      <c r="B169" s="1549"/>
      <c r="C169" s="1549"/>
      <c r="D169" s="1549"/>
      <c r="E169" s="1549"/>
      <c r="F169" s="1549"/>
      <c r="G169" s="1549"/>
      <c r="H169" s="1549"/>
      <c r="I169" s="1549"/>
      <c r="J169" s="1549"/>
      <c r="K169" s="1549"/>
      <c r="L169" s="1549"/>
      <c r="M169" s="1549"/>
      <c r="N169" s="1549"/>
      <c r="O169" s="1549"/>
      <c r="P169" s="1549"/>
      <c r="Q169" s="1549"/>
      <c r="R169" s="1549"/>
      <c r="S169" s="1549"/>
      <c r="T169" s="1549"/>
      <c r="U169" s="1549"/>
      <c r="V169" s="1549"/>
      <c r="W169" s="1549"/>
      <c r="X169" s="1549"/>
      <c r="Y169" s="1549"/>
      <c r="Z169" s="1549"/>
      <c r="AA169" s="1549"/>
      <c r="AB169" s="1549"/>
      <c r="AC169" s="1549"/>
      <c r="AD169" s="1549"/>
      <c r="AE169" s="1549"/>
      <c r="AF169" s="1549"/>
      <c r="AG169" s="1549"/>
      <c r="AH169" s="1549"/>
      <c r="AI169" s="1549"/>
      <c r="AJ169" s="1549"/>
      <c r="AK169" s="1549"/>
      <c r="AL169" s="1549"/>
      <c r="AM169" s="1549"/>
      <c r="AN169" s="1549"/>
      <c r="AO169" s="1549"/>
      <c r="AP169" s="1549"/>
      <c r="AQ169" s="1549"/>
      <c r="AR169" s="1549"/>
      <c r="AS169" s="1549"/>
      <c r="AT169" s="1549"/>
      <c r="AU169" s="95"/>
      <c r="AV169" s="95"/>
      <c r="AW169" s="95"/>
      <c r="AX169" s="95"/>
      <c r="AY169" s="95"/>
      <c r="BN169" s="23" t="s">
        <v>682</v>
      </c>
      <c r="BT169" t="s">
        <v>497</v>
      </c>
    </row>
    <row r="170" spans="1:72" ht="12.95" customHeight="1">
      <c r="A170" s="1549"/>
      <c r="B170" s="1549"/>
      <c r="C170" s="1549"/>
      <c r="D170" s="1549"/>
      <c r="E170" s="1549"/>
      <c r="F170" s="1549"/>
      <c r="G170" s="1549"/>
      <c r="H170" s="1549"/>
      <c r="I170" s="1549"/>
      <c r="J170" s="1549"/>
      <c r="K170" s="1549"/>
      <c r="L170" s="1549"/>
      <c r="M170" s="1549"/>
      <c r="N170" s="1549"/>
      <c r="O170" s="1549"/>
      <c r="P170" s="1549"/>
      <c r="Q170" s="1549"/>
      <c r="R170" s="1549"/>
      <c r="S170" s="1549"/>
      <c r="T170" s="1549"/>
      <c r="U170" s="1549"/>
      <c r="V170" s="1549"/>
      <c r="W170" s="1549"/>
      <c r="X170" s="1549"/>
      <c r="Y170" s="1549"/>
      <c r="Z170" s="1549"/>
      <c r="AA170" s="1549"/>
      <c r="AB170" s="1549"/>
      <c r="AC170" s="1549"/>
      <c r="AD170" s="1549"/>
      <c r="AE170" s="1549"/>
      <c r="AF170" s="1549"/>
      <c r="AG170" s="1549"/>
      <c r="AH170" s="1549"/>
      <c r="AI170" s="1549"/>
      <c r="AJ170" s="1549"/>
      <c r="AK170" s="1549"/>
      <c r="AL170" s="1549"/>
      <c r="AM170" s="1549"/>
      <c r="AN170" s="1549"/>
      <c r="AO170" s="1549"/>
      <c r="AP170" s="1549"/>
      <c r="AQ170" s="1549"/>
      <c r="AR170" s="1549"/>
      <c r="AS170" s="1549"/>
      <c r="AT170" s="1549"/>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563" t="s">
        <v>372</v>
      </c>
      <c r="K173" s="1563"/>
      <c r="L173" s="1563"/>
      <c r="M173" s="1563"/>
      <c r="N173" s="1563"/>
      <c r="O173" s="1563"/>
      <c r="P173" s="1563"/>
      <c r="Q173" s="1563"/>
      <c r="R173" s="1563"/>
      <c r="S173" s="1563"/>
      <c r="U173" s="25"/>
      <c r="X173" s="25"/>
      <c r="BB173" s="3" t="s">
        <v>308</v>
      </c>
      <c r="BN173" s="23" t="s">
        <v>215</v>
      </c>
      <c r="BT173" t="s">
        <v>501</v>
      </c>
    </row>
    <row r="174" spans="1:72" ht="12.95" customHeight="1">
      <c r="C174" s="24"/>
      <c r="D174" s="3" t="s">
        <v>1309</v>
      </c>
      <c r="J174" s="1435" t="s">
        <v>2420</v>
      </c>
      <c r="K174" s="1435"/>
      <c r="L174" s="1435"/>
      <c r="M174" s="1435"/>
      <c r="N174" s="1435"/>
      <c r="O174" s="1435"/>
      <c r="P174" s="1435"/>
      <c r="Q174" s="1435"/>
      <c r="R174" s="1435"/>
      <c r="S174" s="1435"/>
      <c r="T174" s="1435"/>
      <c r="U174" s="1435"/>
      <c r="V174" s="1435"/>
      <c r="W174" s="1435"/>
      <c r="X174" s="1435"/>
      <c r="Y174" s="1435"/>
      <c r="Z174" s="1435"/>
      <c r="AA174" s="1435"/>
      <c r="AB174" s="1435"/>
      <c r="BB174" t="s">
        <v>2273</v>
      </c>
      <c r="BN174" s="23" t="s">
        <v>217</v>
      </c>
      <c r="BT174" t="s">
        <v>502</v>
      </c>
    </row>
    <row r="175" spans="1:72" ht="12.95" customHeight="1">
      <c r="C175" s="8"/>
      <c r="D175" s="3" t="s">
        <v>323</v>
      </c>
      <c r="O175" s="27"/>
      <c r="U175" s="1420" t="s">
        <v>678</v>
      </c>
      <c r="V175" s="1420"/>
      <c r="BB175" t="s">
        <v>2237</v>
      </c>
      <c r="BN175" s="23" t="s">
        <v>218</v>
      </c>
      <c r="BT175" t="s">
        <v>503</v>
      </c>
    </row>
    <row r="176" spans="1:72" ht="12.95" customHeight="1">
      <c r="C176" s="8"/>
      <c r="D176" s="26"/>
      <c r="E176" t="s">
        <v>305</v>
      </c>
      <c r="O176" s="27"/>
      <c r="P176" t="s">
        <v>2395</v>
      </c>
      <c r="T176" s="27" t="s">
        <v>306</v>
      </c>
      <c r="U176" s="1558"/>
      <c r="V176" s="1558"/>
      <c r="W176" s="1" t="s">
        <v>307</v>
      </c>
      <c r="X176" s="1566"/>
      <c r="Y176" s="1566"/>
      <c r="BB176" t="s">
        <v>2274</v>
      </c>
      <c r="BN176" s="23" t="s">
        <v>220</v>
      </c>
      <c r="BT176" t="s">
        <v>504</v>
      </c>
    </row>
    <row r="177" spans="1:72" ht="12.95" customHeight="1">
      <c r="C177" s="24"/>
      <c r="D177" t="s">
        <v>250</v>
      </c>
      <c r="R177" s="1420" t="s">
        <v>678</v>
      </c>
      <c r="S177" s="1420"/>
      <c r="BB177" t="s">
        <v>2577</v>
      </c>
      <c r="BN177" s="23" t="s">
        <v>221</v>
      </c>
      <c r="BT177" t="s">
        <v>505</v>
      </c>
    </row>
    <row r="178" spans="1:72" ht="12.95" customHeight="1">
      <c r="C178" s="24"/>
      <c r="D178" s="3" t="s">
        <v>1310</v>
      </c>
      <c r="AA178" t="s">
        <v>2395</v>
      </c>
      <c r="AE178" s="27" t="s">
        <v>306</v>
      </c>
      <c r="AF178" s="1568"/>
      <c r="AG178" s="1568"/>
      <c r="AH178" s="1" t="s">
        <v>307</v>
      </c>
      <c r="AI178" s="1534"/>
      <c r="AJ178" s="1534"/>
      <c r="AK178" s="1534"/>
      <c r="BB178" t="s">
        <v>2578</v>
      </c>
      <c r="BN178" s="23" t="s">
        <v>222</v>
      </c>
      <c r="BT178" t="s">
        <v>53</v>
      </c>
    </row>
    <row r="179" spans="1:72" ht="12.95" customHeight="1">
      <c r="C179" s="24"/>
      <c r="BN179" s="23" t="s">
        <v>223</v>
      </c>
      <c r="BT179" t="s">
        <v>54</v>
      </c>
    </row>
    <row r="180" spans="1:72" ht="12.95" customHeight="1">
      <c r="C180" s="24"/>
      <c r="D180" t="s">
        <v>2396</v>
      </c>
      <c r="X180" s="1420" t="s">
        <v>678</v>
      </c>
      <c r="Y180" s="1420"/>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516" t="str">
        <f>H18</f>
        <v>Sakura</v>
      </c>
      <c r="J184" s="1516"/>
      <c r="K184" s="1516"/>
      <c r="L184" s="1516"/>
      <c r="M184" s="1516"/>
      <c r="N184" s="1516"/>
      <c r="O184" s="1516"/>
      <c r="P184" s="1516"/>
      <c r="Q184" s="1516"/>
      <c r="R184" s="1516"/>
      <c r="S184" s="1516"/>
      <c r="T184" s="1516"/>
      <c r="U184" s="1516"/>
      <c r="V184" s="1516"/>
      <c r="W184" s="1516"/>
      <c r="X184" s="1516"/>
      <c r="Y184" s="1516"/>
      <c r="Z184" s="1516"/>
      <c r="AA184" s="1516"/>
      <c r="AB184" s="1516"/>
      <c r="AC184" s="1516"/>
      <c r="AD184" s="1516"/>
      <c r="AE184" s="1516"/>
      <c r="BC184" t="s">
        <v>596</v>
      </c>
      <c r="BN184" s="23" t="s">
        <v>231</v>
      </c>
      <c r="BT184" t="s">
        <v>62</v>
      </c>
    </row>
    <row r="185" spans="1:72" ht="12.95" customHeight="1">
      <c r="C185" s="21"/>
      <c r="D185" t="s">
        <v>588</v>
      </c>
      <c r="I185" s="1433" t="s">
        <v>2643</v>
      </c>
      <c r="J185" s="1434"/>
      <c r="K185" s="1434"/>
      <c r="L185" s="1434"/>
      <c r="M185" s="1434"/>
      <c r="N185" s="1434"/>
      <c r="O185" s="1434"/>
      <c r="P185" s="1434"/>
      <c r="Q185" s="1434"/>
      <c r="R185" s="1434"/>
      <c r="S185" s="1434"/>
      <c r="T185" s="1434"/>
      <c r="U185" s="1434"/>
      <c r="V185" s="1434"/>
      <c r="W185" s="1434"/>
      <c r="X185" s="1434"/>
      <c r="Y185" s="1434"/>
      <c r="Z185" s="1434"/>
      <c r="AA185" s="1434"/>
      <c r="AB185" s="1434"/>
      <c r="AC185" s="1434"/>
      <c r="AD185" s="1434"/>
      <c r="AE185" s="1434"/>
      <c r="BC185" t="s">
        <v>597</v>
      </c>
      <c r="BN185" s="23" t="s">
        <v>232</v>
      </c>
      <c r="BT185" t="s">
        <v>63</v>
      </c>
    </row>
    <row r="186" spans="1:72" ht="12.95" customHeight="1">
      <c r="C186" s="21"/>
      <c r="E186" t="s">
        <v>168</v>
      </c>
      <c r="BN186" s="23" t="s">
        <v>233</v>
      </c>
      <c r="BT186" t="s">
        <v>64</v>
      </c>
    </row>
    <row r="187" spans="1:72" ht="12.95" customHeight="1">
      <c r="C187" s="21"/>
      <c r="E187" s="1465"/>
      <c r="F187" s="1465"/>
      <c r="G187" s="1465"/>
      <c r="H187" s="1465"/>
      <c r="I187" s="1465"/>
      <c r="J187" s="1465"/>
      <c r="K187" s="1465"/>
      <c r="L187" s="1465"/>
      <c r="M187" s="1465"/>
      <c r="N187" s="1465"/>
      <c r="O187" s="1465"/>
      <c r="P187" s="1465"/>
      <c r="Q187" s="1465"/>
      <c r="R187" s="1465"/>
      <c r="S187" s="1465"/>
      <c r="T187" s="1465"/>
      <c r="U187" s="1465"/>
      <c r="V187" s="1465"/>
      <c r="W187" s="1465"/>
      <c r="X187" s="1465"/>
      <c r="Y187" s="1465"/>
      <c r="Z187" s="1465"/>
      <c r="AA187" s="1465"/>
      <c r="AB187" s="1465"/>
      <c r="AC187" s="1465"/>
      <c r="AD187" s="1465"/>
      <c r="AE187" s="1465"/>
      <c r="BN187" s="23" t="s">
        <v>234</v>
      </c>
      <c r="BT187" t="s">
        <v>65</v>
      </c>
    </row>
    <row r="188" spans="1:72" ht="12.95" customHeight="1">
      <c r="C188" s="21"/>
      <c r="E188" s="1466"/>
      <c r="F188" s="1466"/>
      <c r="G188" s="1466"/>
      <c r="H188" s="1466"/>
      <c r="I188" s="1466"/>
      <c r="J188" s="1466"/>
      <c r="K188" s="1466"/>
      <c r="L188" s="1466"/>
      <c r="M188" s="1466"/>
      <c r="N188" s="1466"/>
      <c r="O188" s="1466"/>
      <c r="P188" s="1466"/>
      <c r="Q188" s="1466"/>
      <c r="R188" s="1466"/>
      <c r="S188" s="1466"/>
      <c r="T188" s="1466"/>
      <c r="U188" s="1466"/>
      <c r="V188" s="1466"/>
      <c r="W188" s="1466"/>
      <c r="X188" s="1466"/>
      <c r="Y188" s="1466"/>
      <c r="Z188" s="1466"/>
      <c r="AA188" s="1466"/>
      <c r="AB188" s="1466"/>
      <c r="AC188" s="1466"/>
      <c r="AD188" s="1466"/>
      <c r="AE188" s="1466"/>
      <c r="BN188" s="23" t="s">
        <v>236</v>
      </c>
      <c r="BT188" t="s">
        <v>66</v>
      </c>
    </row>
    <row r="189" spans="1:72" ht="12.95" customHeight="1">
      <c r="C189" s="21"/>
      <c r="D189" t="s">
        <v>589</v>
      </c>
      <c r="I189" s="1436" t="s">
        <v>68</v>
      </c>
      <c r="J189" s="1435"/>
      <c r="K189" s="1435"/>
      <c r="L189" s="1435"/>
      <c r="M189" s="1435"/>
      <c r="N189" s="1435"/>
      <c r="O189" s="1435"/>
      <c r="P189" s="1435"/>
      <c r="Q189" t="s">
        <v>591</v>
      </c>
      <c r="T189" s="1435" t="s">
        <v>68</v>
      </c>
      <c r="U189" s="1435"/>
      <c r="V189" s="1435"/>
      <c r="W189" s="1435"/>
      <c r="X189" s="1435"/>
      <c r="Y189" s="1435"/>
      <c r="Z189" s="1435"/>
      <c r="AA189" s="1435"/>
      <c r="AB189" s="1435"/>
      <c r="AC189" s="1435"/>
      <c r="AD189" s="1435"/>
      <c r="AE189" s="1435"/>
      <c r="BC189" t="s">
        <v>308</v>
      </c>
      <c r="BH189" s="3" t="s">
        <v>600</v>
      </c>
      <c r="BN189" s="23" t="s">
        <v>237</v>
      </c>
      <c r="BT189" t="s">
        <v>67</v>
      </c>
    </row>
    <row r="190" spans="1:72" ht="12.95" customHeight="1">
      <c r="C190" s="21"/>
      <c r="D190" t="s">
        <v>592</v>
      </c>
      <c r="I190" s="1434">
        <v>95818</v>
      </c>
      <c r="J190" s="1434"/>
      <c r="K190" s="1434"/>
      <c r="L190" s="1434"/>
      <c r="M190" s="1434"/>
      <c r="N190" s="1434"/>
      <c r="O190" t="s">
        <v>594</v>
      </c>
      <c r="T190" s="1569">
        <v>20</v>
      </c>
      <c r="U190" s="1569"/>
      <c r="V190" s="1569"/>
      <c r="W190" s="1569"/>
      <c r="X190" s="1569"/>
      <c r="Y190" s="1569"/>
      <c r="Z190" s="1569"/>
      <c r="AA190" s="1569"/>
      <c r="AB190" s="1569"/>
      <c r="AC190" s="1569"/>
      <c r="AD190" s="1569"/>
      <c r="AE190" s="1569"/>
      <c r="BC190" t="s">
        <v>1066</v>
      </c>
      <c r="BH190" t="s">
        <v>1066</v>
      </c>
      <c r="BN190" s="23" t="s">
        <v>644</v>
      </c>
      <c r="BT190" t="s">
        <v>68</v>
      </c>
    </row>
    <row r="191" spans="1:72" ht="12.95" customHeight="1">
      <c r="C191" s="21"/>
      <c r="D191" t="s">
        <v>471</v>
      </c>
      <c r="N191" s="1464" t="s">
        <v>2644</v>
      </c>
      <c r="O191" s="1465"/>
      <c r="P191" s="1465"/>
      <c r="Q191" s="1465"/>
      <c r="R191" s="1465"/>
      <c r="S191" s="1465"/>
      <c r="T191" s="1465"/>
      <c r="U191" s="1465"/>
      <c r="V191" s="1465"/>
      <c r="W191" s="1465"/>
      <c r="X191" s="1465"/>
      <c r="Y191" s="1465"/>
      <c r="Z191" s="1465"/>
      <c r="AA191" s="1465"/>
      <c r="AB191" s="1465"/>
      <c r="AC191" s="1465"/>
      <c r="AD191" s="1465"/>
      <c r="AE191" s="1465"/>
      <c r="BC191" t="s">
        <v>1065</v>
      </c>
      <c r="BH191" t="s">
        <v>1065</v>
      </c>
      <c r="BN191" s="23" t="s">
        <v>698</v>
      </c>
      <c r="BT191" t="s">
        <v>737</v>
      </c>
    </row>
    <row r="192" spans="1:72" ht="12.95" customHeight="1">
      <c r="C192" s="21"/>
      <c r="M192" s="40"/>
      <c r="N192" s="1466"/>
      <c r="O192" s="1466"/>
      <c r="P192" s="1466"/>
      <c r="Q192" s="1466"/>
      <c r="R192" s="1466"/>
      <c r="S192" s="1466"/>
      <c r="T192" s="1466"/>
      <c r="U192" s="1466"/>
      <c r="V192" s="1466"/>
      <c r="W192" s="1466"/>
      <c r="X192" s="1466"/>
      <c r="Y192" s="1466"/>
      <c r="Z192" s="1466"/>
      <c r="AA192" s="1466"/>
      <c r="AB192" s="1466"/>
      <c r="AC192" s="1466"/>
      <c r="AD192" s="1466"/>
      <c r="AE192" s="1466"/>
      <c r="BC192" t="s">
        <v>1068</v>
      </c>
      <c r="BH192" s="3" t="s">
        <v>1474</v>
      </c>
      <c r="BN192" s="23" t="s">
        <v>699</v>
      </c>
      <c r="BT192" t="s">
        <v>738</v>
      </c>
    </row>
    <row r="193" spans="1:74" ht="12.95" customHeight="1">
      <c r="C193" s="21"/>
      <c r="D193" t="s">
        <v>2397</v>
      </c>
      <c r="M193" s="40"/>
      <c r="N193" s="928"/>
      <c r="O193" s="928"/>
      <c r="P193" s="928"/>
      <c r="Q193" s="928"/>
      <c r="R193" s="928"/>
      <c r="S193" s="928"/>
      <c r="T193" s="1571" t="s">
        <v>2237</v>
      </c>
      <c r="U193" s="1571"/>
      <c r="V193" s="1571"/>
      <c r="W193" s="1571"/>
      <c r="X193" s="1571"/>
      <c r="Y193" s="1571"/>
      <c r="Z193" s="1571"/>
      <c r="AA193" s="1571"/>
      <c r="AB193" s="1571"/>
      <c r="AC193" s="1571"/>
      <c r="AD193" s="1571"/>
      <c r="AE193" s="1571"/>
      <c r="AF193" s="1571"/>
      <c r="AG193" s="1571"/>
      <c r="AH193" s="1571"/>
      <c r="AI193" s="1571"/>
      <c r="BC193" t="s">
        <v>1067</v>
      </c>
      <c r="BH193" s="3" t="s">
        <v>1741</v>
      </c>
      <c r="BN193" s="23" t="s">
        <v>700</v>
      </c>
      <c r="BT193" t="s">
        <v>739</v>
      </c>
    </row>
    <row r="194" spans="1:74" ht="12.95" customHeight="1">
      <c r="C194" s="21"/>
      <c r="D194" s="3" t="s">
        <v>2579</v>
      </c>
      <c r="M194" s="40"/>
      <c r="N194" s="928"/>
      <c r="O194" s="928"/>
      <c r="P194" s="928"/>
      <c r="Q194" s="928"/>
      <c r="R194" s="928"/>
      <c r="S194" s="928"/>
      <c r="AH194" s="1420" t="s">
        <v>678</v>
      </c>
      <c r="AI194" s="1420"/>
      <c r="BC194" t="s">
        <v>1474</v>
      </c>
      <c r="BN194" s="23" t="s">
        <v>701</v>
      </c>
      <c r="BT194" t="s">
        <v>740</v>
      </c>
    </row>
    <row r="195" spans="1:74" ht="12.95" customHeight="1">
      <c r="C195" s="21"/>
      <c r="D195" t="s">
        <v>332</v>
      </c>
      <c r="T195" s="1420" t="s">
        <v>678</v>
      </c>
      <c r="U195" s="1420"/>
      <c r="W195" t="s">
        <v>694</v>
      </c>
      <c r="AH195" s="1420">
        <v>7</v>
      </c>
      <c r="AI195" s="1420"/>
      <c r="BC195" t="s">
        <v>2047</v>
      </c>
      <c r="BN195" s="23" t="s">
        <v>243</v>
      </c>
      <c r="BT195" t="s">
        <v>741</v>
      </c>
    </row>
    <row r="196" spans="1:74" ht="12.95" customHeight="1">
      <c r="C196" s="21"/>
      <c r="D196" t="s">
        <v>387</v>
      </c>
      <c r="T196" s="1423" t="s">
        <v>678</v>
      </c>
      <c r="U196" s="1423"/>
      <c r="W196" t="s">
        <v>695</v>
      </c>
      <c r="AH196" s="1420">
        <v>6</v>
      </c>
      <c r="AI196" s="1420"/>
      <c r="BN196" s="23" t="s">
        <v>244</v>
      </c>
      <c r="BT196" t="s">
        <v>69</v>
      </c>
    </row>
    <row r="197" spans="1:74" ht="12.95" customHeight="1">
      <c r="C197" s="21"/>
      <c r="D197" s="3" t="s">
        <v>169</v>
      </c>
      <c r="T197" s="1423" t="s">
        <v>678</v>
      </c>
      <c r="U197" s="1423"/>
      <c r="W197" t="s">
        <v>696</v>
      </c>
      <c r="AH197" s="1420">
        <v>8</v>
      </c>
      <c r="AI197" s="1420"/>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423">
        <v>0</v>
      </c>
      <c r="U198" s="142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420" t="s">
        <v>678</v>
      </c>
      <c r="AA199" s="1420"/>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516" t="s">
        <v>386</v>
      </c>
      <c r="E204" s="1516"/>
      <c r="F204" s="1516"/>
      <c r="G204" s="1516"/>
      <c r="H204" s="1516"/>
      <c r="I204" s="1516"/>
      <c r="J204" s="1516"/>
      <c r="K204" s="1516"/>
      <c r="L204" s="1516"/>
      <c r="M204" s="1516"/>
      <c r="P204" s="1556">
        <f>M26</f>
        <v>2022553</v>
      </c>
      <c r="Q204" s="1557"/>
      <c r="R204" s="1557"/>
      <c r="S204" s="1557"/>
      <c r="T204" s="1557"/>
      <c r="U204" s="1557"/>
      <c r="BC204" t="s">
        <v>619</v>
      </c>
      <c r="BN204" s="23" t="s">
        <v>713</v>
      </c>
      <c r="BT204" s="32" t="s">
        <v>198</v>
      </c>
      <c r="BU204" s="14"/>
    </row>
    <row r="205" spans="1:74" ht="12.95" customHeight="1">
      <c r="C205" s="21"/>
      <c r="D205" s="1574" t="s">
        <v>1356</v>
      </c>
      <c r="E205" s="1516"/>
      <c r="F205" s="1516"/>
      <c r="G205" s="1516"/>
      <c r="H205" s="1516"/>
      <c r="I205" s="1516"/>
      <c r="J205" s="1516"/>
      <c r="K205" s="1516"/>
      <c r="L205" s="1516"/>
      <c r="M205" s="1516"/>
      <c r="P205" s="1557">
        <f>M27</f>
        <v>0</v>
      </c>
      <c r="Q205" s="1557"/>
      <c r="R205" s="1557"/>
      <c r="S205" s="1557"/>
      <c r="T205" s="1557"/>
      <c r="U205" s="1557"/>
      <c r="V205" s="28"/>
      <c r="W205" s="3" t="s">
        <v>1909</v>
      </c>
      <c r="Z205" s="1562" t="s">
        <v>1291</v>
      </c>
      <c r="AA205" s="1562"/>
      <c r="AB205" s="1562"/>
      <c r="AC205" s="1562"/>
      <c r="AD205" s="1562"/>
      <c r="AE205" s="1562"/>
      <c r="AF205" s="1562"/>
      <c r="AG205" s="1562"/>
      <c r="AH205" s="1562"/>
      <c r="AI205" s="1562"/>
      <c r="AJ205" s="1562"/>
      <c r="AK205" s="1562"/>
      <c r="AL205" s="1562"/>
      <c r="AM205" s="1562"/>
      <c r="AN205" s="1562"/>
      <c r="AP205" s="1305"/>
      <c r="AQ205" s="1305"/>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432" t="s">
        <v>2743</v>
      </c>
      <c r="E208" s="1432"/>
      <c r="F208" s="1432"/>
      <c r="G208" s="1432"/>
      <c r="H208" s="1432"/>
      <c r="I208" s="1432"/>
      <c r="J208" s="1432"/>
      <c r="K208" s="1432"/>
      <c r="L208" s="1432"/>
      <c r="M208" s="1432"/>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432" t="s">
        <v>2047</v>
      </c>
      <c r="E211" s="1432"/>
      <c r="F211" s="1432"/>
      <c r="G211" s="1432"/>
      <c r="H211" s="1432"/>
      <c r="I211" s="1432"/>
      <c r="J211" s="1432"/>
      <c r="K211" s="1432"/>
      <c r="L211" s="1432"/>
      <c r="M211" s="1432"/>
      <c r="BN211" s="23" t="s">
        <v>129</v>
      </c>
      <c r="BT211" s="32" t="s">
        <v>130</v>
      </c>
    </row>
    <row r="212" spans="1:72" ht="12.95" customHeight="1">
      <c r="C212" s="21"/>
      <c r="D212" t="s">
        <v>1353</v>
      </c>
      <c r="Y212" s="1420"/>
      <c r="Z212" s="1420"/>
      <c r="AB212" s="1560">
        <f>IFERROR(Y212/AG440,"")</f>
        <v>0</v>
      </c>
      <c r="AC212" s="1561"/>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552" t="s">
        <v>600</v>
      </c>
      <c r="E214" s="1552"/>
      <c r="F214" s="1552"/>
      <c r="G214" s="1552"/>
      <c r="H214" s="1552"/>
      <c r="I214" s="1552"/>
      <c r="J214" s="1552"/>
      <c r="K214" s="1552"/>
      <c r="L214" s="1552"/>
      <c r="M214" s="1552"/>
      <c r="N214" s="1552"/>
      <c r="O214" s="1552"/>
      <c r="P214" s="1552"/>
      <c r="Q214" s="1552"/>
      <c r="R214" s="1552"/>
      <c r="S214" s="1552"/>
      <c r="T214" s="1552"/>
      <c r="U214" s="1552"/>
      <c r="V214" s="1552"/>
      <c r="W214" s="1552"/>
      <c r="X214" s="1552"/>
      <c r="Y214" s="1552"/>
      <c r="Z214" s="1552"/>
      <c r="AU214" s="21"/>
      <c r="AV214" s="21"/>
      <c r="AW214" s="21"/>
      <c r="AX214" s="21"/>
      <c r="AY214" s="21"/>
      <c r="BC214" t="s">
        <v>539</v>
      </c>
      <c r="BI214" t="s">
        <v>2633</v>
      </c>
      <c r="BN214" s="23" t="s">
        <v>327</v>
      </c>
      <c r="BT214" s="32" t="s">
        <v>206</v>
      </c>
    </row>
    <row r="215" spans="1:72" ht="12.95" customHeight="1">
      <c r="D215" s="3" t="s">
        <v>1765</v>
      </c>
      <c r="Z215" s="40"/>
      <c r="AB215" s="1470"/>
      <c r="AC215" s="1470"/>
      <c r="AD215" s="1470"/>
      <c r="AE215" s="1470"/>
      <c r="AF215" s="1470"/>
      <c r="AG215" s="1470"/>
      <c r="AH215" s="1470"/>
      <c r="AI215" s="1470"/>
      <c r="AJ215" s="1470"/>
      <c r="AK215" s="1470"/>
      <c r="AL215" s="1470"/>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470"/>
      <c r="AC216" s="1470"/>
      <c r="AD216" s="1470"/>
      <c r="AE216" s="1470"/>
      <c r="AF216" s="1470"/>
      <c r="AG216" s="1470"/>
      <c r="AH216" s="1470"/>
      <c r="AI216" s="1470"/>
      <c r="AJ216" s="1470"/>
      <c r="AK216" s="1470"/>
      <c r="AL216" s="1470"/>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432" t="s">
        <v>1094</v>
      </c>
      <c r="E220" s="1432"/>
      <c r="F220" s="1432"/>
      <c r="G220" s="1432"/>
      <c r="H220" s="1432"/>
      <c r="I220" s="1432"/>
      <c r="J220" s="1432"/>
      <c r="K220" s="1432"/>
      <c r="L220" s="1432"/>
      <c r="M220" s="1432"/>
      <c r="N220" s="1432"/>
      <c r="O220" s="1432"/>
      <c r="P220" s="1432"/>
      <c r="Q220" s="1432"/>
      <c r="R220" s="1432"/>
      <c r="S220" s="1432"/>
      <c r="T220" s="1432"/>
      <c r="U220" s="1432"/>
      <c r="V220" s="1432"/>
      <c r="W220" s="1432"/>
      <c r="X220" s="1432"/>
      <c r="Y220" s="1432"/>
      <c r="Z220" s="1432"/>
      <c r="BA220" s="3"/>
      <c r="BC220" t="s">
        <v>301</v>
      </c>
    </row>
    <row r="221" spans="1:72" ht="12.95" customHeight="1">
      <c r="A221" s="2"/>
      <c r="B221" s="14"/>
      <c r="C221" s="2"/>
      <c r="AU221" s="95"/>
      <c r="AV221" s="95"/>
      <c r="AW221" s="95"/>
      <c r="AX221" s="95"/>
      <c r="AY221" s="95"/>
      <c r="BA221" s="3"/>
    </row>
    <row r="222" spans="1:72" ht="12.95" customHeight="1">
      <c r="A222" s="1549" t="s">
        <v>549</v>
      </c>
      <c r="B222" s="1549"/>
      <c r="C222" s="1549"/>
      <c r="D222" s="1549"/>
      <c r="E222" s="1549"/>
      <c r="F222" s="1549"/>
      <c r="G222" s="1549"/>
      <c r="H222" s="1549"/>
      <c r="I222" s="1549"/>
      <c r="J222" s="1549"/>
      <c r="K222" s="1549"/>
      <c r="L222" s="1549"/>
      <c r="M222" s="1549"/>
      <c r="N222" s="1549"/>
      <c r="O222" s="1549"/>
      <c r="P222" s="1549"/>
      <c r="Q222" s="1549"/>
      <c r="R222" s="1549"/>
      <c r="S222" s="1549"/>
      <c r="T222" s="1549"/>
      <c r="U222" s="1549"/>
      <c r="V222" s="1549"/>
      <c r="W222" s="1549"/>
      <c r="X222" s="1549"/>
      <c r="Y222" s="1549"/>
      <c r="Z222" s="1549"/>
      <c r="AA222" s="1549"/>
      <c r="AB222" s="1549"/>
      <c r="AC222" s="1549"/>
      <c r="AD222" s="1549"/>
      <c r="AE222" s="1549"/>
      <c r="AF222" s="1549"/>
      <c r="AG222" s="1549"/>
      <c r="AH222" s="1549"/>
      <c r="AI222" s="1549"/>
      <c r="AJ222" s="1549"/>
      <c r="AK222" s="1549"/>
      <c r="AL222" s="1549"/>
      <c r="AM222" s="1549"/>
      <c r="AN222" s="1549"/>
      <c r="AO222" s="1549"/>
      <c r="AP222" s="1549"/>
      <c r="AQ222" s="1549"/>
      <c r="AR222" s="1549"/>
      <c r="AS222" s="1549"/>
      <c r="AT222" s="1549"/>
      <c r="AU222" s="95"/>
      <c r="AV222" s="95"/>
      <c r="AW222" s="95"/>
      <c r="AX222" s="95"/>
      <c r="AY222" s="95"/>
      <c r="AZ222" s="3"/>
      <c r="BA222" s="3"/>
      <c r="BP222" s="34"/>
    </row>
    <row r="223" spans="1:72" ht="12.95" customHeight="1">
      <c r="A223" s="1549"/>
      <c r="B223" s="1549"/>
      <c r="C223" s="1549"/>
      <c r="D223" s="1549"/>
      <c r="E223" s="1549"/>
      <c r="F223" s="1549"/>
      <c r="G223" s="1549"/>
      <c r="H223" s="1549"/>
      <c r="I223" s="1549"/>
      <c r="J223" s="1549"/>
      <c r="K223" s="1549"/>
      <c r="L223" s="1549"/>
      <c r="M223" s="1549"/>
      <c r="N223" s="1549"/>
      <c r="O223" s="1549"/>
      <c r="P223" s="1549"/>
      <c r="Q223" s="1549"/>
      <c r="R223" s="1549"/>
      <c r="S223" s="1549"/>
      <c r="T223" s="1549"/>
      <c r="U223" s="1549"/>
      <c r="V223" s="1549"/>
      <c r="W223" s="1549"/>
      <c r="X223" s="1549"/>
      <c r="Y223" s="1549"/>
      <c r="Z223" s="1549"/>
      <c r="AA223" s="1549"/>
      <c r="AB223" s="1549"/>
      <c r="AC223" s="1549"/>
      <c r="AD223" s="1549"/>
      <c r="AE223" s="1549"/>
      <c r="AF223" s="1549"/>
      <c r="AG223" s="1549"/>
      <c r="AH223" s="1549"/>
      <c r="AI223" s="1549"/>
      <c r="AJ223" s="1549"/>
      <c r="AK223" s="1549"/>
      <c r="AL223" s="1549"/>
      <c r="AM223" s="1549"/>
      <c r="AN223" s="1549"/>
      <c r="AO223" s="1549"/>
      <c r="AP223" s="1549"/>
      <c r="AQ223" s="1549"/>
      <c r="AR223" s="1549"/>
      <c r="AS223" s="1549"/>
      <c r="AT223" s="1549"/>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20" t="s">
        <v>600</v>
      </c>
      <c r="AJ226" s="1420"/>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20" t="s">
        <v>600</v>
      </c>
      <c r="AJ227" s="1420"/>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20" t="s">
        <v>554</v>
      </c>
      <c r="AJ228" s="1420"/>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20" t="s">
        <v>600</v>
      </c>
      <c r="AJ229" s="1420"/>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570" t="str">
        <f>H16</f>
        <v>2000 16th St Associates, LP</v>
      </c>
      <c r="N232" s="1570"/>
      <c r="O232" s="1570"/>
      <c r="P232" s="1570"/>
      <c r="Q232" s="1570"/>
      <c r="R232" s="1570"/>
      <c r="S232" s="1570"/>
      <c r="T232" s="1570"/>
      <c r="U232" s="1570"/>
      <c r="V232" s="1570"/>
      <c r="W232" s="1570"/>
      <c r="X232" s="1570"/>
      <c r="Y232" s="1570"/>
      <c r="Z232" s="1570"/>
      <c r="AA232" s="1570"/>
      <c r="AB232" s="1570"/>
      <c r="AC232" s="1570"/>
      <c r="AD232" s="1570"/>
      <c r="AE232" s="1570"/>
      <c r="AF232" s="1570"/>
      <c r="AG232" s="1570"/>
      <c r="AH232" s="1570"/>
      <c r="AI232" s="1570"/>
      <c r="AJ232" s="1570"/>
      <c r="AK232" s="1570"/>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436" t="s">
        <v>2645</v>
      </c>
      <c r="N233" s="1432"/>
      <c r="O233" s="1432"/>
      <c r="P233" s="1432"/>
      <c r="Q233" s="1432"/>
      <c r="R233" s="1432"/>
      <c r="S233" s="1432"/>
      <c r="T233" s="1432"/>
      <c r="U233" s="1432"/>
      <c r="V233" s="1432"/>
      <c r="W233" s="1432"/>
      <c r="X233" s="1432"/>
      <c r="Y233" s="1432"/>
      <c r="Z233" s="1432"/>
      <c r="AA233" s="1432"/>
      <c r="AB233" s="1432"/>
      <c r="AC233" s="1432"/>
      <c r="AD233" s="1432"/>
      <c r="AE233" s="1432"/>
      <c r="BB233" s="219" t="s">
        <v>547</v>
      </c>
      <c r="BG233" s="259">
        <f>IF(AND(AND($M$249="nonprofit",$M$257="for profit",$M$265="nonprofit")),2,0)</f>
        <v>0</v>
      </c>
    </row>
    <row r="234" spans="1:69" ht="12.95" customHeight="1">
      <c r="D234" s="4" t="s">
        <v>589</v>
      </c>
      <c r="E234" s="4"/>
      <c r="M234" s="1436" t="s">
        <v>68</v>
      </c>
      <c r="N234" s="1432"/>
      <c r="O234" s="1432"/>
      <c r="P234" s="1432"/>
      <c r="Q234" s="1432"/>
      <c r="R234" s="1432"/>
      <c r="S234" s="1432"/>
      <c r="T234" s="1432"/>
      <c r="V234" s="33" t="s">
        <v>86</v>
      </c>
      <c r="W234" s="1433" t="s">
        <v>2646</v>
      </c>
      <c r="X234" s="1421"/>
      <c r="Y234" s="4" t="s">
        <v>592</v>
      </c>
      <c r="AC234" s="1432">
        <v>95826</v>
      </c>
      <c r="AD234" s="1432"/>
      <c r="AE234" s="1432"/>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436" t="s">
        <v>2647</v>
      </c>
      <c r="N235" s="1432"/>
      <c r="O235" s="1432"/>
      <c r="P235" s="1432"/>
      <c r="Q235" s="1432"/>
      <c r="R235" s="1432"/>
      <c r="S235" s="1432"/>
      <c r="T235" s="1432"/>
      <c r="U235" s="1432"/>
      <c r="V235" s="1432"/>
      <c r="W235" s="1432"/>
      <c r="X235" s="1432"/>
      <c r="Y235" s="1432"/>
      <c r="Z235" s="1432"/>
      <c r="AA235" s="1432"/>
      <c r="AB235" s="1432"/>
      <c r="AC235" s="1432"/>
      <c r="AD235" s="1432"/>
      <c r="AE235" s="1432"/>
      <c r="AI235" s="4"/>
      <c r="AJ235" s="4"/>
      <c r="AK235" s="4"/>
      <c r="AL235" s="4"/>
      <c r="AM235" s="4"/>
      <c r="AN235" s="4"/>
      <c r="AO235" s="4"/>
      <c r="AP235" s="4"/>
      <c r="AQ235" s="4"/>
      <c r="AR235" s="4"/>
      <c r="AS235" s="4"/>
      <c r="AT235" s="4"/>
      <c r="BB235" s="219"/>
      <c r="BG235" s="218"/>
    </row>
    <row r="236" spans="1:69" ht="12.95" customHeight="1">
      <c r="D236" s="4" t="s">
        <v>88</v>
      </c>
      <c r="E236" s="4"/>
      <c r="F236" s="4"/>
      <c r="M236" s="1439">
        <v>9167498045</v>
      </c>
      <c r="N236" s="1439"/>
      <c r="O236" s="1439"/>
      <c r="P236" s="1439"/>
      <c r="Q236" s="1439"/>
      <c r="R236" s="1439"/>
      <c r="S236" s="4" t="s">
        <v>207</v>
      </c>
      <c r="T236" s="4"/>
      <c r="U236" s="1421"/>
      <c r="V236" s="1421"/>
      <c r="W236" s="1421"/>
      <c r="X236" s="4" t="s">
        <v>89</v>
      </c>
      <c r="Z236" s="1439"/>
      <c r="AA236" s="1439"/>
      <c r="AB236" s="1439"/>
      <c r="AC236" s="1439"/>
      <c r="AD236" s="1439"/>
      <c r="AE236" s="1439"/>
      <c r="AU236" s="4"/>
      <c r="AV236" s="4"/>
      <c r="AW236" s="4"/>
      <c r="AX236" s="4"/>
      <c r="AY236" s="4"/>
      <c r="AZ236" s="4"/>
      <c r="BB236" s="218" t="s">
        <v>546</v>
      </c>
      <c r="BG236" s="259">
        <f>IF(AND(AND($M$249="nonprofit",$M$257="nonprofit",$M$265="(select one)")),1,0)</f>
        <v>1</v>
      </c>
    </row>
    <row r="237" spans="1:69" ht="12.95" customHeight="1">
      <c r="D237" s="4" t="s">
        <v>90</v>
      </c>
      <c r="E237" s="4"/>
      <c r="F237" s="4"/>
      <c r="M237" s="1539" t="s">
        <v>2648</v>
      </c>
      <c r="N237" s="1539"/>
      <c r="O237" s="1539"/>
      <c r="P237" s="1539"/>
      <c r="Q237" s="1539"/>
      <c r="R237" s="1539"/>
      <c r="S237" s="1539"/>
      <c r="T237" s="1539"/>
      <c r="U237" s="1539"/>
      <c r="V237" s="1539"/>
      <c r="W237" s="1539"/>
      <c r="X237" s="1539"/>
      <c r="Y237" s="1539"/>
      <c r="Z237" s="1539"/>
      <c r="AA237" s="1539"/>
      <c r="AB237" s="1539"/>
      <c r="AC237" s="1539"/>
      <c r="AD237" s="1539"/>
      <c r="AE237" s="1539"/>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34" t="s">
        <v>537</v>
      </c>
      <c r="N238" s="1434"/>
      <c r="O238" s="1434"/>
      <c r="P238" s="1434"/>
      <c r="Q238" s="1434"/>
      <c r="R238" s="1434"/>
      <c r="S238" s="1434"/>
      <c r="T238" s="1434"/>
      <c r="U238" s="218" t="s">
        <v>922</v>
      </c>
      <c r="V238" s="218"/>
      <c r="W238" s="218"/>
      <c r="X238" s="218"/>
      <c r="Y238" s="218"/>
      <c r="Z238" s="218"/>
      <c r="AA238" s="1545" t="s">
        <v>2742</v>
      </c>
      <c r="AB238" s="1546"/>
      <c r="AC238" s="1546"/>
      <c r="AD238" s="1546"/>
      <c r="AE238" s="1546"/>
      <c r="AF238" s="1546"/>
      <c r="AG238" s="1546"/>
      <c r="AH238" s="1546"/>
      <c r="AI238" s="1546"/>
      <c r="AJ238" s="1546"/>
      <c r="AK238" s="1546"/>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435"/>
      <c r="N239" s="1435"/>
      <c r="O239" s="1435"/>
      <c r="P239" s="1435"/>
      <c r="Q239" s="1435"/>
      <c r="R239" s="1435"/>
      <c r="S239" s="1435"/>
      <c r="T239" s="1435"/>
      <c r="U239" s="1435"/>
      <c r="V239" s="1435"/>
      <c r="W239" s="1435"/>
      <c r="X239" s="1435"/>
      <c r="Y239" s="1435"/>
      <c r="Z239" s="1435"/>
      <c r="AA239" s="1435"/>
      <c r="AB239" s="1435"/>
      <c r="AC239" s="1435"/>
      <c r="AD239" s="1435"/>
      <c r="AE239" s="1435"/>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543" t="s">
        <v>2701</v>
      </c>
      <c r="N243" s="1541"/>
      <c r="O243" s="1541"/>
      <c r="P243" s="1541"/>
      <c r="Q243" s="1541"/>
      <c r="R243" s="1541"/>
      <c r="S243" s="1541"/>
      <c r="T243" s="1541"/>
      <c r="U243" s="1541"/>
      <c r="V243" s="1541"/>
      <c r="W243" s="1541"/>
      <c r="X243" s="1541"/>
      <c r="Y243" s="1541"/>
      <c r="Z243" s="1541"/>
      <c r="AA243" s="1541"/>
      <c r="AB243" s="1541"/>
      <c r="AC243" s="1541"/>
      <c r="AD243" s="1541"/>
      <c r="AE243" s="1541"/>
      <c r="AF243" s="1541" t="s">
        <v>2661</v>
      </c>
      <c r="AG243" s="1541"/>
      <c r="AH243" s="1541"/>
      <c r="AI243" s="1541"/>
      <c r="AJ243" s="1541"/>
      <c r="AK243" s="1541"/>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436" t="s">
        <v>2645</v>
      </c>
      <c r="N244" s="1432"/>
      <c r="O244" s="1432"/>
      <c r="P244" s="1432"/>
      <c r="Q244" s="1432"/>
      <c r="R244" s="1432"/>
      <c r="S244" s="1432"/>
      <c r="T244" s="1432"/>
      <c r="U244" s="1432"/>
      <c r="V244" s="1432"/>
      <c r="W244" s="1432"/>
      <c r="X244" s="1432"/>
      <c r="Y244" s="1432"/>
      <c r="Z244" s="1432"/>
      <c r="AA244" s="1432"/>
      <c r="AB244" s="1432"/>
      <c r="AC244" s="1432"/>
      <c r="AD244" s="1432"/>
      <c r="AE244" s="1432"/>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436" t="s">
        <v>68</v>
      </c>
      <c r="N245" s="1432"/>
      <c r="O245" s="1432"/>
      <c r="P245" s="1432"/>
      <c r="Q245" s="1432"/>
      <c r="R245" s="1432"/>
      <c r="S245" s="1432"/>
      <c r="T245" s="1432"/>
      <c r="V245" s="33" t="s">
        <v>86</v>
      </c>
      <c r="W245" s="1433" t="s">
        <v>2646</v>
      </c>
      <c r="X245" s="1421"/>
      <c r="Y245" s="4" t="s">
        <v>592</v>
      </c>
      <c r="AC245" s="1432">
        <v>95826</v>
      </c>
      <c r="AD245" s="1432"/>
      <c r="AE245" s="1432"/>
      <c r="AF245" s="3" t="s">
        <v>1287</v>
      </c>
      <c r="AU245" s="4"/>
      <c r="AV245" s="4"/>
      <c r="AW245" s="4"/>
      <c r="AX245" s="4"/>
      <c r="AY245" s="4"/>
      <c r="BB245" s="4" t="s">
        <v>281</v>
      </c>
      <c r="BG245">
        <v>2</v>
      </c>
      <c r="BH245" t="s">
        <v>575</v>
      </c>
      <c r="BO245" s="257" t="str">
        <f>VLOOKUP(BG243,BG244:BH247,2,FALSE)</f>
        <v>Nonprofit</v>
      </c>
    </row>
    <row r="246" spans="1:71" ht="12.95" customHeight="1">
      <c r="A246" s="19"/>
      <c r="B246" s="4"/>
      <c r="C246" s="4"/>
      <c r="D246" s="4" t="s">
        <v>87</v>
      </c>
      <c r="E246" s="4"/>
      <c r="F246" s="4"/>
      <c r="G246" s="4"/>
      <c r="H246" s="4"/>
      <c r="I246" s="4"/>
      <c r="J246" s="4"/>
      <c r="K246" s="4"/>
      <c r="L246" s="19"/>
      <c r="M246" s="1436" t="s">
        <v>2703</v>
      </c>
      <c r="N246" s="1432"/>
      <c r="O246" s="1432"/>
      <c r="P246" s="1432"/>
      <c r="Q246" s="1432"/>
      <c r="R246" s="1432"/>
      <c r="S246" s="1432"/>
      <c r="T246" s="1432"/>
      <c r="U246" s="1432"/>
      <c r="V246" s="1432"/>
      <c r="W246" s="1432"/>
      <c r="X246" s="1432"/>
      <c r="Y246" s="1432"/>
      <c r="Z246" s="1432"/>
      <c r="AA246" s="1432"/>
      <c r="AB246" s="1432"/>
      <c r="AC246" s="1432"/>
      <c r="AD246" s="1432"/>
      <c r="AE246" s="1432"/>
      <c r="AH246" s="1548">
        <v>5.0000000000000001E-3</v>
      </c>
      <c r="AI246" s="1548"/>
      <c r="AJ246" s="1548"/>
      <c r="AK246" s="1548"/>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439">
        <v>9164538400</v>
      </c>
      <c r="N247" s="1439"/>
      <c r="O247" s="1439"/>
      <c r="P247" s="1439"/>
      <c r="Q247" s="1439"/>
      <c r="R247" s="1439"/>
      <c r="S247" s="4" t="s">
        <v>207</v>
      </c>
      <c r="T247" s="4"/>
      <c r="U247" s="1421"/>
      <c r="V247" s="1421"/>
      <c r="W247" s="1421"/>
      <c r="X247" s="4" t="s">
        <v>89</v>
      </c>
      <c r="Z247" s="1439"/>
      <c r="AA247" s="1439"/>
      <c r="AB247" s="1439"/>
      <c r="AC247" s="1439"/>
      <c r="AD247" s="1439"/>
      <c r="AE247" s="1439"/>
      <c r="AU247" s="4"/>
      <c r="AV247" s="4"/>
      <c r="AW247" s="4"/>
      <c r="AX247" s="4"/>
      <c r="AY247" s="4"/>
      <c r="BG247">
        <v>0</v>
      </c>
      <c r="BH247" s="3"/>
      <c r="BN247" s="34"/>
    </row>
    <row r="248" spans="1:71" ht="12.95" customHeight="1">
      <c r="A248" s="19"/>
      <c r="B248" s="4"/>
      <c r="C248" s="4"/>
      <c r="D248" s="4" t="s">
        <v>90</v>
      </c>
      <c r="E248" s="4"/>
      <c r="F248" s="4"/>
      <c r="M248" s="1539" t="s">
        <v>2704</v>
      </c>
      <c r="N248" s="1539"/>
      <c r="O248" s="1539"/>
      <c r="P248" s="1539"/>
      <c r="Q248" s="1539"/>
      <c r="R248" s="1539"/>
      <c r="S248" s="1539"/>
      <c r="T248" s="1539"/>
      <c r="U248" s="1539"/>
      <c r="V248" s="1539"/>
      <c r="W248" s="1539"/>
      <c r="X248" s="1539"/>
      <c r="Y248" s="1539"/>
      <c r="Z248" s="1539"/>
      <c r="AA248" s="1539"/>
      <c r="AB248" s="1539"/>
      <c r="AC248" s="1539"/>
      <c r="AD248" s="1539"/>
      <c r="AE248" s="1539"/>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34" t="s">
        <v>543</v>
      </c>
      <c r="N249" s="1434"/>
      <c r="O249" s="1434"/>
      <c r="P249" s="1434"/>
      <c r="Q249" s="1434"/>
      <c r="R249" s="1434"/>
      <c r="S249" s="1434"/>
      <c r="T249" s="1434"/>
      <c r="U249" s="218" t="s">
        <v>922</v>
      </c>
      <c r="V249" s="218"/>
      <c r="W249" s="218"/>
      <c r="X249" s="218"/>
      <c r="Y249" s="218"/>
      <c r="Z249" s="218"/>
      <c r="AA249" s="1545" t="s">
        <v>2675</v>
      </c>
      <c r="AB249" s="1546"/>
      <c r="AC249" s="1546"/>
      <c r="AD249" s="1546"/>
      <c r="AE249" s="1546"/>
      <c r="AF249" s="1546"/>
      <c r="AG249" s="1546"/>
      <c r="AH249" s="1546"/>
      <c r="AI249" s="1546"/>
      <c r="AJ249" s="1546"/>
      <c r="AK249" s="1546"/>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543" t="s">
        <v>2702</v>
      </c>
      <c r="N251" s="1541"/>
      <c r="O251" s="1541"/>
      <c r="P251" s="1541"/>
      <c r="Q251" s="1541"/>
      <c r="R251" s="1541"/>
      <c r="S251" s="1541"/>
      <c r="T251" s="1541"/>
      <c r="U251" s="1541"/>
      <c r="V251" s="1541"/>
      <c r="W251" s="1541"/>
      <c r="X251" s="1541"/>
      <c r="Y251" s="1541"/>
      <c r="Z251" s="1541"/>
      <c r="AA251" s="1541"/>
      <c r="AB251" s="1541"/>
      <c r="AC251" s="1541"/>
      <c r="AD251" s="1541"/>
      <c r="AE251" s="1541"/>
      <c r="AF251" s="1541" t="s">
        <v>2660</v>
      </c>
      <c r="AG251" s="1541"/>
      <c r="AH251" s="1541"/>
      <c r="AI251" s="1541"/>
      <c r="AJ251" s="1541"/>
      <c r="AK251" s="1541"/>
      <c r="AU251" s="4"/>
      <c r="AV251" s="4"/>
      <c r="AW251" s="4"/>
      <c r="AX251" s="4"/>
      <c r="AY251" s="4"/>
      <c r="BN251" s="34"/>
    </row>
    <row r="252" spans="1:71" ht="12.95" customHeight="1">
      <c r="A252" s="19"/>
      <c r="B252" s="4"/>
      <c r="C252" s="4"/>
      <c r="D252" s="4" t="s">
        <v>85</v>
      </c>
      <c r="E252" s="4"/>
      <c r="F252" s="4"/>
      <c r="G252" s="4"/>
      <c r="H252" s="4"/>
      <c r="I252" s="4"/>
      <c r="J252" s="4"/>
      <c r="K252" s="4"/>
      <c r="L252" s="4"/>
      <c r="M252" s="1436" t="s">
        <v>2662</v>
      </c>
      <c r="N252" s="1432"/>
      <c r="O252" s="1432"/>
      <c r="P252" s="1432"/>
      <c r="Q252" s="1432"/>
      <c r="R252" s="1432"/>
      <c r="S252" s="1432"/>
      <c r="T252" s="1432"/>
      <c r="U252" s="1432"/>
      <c r="V252" s="1432"/>
      <c r="W252" s="1432"/>
      <c r="X252" s="1432"/>
      <c r="Y252" s="1432"/>
      <c r="Z252" s="1432"/>
      <c r="AA252" s="1432"/>
      <c r="AB252" s="1432"/>
      <c r="AC252" s="1432"/>
      <c r="AD252" s="1432"/>
      <c r="AE252" s="1432"/>
      <c r="AF252" s="3" t="s">
        <v>1286</v>
      </c>
      <c r="AL252" s="4"/>
      <c r="AM252" s="4"/>
      <c r="AN252" s="4"/>
      <c r="AO252" s="4"/>
      <c r="AP252" s="4"/>
      <c r="AQ252" s="4"/>
      <c r="AR252" s="4"/>
      <c r="AS252" s="4"/>
      <c r="AT252" s="4"/>
      <c r="BN252" s="34"/>
    </row>
    <row r="253" spans="1:71" ht="12.95" customHeight="1">
      <c r="A253" s="19"/>
      <c r="B253" s="4"/>
      <c r="C253" s="4"/>
      <c r="D253" s="4" t="s">
        <v>589</v>
      </c>
      <c r="E253" s="4"/>
      <c r="M253" s="1436" t="s">
        <v>68</v>
      </c>
      <c r="N253" s="1432"/>
      <c r="O253" s="1432"/>
      <c r="P253" s="1432"/>
      <c r="Q253" s="1432"/>
      <c r="R253" s="1432"/>
      <c r="S253" s="1432"/>
      <c r="T253" s="1432"/>
      <c r="V253" s="33" t="s">
        <v>86</v>
      </c>
      <c r="W253" s="1433" t="s">
        <v>2646</v>
      </c>
      <c r="X253" s="1421"/>
      <c r="Y253" s="4" t="s">
        <v>592</v>
      </c>
      <c r="AC253" s="1432">
        <v>95814</v>
      </c>
      <c r="AD253" s="1432"/>
      <c r="AE253" s="1432"/>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436" t="s">
        <v>2663</v>
      </c>
      <c r="N254" s="1432"/>
      <c r="O254" s="1432"/>
      <c r="P254" s="1432"/>
      <c r="Q254" s="1432"/>
      <c r="R254" s="1432"/>
      <c r="S254" s="1432"/>
      <c r="T254" s="1432"/>
      <c r="U254" s="1432"/>
      <c r="V254" s="1432"/>
      <c r="W254" s="1432"/>
      <c r="X254" s="1432"/>
      <c r="Y254" s="1432"/>
      <c r="Z254" s="1432"/>
      <c r="AA254" s="1432"/>
      <c r="AB254" s="1432"/>
      <c r="AC254" s="1432"/>
      <c r="AD254" s="1432"/>
      <c r="AE254" s="1432"/>
      <c r="AH254" s="1548">
        <v>5.0000000000000001E-3</v>
      </c>
      <c r="AI254" s="1548"/>
      <c r="AJ254" s="1548"/>
      <c r="AK254" s="1548"/>
      <c r="AL254" s="4"/>
      <c r="AM254" s="4"/>
      <c r="AN254" s="4"/>
      <c r="AO254" s="4"/>
      <c r="AP254" s="4"/>
      <c r="AQ254" s="4"/>
      <c r="AR254" s="4"/>
      <c r="AS254" s="4"/>
      <c r="AT254" s="4"/>
    </row>
    <row r="255" spans="1:71" ht="12.95" customHeight="1">
      <c r="A255" s="19"/>
      <c r="B255" s="4"/>
      <c r="C255" s="4"/>
      <c r="D255" s="4" t="s">
        <v>88</v>
      </c>
      <c r="E255" s="4"/>
      <c r="F255" s="4"/>
      <c r="M255" s="1439">
        <v>9165084272</v>
      </c>
      <c r="N255" s="1439"/>
      <c r="O255" s="1439"/>
      <c r="P255" s="1439"/>
      <c r="Q255" s="1439"/>
      <c r="R255" s="1439"/>
      <c r="S255" s="4" t="s">
        <v>207</v>
      </c>
      <c r="T255" s="4"/>
      <c r="U255" s="1421"/>
      <c r="V255" s="1421"/>
      <c r="W255" s="1421"/>
      <c r="X255" s="4" t="s">
        <v>89</v>
      </c>
      <c r="Z255" s="1439"/>
      <c r="AA255" s="1439"/>
      <c r="AB255" s="1439"/>
      <c r="AC255" s="1439"/>
      <c r="AD255" s="1439"/>
      <c r="AE255" s="1439"/>
      <c r="AU255" s="4"/>
      <c r="AV255" s="4"/>
      <c r="AW255" s="4"/>
      <c r="AX255" s="4"/>
      <c r="AY255" s="4"/>
      <c r="BN255" s="34"/>
    </row>
    <row r="256" spans="1:71" ht="12.95" customHeight="1">
      <c r="A256" s="19"/>
      <c r="B256" s="4"/>
      <c r="C256" s="4"/>
      <c r="D256" s="4" t="s">
        <v>90</v>
      </c>
      <c r="E256" s="4"/>
      <c r="F256" s="4"/>
      <c r="M256" s="1539" t="s">
        <v>2664</v>
      </c>
      <c r="N256" s="1539"/>
      <c r="O256" s="1539"/>
      <c r="P256" s="1539"/>
      <c r="Q256" s="1539"/>
      <c r="R256" s="1539"/>
      <c r="S256" s="1539"/>
      <c r="T256" s="1539"/>
      <c r="U256" s="1539"/>
      <c r="V256" s="1539"/>
      <c r="W256" s="1539"/>
      <c r="X256" s="1539"/>
      <c r="Y256" s="1539"/>
      <c r="Z256" s="1539"/>
      <c r="AA256" s="1539"/>
      <c r="AB256" s="1539"/>
      <c r="AC256" s="1539"/>
      <c r="AD256" s="1539"/>
      <c r="AE256" s="1539"/>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34" t="s">
        <v>543</v>
      </c>
      <c r="N257" s="1434"/>
      <c r="O257" s="1434"/>
      <c r="P257" s="1434"/>
      <c r="Q257" s="1434"/>
      <c r="R257" s="1434"/>
      <c r="S257" s="1434"/>
      <c r="T257" s="1434"/>
      <c r="U257" s="218" t="s">
        <v>922</v>
      </c>
      <c r="V257" s="218"/>
      <c r="W257" s="218"/>
      <c r="X257" s="218"/>
      <c r="Y257" s="218"/>
      <c r="Z257" s="218"/>
      <c r="AA257" s="1545" t="s">
        <v>2705</v>
      </c>
      <c r="AB257" s="1546"/>
      <c r="AC257" s="1546"/>
      <c r="AD257" s="1546"/>
      <c r="AE257" s="1546"/>
      <c r="AF257" s="1546"/>
      <c r="AG257" s="1546"/>
      <c r="AH257" s="1546"/>
      <c r="AI257" s="1546"/>
      <c r="AJ257" s="1546"/>
      <c r="AK257" s="1546"/>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541"/>
      <c r="N259" s="1541"/>
      <c r="O259" s="1541"/>
      <c r="P259" s="1541"/>
      <c r="Q259" s="1541"/>
      <c r="R259" s="1541"/>
      <c r="S259" s="1541"/>
      <c r="T259" s="1541"/>
      <c r="U259" s="1541"/>
      <c r="V259" s="1541"/>
      <c r="W259" s="1541"/>
      <c r="X259" s="1541"/>
      <c r="Y259" s="1541"/>
      <c r="Z259" s="1541"/>
      <c r="AA259" s="1541"/>
      <c r="AB259" s="1541"/>
      <c r="AC259" s="1541"/>
      <c r="AD259" s="1541"/>
      <c r="AE259" s="1541"/>
      <c r="AF259" s="1541" t="s">
        <v>308</v>
      </c>
      <c r="AG259" s="1541"/>
      <c r="AH259" s="1541"/>
      <c r="AI259" s="1541"/>
      <c r="AJ259" s="1541"/>
      <c r="AK259" s="1541"/>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2"/>
      <c r="N260" s="1432"/>
      <c r="O260" s="1432"/>
      <c r="P260" s="1432"/>
      <c r="Q260" s="1432"/>
      <c r="R260" s="1432"/>
      <c r="S260" s="1432"/>
      <c r="T260" s="1432"/>
      <c r="U260" s="1432"/>
      <c r="V260" s="1432"/>
      <c r="W260" s="1432"/>
      <c r="X260" s="1432"/>
      <c r="Y260" s="1432"/>
      <c r="Z260" s="1432"/>
      <c r="AA260" s="1432"/>
      <c r="AB260" s="1432"/>
      <c r="AC260" s="1432"/>
      <c r="AD260" s="1432"/>
      <c r="AE260" s="1432"/>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32"/>
      <c r="N261" s="1432"/>
      <c r="O261" s="1432"/>
      <c r="P261" s="1432"/>
      <c r="Q261" s="1432"/>
      <c r="R261" s="1432"/>
      <c r="S261" s="1432"/>
      <c r="T261" s="1432"/>
      <c r="V261" s="33" t="s">
        <v>86</v>
      </c>
      <c r="W261" s="1421"/>
      <c r="X261" s="1421"/>
      <c r="Y261" s="4" t="s">
        <v>592</v>
      </c>
      <c r="AC261" s="1432"/>
      <c r="AD261" s="1432"/>
      <c r="AE261" s="1432"/>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2"/>
      <c r="N262" s="1432"/>
      <c r="O262" s="1432"/>
      <c r="P262" s="1432"/>
      <c r="Q262" s="1432"/>
      <c r="R262" s="1432"/>
      <c r="S262" s="1432"/>
      <c r="T262" s="1432"/>
      <c r="U262" s="1432"/>
      <c r="V262" s="1432"/>
      <c r="W262" s="1432"/>
      <c r="X262" s="1432"/>
      <c r="Y262" s="1432"/>
      <c r="Z262" s="1432"/>
      <c r="AA262" s="1432"/>
      <c r="AB262" s="1432"/>
      <c r="AC262" s="1432"/>
      <c r="AD262" s="1432"/>
      <c r="AE262" s="1432"/>
      <c r="AH262" s="1548"/>
      <c r="AI262" s="1548"/>
      <c r="AJ262" s="1548"/>
      <c r="AK262" s="1548"/>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39"/>
      <c r="N263" s="1439"/>
      <c r="O263" s="1439"/>
      <c r="P263" s="1439"/>
      <c r="Q263" s="1439"/>
      <c r="R263" s="1439"/>
      <c r="S263" s="4" t="s">
        <v>207</v>
      </c>
      <c r="T263" s="4"/>
      <c r="U263" s="1421"/>
      <c r="V263" s="1421"/>
      <c r="W263" s="1421"/>
      <c r="X263" s="4" t="s">
        <v>89</v>
      </c>
      <c r="Z263" s="1439"/>
      <c r="AA263" s="1439"/>
      <c r="AB263" s="1439"/>
      <c r="AC263" s="1439"/>
      <c r="AD263" s="1439"/>
      <c r="AE263" s="1439"/>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9"/>
      <c r="N264" s="1539"/>
      <c r="O264" s="1539"/>
      <c r="P264" s="1539"/>
      <c r="Q264" s="1539"/>
      <c r="R264" s="1539"/>
      <c r="S264" s="1539"/>
      <c r="T264" s="1539"/>
      <c r="U264" s="1539"/>
      <c r="V264" s="1539"/>
      <c r="W264" s="1539"/>
      <c r="X264" s="1539"/>
      <c r="Y264" s="1539"/>
      <c r="Z264" s="1539"/>
      <c r="AA264" s="1540"/>
      <c r="AB264" s="1540"/>
      <c r="AC264" s="1540"/>
      <c r="AD264" s="1540"/>
      <c r="AE264" s="1540"/>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34" t="s">
        <v>308</v>
      </c>
      <c r="N265" s="1434"/>
      <c r="O265" s="1434"/>
      <c r="P265" s="1434"/>
      <c r="Q265" s="1434"/>
      <c r="R265" s="1434"/>
      <c r="S265" s="1434"/>
      <c r="T265" s="1434"/>
      <c r="U265" s="218" t="s">
        <v>922</v>
      </c>
      <c r="V265" s="218"/>
      <c r="W265" s="218"/>
      <c r="X265" s="218"/>
      <c r="Y265" s="218"/>
      <c r="Z265" s="218"/>
      <c r="AA265" s="1547"/>
      <c r="AB265" s="1547"/>
      <c r="AC265" s="1547"/>
      <c r="AD265" s="1547"/>
      <c r="AE265" s="1547"/>
      <c r="AF265" s="1547"/>
      <c r="AG265" s="1547"/>
      <c r="AH265" s="1547"/>
      <c r="AI265" s="1547"/>
      <c r="AJ265" s="1547"/>
      <c r="AK265" s="1547"/>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542" t="str">
        <f>IFERROR(BO245,"")</f>
        <v>Nonprofit</v>
      </c>
      <c r="U267" s="1542"/>
      <c r="V267" s="1542"/>
      <c r="W267" s="1542"/>
      <c r="X267" s="1542"/>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432" t="s">
        <v>281</v>
      </c>
      <c r="E270" s="1432"/>
      <c r="F270" s="1432"/>
      <c r="G270" s="1432"/>
      <c r="H270" s="1432"/>
      <c r="J270" t="s">
        <v>280</v>
      </c>
      <c r="X270" s="1538"/>
      <c r="Y270" s="1538"/>
      <c r="Z270" s="1538"/>
      <c r="AA270" s="1538"/>
      <c r="AB270" s="1538"/>
      <c r="AC270" s="1538"/>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43" t="s">
        <v>2675</v>
      </c>
      <c r="M274" s="1541"/>
      <c r="N274" s="1541"/>
      <c r="O274" s="1541"/>
      <c r="P274" s="1541"/>
      <c r="Q274" s="1541"/>
      <c r="R274" s="1541"/>
      <c r="S274" s="1541"/>
      <c r="T274" s="1541"/>
      <c r="U274" s="1541"/>
      <c r="V274" s="1541"/>
      <c r="W274" s="1541"/>
      <c r="X274" s="1541"/>
      <c r="Y274" s="1541"/>
      <c r="Z274" s="1541"/>
      <c r="AA274" s="1541"/>
      <c r="AB274" s="1541"/>
      <c r="AC274" s="1541"/>
      <c r="AD274" s="1541"/>
      <c r="AE274" s="1541"/>
      <c r="AF274" s="1541"/>
      <c r="AG274" s="1541"/>
      <c r="AH274" s="1541"/>
      <c r="AI274" s="1541"/>
      <c r="AJ274" s="1541"/>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36" t="s">
        <v>2645</v>
      </c>
      <c r="M275" s="1432"/>
      <c r="N275" s="1432"/>
      <c r="O275" s="1432"/>
      <c r="P275" s="1432"/>
      <c r="Q275" s="1432"/>
      <c r="R275" s="1432"/>
      <c r="S275" s="1432"/>
      <c r="T275" s="1432"/>
      <c r="U275" s="1432"/>
      <c r="V275" s="1432"/>
      <c r="W275" s="1432"/>
      <c r="X275" s="1432"/>
      <c r="Y275" s="1432"/>
      <c r="Z275" s="1432"/>
      <c r="AA275" s="1432"/>
      <c r="AB275" s="1432"/>
      <c r="AC275" s="1432"/>
      <c r="AD275" s="1432"/>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436" t="s">
        <v>68</v>
      </c>
      <c r="M276" s="1432"/>
      <c r="N276" s="1432"/>
      <c r="O276" s="1432"/>
      <c r="P276" s="1432"/>
      <c r="Q276" s="1432"/>
      <c r="R276" s="1432"/>
      <c r="S276" s="1432"/>
      <c r="U276" s="33" t="s">
        <v>86</v>
      </c>
      <c r="V276" s="1433" t="s">
        <v>2646</v>
      </c>
      <c r="W276" s="1421"/>
      <c r="X276" s="4" t="s">
        <v>592</v>
      </c>
      <c r="AB276" s="1432">
        <v>95826</v>
      </c>
      <c r="AC276" s="1432"/>
      <c r="AD276" s="1432"/>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36" t="s">
        <v>2647</v>
      </c>
      <c r="M277" s="1432"/>
      <c r="N277" s="1432"/>
      <c r="O277" s="1432"/>
      <c r="P277" s="1432"/>
      <c r="Q277" s="1432"/>
      <c r="R277" s="1432"/>
      <c r="S277" s="1432"/>
      <c r="T277" s="1432"/>
      <c r="U277" s="1432"/>
      <c r="V277" s="1432"/>
      <c r="W277" s="1432"/>
      <c r="X277" s="1432"/>
      <c r="Y277" s="1432"/>
      <c r="Z277" s="1432"/>
      <c r="AA277" s="1432"/>
      <c r="AB277" s="1432"/>
      <c r="AC277" s="1432"/>
      <c r="AD277" s="1432"/>
      <c r="AI277" s="4"/>
      <c r="AJ277" s="4"/>
      <c r="AK277" s="3"/>
      <c r="AL277" s="3"/>
      <c r="AM277" s="3"/>
      <c r="AN277" s="3"/>
      <c r="AO277" s="3"/>
      <c r="AP277" s="3"/>
      <c r="AQ277" s="3"/>
      <c r="AR277" s="3"/>
      <c r="AS277" s="3"/>
      <c r="AT277" s="3"/>
      <c r="BN277" s="34"/>
    </row>
    <row r="278" spans="1:66" ht="12.95" customHeight="1">
      <c r="D278" s="4" t="s">
        <v>88</v>
      </c>
      <c r="E278" s="4"/>
      <c r="F278" s="4"/>
      <c r="L278" s="1439">
        <v>9167498045</v>
      </c>
      <c r="M278" s="1439"/>
      <c r="N278" s="1439"/>
      <c r="O278" s="1439"/>
      <c r="P278" s="1439"/>
      <c r="Q278" s="1439"/>
      <c r="R278" s="4" t="s">
        <v>207</v>
      </c>
      <c r="S278" s="4"/>
      <c r="T278" s="1421"/>
      <c r="U278" s="1421"/>
      <c r="V278" s="1421"/>
      <c r="W278" s="4" t="s">
        <v>89</v>
      </c>
      <c r="Y278" s="1439"/>
      <c r="Z278" s="1439"/>
      <c r="AA278" s="1439"/>
      <c r="AB278" s="1439"/>
      <c r="AC278" s="1439"/>
      <c r="AD278" s="1439"/>
      <c r="BN278" s="34"/>
    </row>
    <row r="279" spans="1:66" ht="12.95" customHeight="1">
      <c r="D279" s="4" t="s">
        <v>90</v>
      </c>
      <c r="E279" s="4"/>
      <c r="F279" s="4"/>
      <c r="L279" s="1539" t="s">
        <v>2648</v>
      </c>
      <c r="M279" s="1539"/>
      <c r="N279" s="1539"/>
      <c r="O279" s="1539"/>
      <c r="P279" s="1539"/>
      <c r="Q279" s="1539"/>
      <c r="R279" s="1539"/>
      <c r="S279" s="1539"/>
      <c r="T279" s="1539"/>
      <c r="U279" s="1539"/>
      <c r="V279" s="1539"/>
      <c r="W279" s="1539"/>
      <c r="X279" s="1539"/>
      <c r="Y279" s="1539"/>
      <c r="Z279" s="1539"/>
      <c r="AA279" s="1539"/>
      <c r="AB279" s="1539"/>
      <c r="AC279" s="1539"/>
      <c r="AD279" s="1539"/>
      <c r="AF279" s="4"/>
      <c r="AG279" s="4"/>
      <c r="AH279" s="4"/>
      <c r="AI279" s="4"/>
      <c r="AJ279" s="4"/>
      <c r="AU279" s="3"/>
      <c r="AV279" s="3"/>
      <c r="AW279" s="3"/>
      <c r="AX279" s="3"/>
      <c r="AY279" s="3"/>
      <c r="BN279" s="34"/>
    </row>
    <row r="280" spans="1:66" ht="12.95" customHeight="1">
      <c r="D280" s="3" t="s">
        <v>632</v>
      </c>
      <c r="E280" s="3"/>
      <c r="F280" s="3"/>
      <c r="G280" s="3"/>
      <c r="H280" s="3"/>
      <c r="I280" s="3"/>
      <c r="L280" s="1433" t="s">
        <v>2709</v>
      </c>
      <c r="M280" s="1433"/>
      <c r="N280" s="1433"/>
      <c r="O280" s="1433"/>
      <c r="P280" s="1433"/>
      <c r="Q280" s="1433"/>
      <c r="R280" s="1433"/>
      <c r="S280" s="1433"/>
      <c r="T280" s="1433"/>
      <c r="U280" s="1433"/>
      <c r="V280" s="1433"/>
      <c r="W280" s="1433"/>
      <c r="X280" s="1433"/>
      <c r="Y280" s="1433"/>
      <c r="Z280" s="1433"/>
      <c r="AA280" s="1433"/>
      <c r="AB280" s="1433"/>
      <c r="AC280" s="1433"/>
      <c r="AD280" s="1433"/>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549" t="s">
        <v>550</v>
      </c>
      <c r="B282" s="1549"/>
      <c r="C282" s="1549"/>
      <c r="D282" s="1549"/>
      <c r="E282" s="1549"/>
      <c r="F282" s="1549"/>
      <c r="G282" s="1549"/>
      <c r="H282" s="1549"/>
      <c r="I282" s="1549"/>
      <c r="J282" s="1549"/>
      <c r="K282" s="1549"/>
      <c r="L282" s="1549"/>
      <c r="M282" s="1549"/>
      <c r="N282" s="1549"/>
      <c r="O282" s="1549"/>
      <c r="P282" s="1549"/>
      <c r="Q282" s="1549"/>
      <c r="R282" s="1549"/>
      <c r="S282" s="1549"/>
      <c r="T282" s="1549"/>
      <c r="U282" s="1549"/>
      <c r="V282" s="1549"/>
      <c r="W282" s="1549"/>
      <c r="X282" s="1549"/>
      <c r="Y282" s="1549"/>
      <c r="Z282" s="1549"/>
      <c r="AA282" s="1549"/>
      <c r="AB282" s="1549"/>
      <c r="AC282" s="1549"/>
      <c r="AD282" s="1549"/>
      <c r="AE282" s="1549"/>
      <c r="AF282" s="1549"/>
      <c r="AG282" s="1549"/>
      <c r="AH282" s="1549"/>
      <c r="AI282" s="1549"/>
      <c r="AJ282" s="1549"/>
      <c r="AK282" s="1549"/>
      <c r="AL282" s="1549"/>
      <c r="AM282" s="1549"/>
      <c r="AN282" s="1549"/>
      <c r="AO282" s="1549"/>
      <c r="AP282" s="1549"/>
      <c r="AQ282" s="1549"/>
      <c r="AR282" s="1549"/>
      <c r="AS282" s="1549"/>
      <c r="AT282" s="1549"/>
      <c r="AU282" s="95"/>
      <c r="AV282" s="95"/>
      <c r="AW282" s="95"/>
      <c r="AX282" s="95"/>
      <c r="AY282" s="95"/>
      <c r="BN282" s="34"/>
    </row>
    <row r="283" spans="1:66" ht="12.95" customHeight="1">
      <c r="A283" s="1549"/>
      <c r="B283" s="1549"/>
      <c r="C283" s="1549"/>
      <c r="D283" s="1549"/>
      <c r="E283" s="1549"/>
      <c r="F283" s="1549"/>
      <c r="G283" s="1549"/>
      <c r="H283" s="1549"/>
      <c r="I283" s="1549"/>
      <c r="J283" s="1549"/>
      <c r="K283" s="1549"/>
      <c r="L283" s="1549"/>
      <c r="M283" s="1549"/>
      <c r="N283" s="1549"/>
      <c r="O283" s="1549"/>
      <c r="P283" s="1549"/>
      <c r="Q283" s="1549"/>
      <c r="R283" s="1549"/>
      <c r="S283" s="1549"/>
      <c r="T283" s="1549"/>
      <c r="U283" s="1549"/>
      <c r="V283" s="1549"/>
      <c r="W283" s="1549"/>
      <c r="X283" s="1549"/>
      <c r="Y283" s="1549"/>
      <c r="Z283" s="1549"/>
      <c r="AA283" s="1549"/>
      <c r="AB283" s="1549"/>
      <c r="AC283" s="1549"/>
      <c r="AD283" s="1549"/>
      <c r="AE283" s="1549"/>
      <c r="AF283" s="1549"/>
      <c r="AG283" s="1549"/>
      <c r="AH283" s="1549"/>
      <c r="AI283" s="1549"/>
      <c r="AJ283" s="1549"/>
      <c r="AK283" s="1549"/>
      <c r="AL283" s="1549"/>
      <c r="AM283" s="1549"/>
      <c r="AN283" s="1549"/>
      <c r="AO283" s="1549"/>
      <c r="AP283" s="1549"/>
      <c r="AQ283" s="1549"/>
      <c r="AR283" s="1549"/>
      <c r="AS283" s="1549"/>
      <c r="AT283" s="154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436" t="s">
        <v>2675</v>
      </c>
      <c r="I287" s="1435"/>
      <c r="J287" s="1435"/>
      <c r="K287" s="1435"/>
      <c r="L287" s="1435"/>
      <c r="M287" s="1435"/>
      <c r="N287" s="1435"/>
      <c r="O287" s="1435"/>
      <c r="P287" s="1435"/>
      <c r="Q287" s="1435"/>
      <c r="R287" s="1435"/>
      <c r="T287" s="3" t="s">
        <v>576</v>
      </c>
      <c r="V287" s="3"/>
      <c r="W287" s="3"/>
      <c r="X287" s="3"/>
      <c r="Y287" s="3"/>
      <c r="AA287" s="1436" t="s">
        <v>2650</v>
      </c>
      <c r="AB287" s="1435"/>
      <c r="AC287" s="1435"/>
      <c r="AD287" s="1435"/>
      <c r="AE287" s="1435"/>
      <c r="AF287" s="1435"/>
      <c r="AG287" s="1435"/>
      <c r="AH287" s="1435"/>
      <c r="AI287" s="1435"/>
      <c r="AJ287" s="1435"/>
      <c r="AK287" s="1435"/>
      <c r="BN287" s="34"/>
    </row>
    <row r="288" spans="1:66" ht="12.95" customHeight="1">
      <c r="B288" s="3" t="s">
        <v>480</v>
      </c>
      <c r="C288" s="3"/>
      <c r="D288" s="3"/>
      <c r="E288" s="3"/>
      <c r="F288" s="3"/>
      <c r="H288" s="1433" t="s">
        <v>2645</v>
      </c>
      <c r="I288" s="1434"/>
      <c r="J288" s="1434"/>
      <c r="K288" s="1434"/>
      <c r="L288" s="1434"/>
      <c r="M288" s="1434"/>
      <c r="N288" s="1434"/>
      <c r="O288" s="1434"/>
      <c r="P288" s="1434"/>
      <c r="Q288" s="1434"/>
      <c r="R288" s="1434"/>
      <c r="T288" s="3" t="s">
        <v>480</v>
      </c>
      <c r="V288" s="3"/>
      <c r="W288" s="3"/>
      <c r="X288" s="3"/>
      <c r="Y288" s="3"/>
      <c r="AA288" s="1433" t="s">
        <v>2651</v>
      </c>
      <c r="AB288" s="1434"/>
      <c r="AC288" s="1434"/>
      <c r="AD288" s="1434"/>
      <c r="AE288" s="1434"/>
      <c r="AF288" s="1434"/>
      <c r="AG288" s="1434"/>
      <c r="AH288" s="1434"/>
      <c r="AI288" s="1434"/>
      <c r="AJ288" s="1434"/>
      <c r="AK288" s="1434"/>
      <c r="BN288" s="34"/>
    </row>
    <row r="289" spans="2:66" ht="12.95" customHeight="1">
      <c r="B289" s="3" t="s">
        <v>481</v>
      </c>
      <c r="C289" s="3"/>
      <c r="D289" s="3"/>
      <c r="E289" s="3"/>
      <c r="F289" s="3"/>
      <c r="H289" s="1433" t="s">
        <v>2649</v>
      </c>
      <c r="I289" s="1434"/>
      <c r="J289" s="1434"/>
      <c r="K289" s="1434"/>
      <c r="L289" s="1434"/>
      <c r="M289" s="1434"/>
      <c r="N289" s="1434"/>
      <c r="O289" s="1434"/>
      <c r="P289" s="1434"/>
      <c r="Q289" s="1434"/>
      <c r="R289" s="1434"/>
      <c r="T289" s="3" t="s">
        <v>75</v>
      </c>
      <c r="V289" s="3"/>
      <c r="W289" s="3"/>
      <c r="X289" s="3"/>
      <c r="Y289" s="3"/>
      <c r="AA289" s="1433" t="s">
        <v>2652</v>
      </c>
      <c r="AB289" s="1434"/>
      <c r="AC289" s="1434"/>
      <c r="AD289" s="1434"/>
      <c r="AE289" s="1434"/>
      <c r="AF289" s="1434"/>
      <c r="AG289" s="1434"/>
      <c r="AH289" s="1434"/>
      <c r="AI289" s="1434"/>
      <c r="AJ289" s="1434"/>
      <c r="AK289" s="1434"/>
      <c r="BN289" s="34"/>
    </row>
    <row r="290" spans="2:66" ht="12.95" customHeight="1">
      <c r="B290" s="3" t="s">
        <v>87</v>
      </c>
      <c r="C290" s="3"/>
      <c r="D290" s="3"/>
      <c r="E290" s="3"/>
      <c r="F290" s="3"/>
      <c r="H290" s="1433" t="s">
        <v>2647</v>
      </c>
      <c r="I290" s="1434"/>
      <c r="J290" s="1434"/>
      <c r="K290" s="1434"/>
      <c r="L290" s="1434"/>
      <c r="M290" s="1434"/>
      <c r="N290" s="1434"/>
      <c r="O290" s="1434"/>
      <c r="P290" s="1434"/>
      <c r="Q290" s="1434"/>
      <c r="R290" s="1434"/>
      <c r="T290" s="3" t="s">
        <v>87</v>
      </c>
      <c r="V290" s="3"/>
      <c r="W290" s="3"/>
      <c r="X290" s="3"/>
      <c r="Y290" s="3"/>
      <c r="AA290" s="1433" t="s">
        <v>2656</v>
      </c>
      <c r="AB290" s="1434"/>
      <c r="AC290" s="1434"/>
      <c r="AD290" s="1434"/>
      <c r="AE290" s="1434"/>
      <c r="AF290" s="1434"/>
      <c r="AG290" s="1434"/>
      <c r="AH290" s="1434"/>
      <c r="AI290" s="1434"/>
      <c r="AJ290" s="1434"/>
      <c r="AK290" s="1434"/>
      <c r="BN290" s="34"/>
    </row>
    <row r="291" spans="2:66" ht="12.95" customHeight="1">
      <c r="B291" s="3" t="s">
        <v>88</v>
      </c>
      <c r="C291" s="3"/>
      <c r="D291" s="3"/>
      <c r="E291" s="3"/>
      <c r="F291" s="3"/>
      <c r="G291" s="3"/>
      <c r="H291" s="1526">
        <v>9167498045</v>
      </c>
      <c r="I291" s="1526"/>
      <c r="J291" s="1526"/>
      <c r="K291" s="1526"/>
      <c r="L291" s="1526"/>
      <c r="M291" s="1526"/>
      <c r="N291" s="4" t="s">
        <v>207</v>
      </c>
      <c r="O291" s="4"/>
      <c r="P291" s="1432"/>
      <c r="Q291" s="1432"/>
      <c r="R291" s="1432"/>
      <c r="S291" s="3"/>
      <c r="T291" s="3" t="s">
        <v>88</v>
      </c>
      <c r="V291" s="3"/>
      <c r="W291" s="3"/>
      <c r="X291" s="3"/>
      <c r="Y291" s="3"/>
      <c r="AA291" s="1526">
        <v>9164473436</v>
      </c>
      <c r="AB291" s="1526"/>
      <c r="AC291" s="1526"/>
      <c r="AD291" s="1526"/>
      <c r="AE291" s="1526"/>
      <c r="AF291" s="1526"/>
      <c r="AG291" s="4" t="s">
        <v>207</v>
      </c>
      <c r="AH291" s="4"/>
      <c r="AI291" s="1432"/>
      <c r="AJ291" s="1432"/>
      <c r="AK291" s="1432"/>
      <c r="BN291" s="34"/>
    </row>
    <row r="292" spans="2:66" ht="12.95" customHeight="1">
      <c r="B292" s="3" t="s">
        <v>89</v>
      </c>
      <c r="C292" s="3"/>
      <c r="D292" s="3"/>
      <c r="E292" s="3"/>
      <c r="F292" s="3"/>
      <c r="G292" s="3"/>
      <c r="H292" s="1439"/>
      <c r="I292" s="1439"/>
      <c r="J292" s="1439"/>
      <c r="K292" s="1439"/>
      <c r="L292" s="1439"/>
      <c r="M292" s="1439"/>
      <c r="N292" s="4"/>
      <c r="O292" s="4"/>
      <c r="P292" s="35"/>
      <c r="Q292" s="35"/>
      <c r="R292" s="35"/>
      <c r="S292" s="3"/>
      <c r="T292" s="3" t="s">
        <v>89</v>
      </c>
      <c r="V292" s="3"/>
      <c r="W292" s="3"/>
      <c r="X292" s="3"/>
      <c r="Y292" s="3"/>
      <c r="AA292" s="1439"/>
      <c r="AB292" s="1439"/>
      <c r="AC292" s="1439"/>
      <c r="AD292" s="1439"/>
      <c r="AE292" s="1439"/>
      <c r="AF292" s="1439"/>
      <c r="AG292" s="4"/>
      <c r="AH292" s="4"/>
      <c r="AI292" s="35"/>
      <c r="AJ292" s="35"/>
      <c r="AK292" s="35"/>
      <c r="BN292" s="34"/>
    </row>
    <row r="293" spans="2:66" ht="12.95" customHeight="1">
      <c r="B293" s="3" t="s">
        <v>76</v>
      </c>
      <c r="C293" s="3"/>
      <c r="D293" s="3"/>
      <c r="E293" s="3"/>
      <c r="F293" s="3"/>
      <c r="G293" s="3"/>
      <c r="H293" s="1433" t="s">
        <v>2648</v>
      </c>
      <c r="I293" s="1434"/>
      <c r="J293" s="1434"/>
      <c r="K293" s="1434"/>
      <c r="L293" s="1434"/>
      <c r="M293" s="1434"/>
      <c r="N293" s="1435"/>
      <c r="O293" s="1435"/>
      <c r="P293" s="1435"/>
      <c r="Q293" s="1435"/>
      <c r="R293" s="1435"/>
      <c r="S293" s="3"/>
      <c r="T293" s="3" t="s">
        <v>76</v>
      </c>
      <c r="V293" s="3"/>
      <c r="W293" s="3"/>
      <c r="X293" s="3"/>
      <c r="Y293" s="3"/>
      <c r="AA293" s="1433" t="s">
        <v>2657</v>
      </c>
      <c r="AB293" s="1434"/>
      <c r="AC293" s="1434"/>
      <c r="AD293" s="1434"/>
      <c r="AE293" s="1434"/>
      <c r="AF293" s="1434"/>
      <c r="AG293" s="1435"/>
      <c r="AH293" s="1435"/>
      <c r="AI293" s="1435"/>
      <c r="AJ293" s="1435"/>
      <c r="AK293" s="1435"/>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36" t="s">
        <v>2676</v>
      </c>
      <c r="I295" s="1435"/>
      <c r="J295" s="1435"/>
      <c r="K295" s="1435"/>
      <c r="L295" s="1435"/>
      <c r="M295" s="1435"/>
      <c r="N295" s="1435"/>
      <c r="O295" s="1435"/>
      <c r="P295" s="1435"/>
      <c r="Q295" s="1435"/>
      <c r="R295" s="1435"/>
      <c r="T295" s="3" t="s">
        <v>365</v>
      </c>
      <c r="V295" s="3"/>
      <c r="W295" s="3"/>
      <c r="X295" s="3"/>
      <c r="Y295" s="3"/>
      <c r="AA295" s="1436" t="s">
        <v>2653</v>
      </c>
      <c r="AB295" s="1435"/>
      <c r="AC295" s="1435"/>
      <c r="AD295" s="1435"/>
      <c r="AE295" s="1435"/>
      <c r="AF295" s="1435"/>
      <c r="AG295" s="1435"/>
      <c r="AH295" s="1435"/>
      <c r="AI295" s="1435"/>
      <c r="AJ295" s="1435"/>
      <c r="AK295" s="1435"/>
      <c r="BN295" s="34"/>
    </row>
    <row r="296" spans="2:66" ht="12.95" customHeight="1">
      <c r="B296" s="3" t="s">
        <v>480</v>
      </c>
      <c r="C296" s="3"/>
      <c r="D296" s="3"/>
      <c r="E296" s="3"/>
      <c r="F296" s="3"/>
      <c r="H296" s="1433" t="s">
        <v>2677</v>
      </c>
      <c r="I296" s="1434"/>
      <c r="J296" s="1434"/>
      <c r="K296" s="1434"/>
      <c r="L296" s="1434"/>
      <c r="M296" s="1434"/>
      <c r="N296" s="1434"/>
      <c r="O296" s="1434"/>
      <c r="P296" s="1434"/>
      <c r="Q296" s="1434"/>
      <c r="R296" s="1434"/>
      <c r="T296" s="3" t="s">
        <v>480</v>
      </c>
      <c r="V296" s="3"/>
      <c r="W296" s="3"/>
      <c r="X296" s="3"/>
      <c r="Y296" s="3"/>
      <c r="AA296" s="1433" t="s">
        <v>2654</v>
      </c>
      <c r="AB296" s="1434"/>
      <c r="AC296" s="1434"/>
      <c r="AD296" s="1434"/>
      <c r="AE296" s="1434"/>
      <c r="AF296" s="1434"/>
      <c r="AG296" s="1434"/>
      <c r="AH296" s="1434"/>
      <c r="AI296" s="1434"/>
      <c r="AJ296" s="1434"/>
      <c r="AK296" s="1434"/>
      <c r="BN296" s="34"/>
    </row>
    <row r="297" spans="2:66" ht="12.95" customHeight="1">
      <c r="B297" s="3" t="s">
        <v>481</v>
      </c>
      <c r="C297" s="3"/>
      <c r="D297" s="3"/>
      <c r="E297" s="3"/>
      <c r="F297" s="3"/>
      <c r="H297" s="1433" t="s">
        <v>2678</v>
      </c>
      <c r="I297" s="1434"/>
      <c r="J297" s="1434"/>
      <c r="K297" s="1434"/>
      <c r="L297" s="1434"/>
      <c r="M297" s="1434"/>
      <c r="N297" s="1434"/>
      <c r="O297" s="1434"/>
      <c r="P297" s="1434"/>
      <c r="Q297" s="1434"/>
      <c r="R297" s="1434"/>
      <c r="T297" s="3" t="s">
        <v>75</v>
      </c>
      <c r="V297" s="3"/>
      <c r="W297" s="3"/>
      <c r="X297" s="3"/>
      <c r="Y297" s="3"/>
      <c r="AA297" s="1433" t="s">
        <v>2655</v>
      </c>
      <c r="AB297" s="1434"/>
      <c r="AC297" s="1434"/>
      <c r="AD297" s="1434"/>
      <c r="AE297" s="1434"/>
      <c r="AF297" s="1434"/>
      <c r="AG297" s="1434"/>
      <c r="AH297" s="1434"/>
      <c r="AI297" s="1434"/>
      <c r="AJ297" s="1434"/>
      <c r="AK297" s="1434"/>
      <c r="BN297" s="34"/>
    </row>
    <row r="298" spans="2:66" ht="12.95" customHeight="1">
      <c r="B298" s="3" t="s">
        <v>87</v>
      </c>
      <c r="C298" s="3"/>
      <c r="D298" s="3"/>
      <c r="E298" s="3"/>
      <c r="F298" s="3"/>
      <c r="H298" s="1433" t="s">
        <v>2679</v>
      </c>
      <c r="I298" s="1434"/>
      <c r="J298" s="1434"/>
      <c r="K298" s="1434"/>
      <c r="L298" s="1434"/>
      <c r="M298" s="1434"/>
      <c r="N298" s="1434"/>
      <c r="O298" s="1434"/>
      <c r="P298" s="1434"/>
      <c r="Q298" s="1434"/>
      <c r="R298" s="1434"/>
      <c r="T298" s="3" t="s">
        <v>87</v>
      </c>
      <c r="V298" s="3"/>
      <c r="W298" s="3"/>
      <c r="X298" s="3"/>
      <c r="Y298" s="3"/>
      <c r="AA298" s="1433" t="s">
        <v>2658</v>
      </c>
      <c r="AB298" s="1434"/>
      <c r="AC298" s="1434"/>
      <c r="AD298" s="1434"/>
      <c r="AE298" s="1434"/>
      <c r="AF298" s="1434"/>
      <c r="AG298" s="1434"/>
      <c r="AH298" s="1434"/>
      <c r="AI298" s="1434"/>
      <c r="AJ298" s="1434"/>
      <c r="AK298" s="1434"/>
      <c r="BN298" s="34"/>
    </row>
    <row r="299" spans="2:66" ht="12.95" customHeight="1">
      <c r="B299" s="3" t="s">
        <v>88</v>
      </c>
      <c r="C299" s="3"/>
      <c r="D299" s="3"/>
      <c r="E299" s="3"/>
      <c r="F299" s="3"/>
      <c r="G299" s="3"/>
      <c r="H299" s="1544" t="s">
        <v>2680</v>
      </c>
      <c r="I299" s="1526"/>
      <c r="J299" s="1526"/>
      <c r="K299" s="1526"/>
      <c r="L299" s="1526"/>
      <c r="M299" s="1526"/>
      <c r="N299" s="4" t="s">
        <v>207</v>
      </c>
      <c r="O299" s="4"/>
      <c r="P299" s="1432"/>
      <c r="Q299" s="1432"/>
      <c r="R299" s="1432"/>
      <c r="S299" s="3"/>
      <c r="T299" s="3" t="s">
        <v>88</v>
      </c>
      <c r="V299" s="3"/>
      <c r="W299" s="3"/>
      <c r="X299" s="3"/>
      <c r="Y299" s="3"/>
      <c r="AA299" s="1526">
        <v>5308916444</v>
      </c>
      <c r="AB299" s="1526"/>
      <c r="AC299" s="1526"/>
      <c r="AD299" s="1526"/>
      <c r="AE299" s="1526"/>
      <c r="AF299" s="1526"/>
      <c r="AG299" s="4" t="s">
        <v>207</v>
      </c>
      <c r="AH299" s="4"/>
      <c r="AI299" s="1432"/>
      <c r="AJ299" s="1432"/>
      <c r="AK299" s="1432"/>
      <c r="BN299" s="34"/>
    </row>
    <row r="300" spans="2:66" ht="12.95" customHeight="1">
      <c r="B300" s="3" t="s">
        <v>89</v>
      </c>
      <c r="C300" s="3"/>
      <c r="D300" s="3"/>
      <c r="E300" s="3"/>
      <c r="F300" s="3"/>
      <c r="G300" s="3"/>
      <c r="H300" s="1439"/>
      <c r="I300" s="1439"/>
      <c r="J300" s="1439"/>
      <c r="K300" s="1439"/>
      <c r="L300" s="1439"/>
      <c r="M300" s="1439"/>
      <c r="N300" s="4"/>
      <c r="O300" s="4"/>
      <c r="P300" s="35"/>
      <c r="Q300" s="35"/>
      <c r="R300" s="35"/>
      <c r="S300" s="3"/>
      <c r="T300" s="3" t="s">
        <v>89</v>
      </c>
      <c r="V300" s="3"/>
      <c r="W300" s="3"/>
      <c r="X300" s="3"/>
      <c r="Y300" s="3"/>
      <c r="AA300" s="1439"/>
      <c r="AB300" s="1439"/>
      <c r="AC300" s="1439"/>
      <c r="AD300" s="1439"/>
      <c r="AE300" s="1439"/>
      <c r="AF300" s="1439"/>
      <c r="AG300" s="4"/>
      <c r="AH300" s="4"/>
      <c r="AI300" s="35"/>
      <c r="AJ300" s="35"/>
      <c r="AK300" s="35"/>
      <c r="BN300" s="34"/>
    </row>
    <row r="301" spans="2:66" ht="12.95" customHeight="1">
      <c r="B301" s="3" t="s">
        <v>76</v>
      </c>
      <c r="C301" s="3"/>
      <c r="D301" s="3"/>
      <c r="E301" s="3"/>
      <c r="F301" s="3"/>
      <c r="G301" s="3"/>
      <c r="H301" s="1433" t="s">
        <v>2681</v>
      </c>
      <c r="I301" s="1434"/>
      <c r="J301" s="1434"/>
      <c r="K301" s="1434"/>
      <c r="L301" s="1434"/>
      <c r="M301" s="1434"/>
      <c r="N301" s="1435"/>
      <c r="O301" s="1435"/>
      <c r="P301" s="1435"/>
      <c r="Q301" s="1435"/>
      <c r="R301" s="1435"/>
      <c r="S301" s="3"/>
      <c r="T301" s="3" t="s">
        <v>76</v>
      </c>
      <c r="V301" s="3"/>
      <c r="W301" s="3"/>
      <c r="X301" s="3"/>
      <c r="Y301" s="3"/>
      <c r="AA301" s="1433" t="s">
        <v>2659</v>
      </c>
      <c r="AB301" s="1434"/>
      <c r="AC301" s="1434"/>
      <c r="AD301" s="1434"/>
      <c r="AE301" s="1434"/>
      <c r="AF301" s="1434"/>
      <c r="AG301" s="1435"/>
      <c r="AH301" s="1435"/>
      <c r="AI301" s="1435"/>
      <c r="AJ301" s="1435"/>
      <c r="AK301" s="1435"/>
      <c r="BN301" s="34"/>
    </row>
    <row r="302" spans="2:66" ht="12.95" customHeight="1">
      <c r="BN302" s="34"/>
    </row>
    <row r="303" spans="2:66" ht="12.95" customHeight="1">
      <c r="B303" s="3" t="s">
        <v>77</v>
      </c>
      <c r="C303" s="3"/>
      <c r="D303" s="3"/>
      <c r="E303" s="3"/>
      <c r="F303" s="3"/>
      <c r="H303" s="1436" t="s">
        <v>2676</v>
      </c>
      <c r="I303" s="1435"/>
      <c r="J303" s="1435"/>
      <c r="K303" s="1435"/>
      <c r="L303" s="1435"/>
      <c r="M303" s="1435"/>
      <c r="N303" s="1435"/>
      <c r="O303" s="1435"/>
      <c r="P303" s="1435"/>
      <c r="Q303" s="1435"/>
      <c r="R303" s="1435"/>
      <c r="T303" s="4" t="s">
        <v>891</v>
      </c>
      <c r="V303" s="3"/>
      <c r="W303" s="3"/>
      <c r="X303" s="3"/>
      <c r="Y303" s="3"/>
      <c r="AA303" s="1436" t="s">
        <v>2691</v>
      </c>
      <c r="AB303" s="1435"/>
      <c r="AC303" s="1435"/>
      <c r="AD303" s="1435"/>
      <c r="AE303" s="1435"/>
      <c r="AF303" s="1435"/>
      <c r="AG303" s="1435"/>
      <c r="AH303" s="1435"/>
      <c r="AI303" s="1435"/>
      <c r="AJ303" s="1435"/>
      <c r="AK303" s="1435"/>
      <c r="BN303" s="34"/>
    </row>
    <row r="304" spans="2:66" ht="12.95" customHeight="1">
      <c r="B304" s="3" t="s">
        <v>480</v>
      </c>
      <c r="C304" s="3"/>
      <c r="D304" s="3"/>
      <c r="E304" s="3"/>
      <c r="F304" s="3"/>
      <c r="H304" s="1433" t="s">
        <v>2682</v>
      </c>
      <c r="I304" s="1434"/>
      <c r="J304" s="1434"/>
      <c r="K304" s="1434"/>
      <c r="L304" s="1434"/>
      <c r="M304" s="1434"/>
      <c r="N304" s="1434"/>
      <c r="O304" s="1434"/>
      <c r="P304" s="1434"/>
      <c r="Q304" s="1434"/>
      <c r="R304" s="1434"/>
      <c r="T304" s="3" t="s">
        <v>480</v>
      </c>
      <c r="V304" s="3"/>
      <c r="W304" s="3"/>
      <c r="X304" s="3"/>
      <c r="Y304" s="3"/>
      <c r="AA304" s="1433" t="s">
        <v>2692</v>
      </c>
      <c r="AB304" s="1434"/>
      <c r="AC304" s="1434"/>
      <c r="AD304" s="1434"/>
      <c r="AE304" s="1434"/>
      <c r="AF304" s="1434"/>
      <c r="AG304" s="1434"/>
      <c r="AH304" s="1434"/>
      <c r="AI304" s="1434"/>
      <c r="AJ304" s="1434"/>
      <c r="AK304" s="1434"/>
      <c r="BN304" s="34"/>
    </row>
    <row r="305" spans="2:66" ht="12.95" customHeight="1">
      <c r="B305" s="3" t="s">
        <v>481</v>
      </c>
      <c r="C305" s="3"/>
      <c r="D305" s="3"/>
      <c r="E305" s="3"/>
      <c r="F305" s="3"/>
      <c r="H305" s="1433" t="s">
        <v>2678</v>
      </c>
      <c r="I305" s="1434"/>
      <c r="J305" s="1434"/>
      <c r="K305" s="1434"/>
      <c r="L305" s="1434"/>
      <c r="M305" s="1434"/>
      <c r="N305" s="1434"/>
      <c r="O305" s="1434"/>
      <c r="P305" s="1434"/>
      <c r="Q305" s="1434"/>
      <c r="R305" s="1434"/>
      <c r="T305" s="3" t="s">
        <v>75</v>
      </c>
      <c r="V305" s="3"/>
      <c r="W305" s="3"/>
      <c r="X305" s="3"/>
      <c r="Y305" s="3"/>
      <c r="AA305" s="1433" t="s">
        <v>2693</v>
      </c>
      <c r="AB305" s="1434"/>
      <c r="AC305" s="1434"/>
      <c r="AD305" s="1434"/>
      <c r="AE305" s="1434"/>
      <c r="AF305" s="1434"/>
      <c r="AG305" s="1434"/>
      <c r="AH305" s="1434"/>
      <c r="AI305" s="1434"/>
      <c r="AJ305" s="1434"/>
      <c r="AK305" s="1434"/>
      <c r="BN305" s="34"/>
    </row>
    <row r="306" spans="2:66" ht="12.95" customHeight="1">
      <c r="B306" s="3" t="s">
        <v>87</v>
      </c>
      <c r="C306" s="3"/>
      <c r="D306" s="3"/>
      <c r="E306" s="3"/>
      <c r="F306" s="3"/>
      <c r="H306" s="1433" t="s">
        <v>2679</v>
      </c>
      <c r="I306" s="1434"/>
      <c r="J306" s="1434"/>
      <c r="K306" s="1434"/>
      <c r="L306" s="1434"/>
      <c r="M306" s="1434"/>
      <c r="N306" s="1434"/>
      <c r="O306" s="1434"/>
      <c r="P306" s="1434"/>
      <c r="Q306" s="1434"/>
      <c r="R306" s="1434"/>
      <c r="T306" s="3" t="s">
        <v>87</v>
      </c>
      <c r="V306" s="3"/>
      <c r="W306" s="3"/>
      <c r="X306" s="3"/>
      <c r="Y306" s="3"/>
      <c r="AA306" s="1433" t="s">
        <v>2694</v>
      </c>
      <c r="AB306" s="1434"/>
      <c r="AC306" s="1434"/>
      <c r="AD306" s="1434"/>
      <c r="AE306" s="1434"/>
      <c r="AF306" s="1434"/>
      <c r="AG306" s="1434"/>
      <c r="AH306" s="1434"/>
      <c r="AI306" s="1434"/>
      <c r="AJ306" s="1434"/>
      <c r="AK306" s="1434"/>
      <c r="BN306" s="34"/>
    </row>
    <row r="307" spans="2:66" ht="12.95" customHeight="1">
      <c r="B307" s="3" t="s">
        <v>88</v>
      </c>
      <c r="C307" s="3"/>
      <c r="D307" s="3"/>
      <c r="E307" s="3"/>
      <c r="F307" s="3"/>
      <c r="G307" s="3"/>
      <c r="H307" s="1544" t="s">
        <v>2680</v>
      </c>
      <c r="I307" s="1526"/>
      <c r="J307" s="1526"/>
      <c r="K307" s="1526"/>
      <c r="L307" s="1526"/>
      <c r="M307" s="1526"/>
      <c r="N307" s="4" t="s">
        <v>207</v>
      </c>
      <c r="O307" s="4"/>
      <c r="P307" s="1432"/>
      <c r="Q307" s="1432"/>
      <c r="R307" s="1432"/>
      <c r="S307" s="3"/>
      <c r="T307" s="3" t="s">
        <v>88</v>
      </c>
      <c r="V307" s="3"/>
      <c r="W307" s="3"/>
      <c r="X307" s="3"/>
      <c r="Y307" s="3"/>
      <c r="AA307" s="1526">
        <v>9165200833</v>
      </c>
      <c r="AB307" s="1526"/>
      <c r="AC307" s="1526"/>
      <c r="AD307" s="1526"/>
      <c r="AE307" s="1526"/>
      <c r="AF307" s="1526"/>
      <c r="AG307" s="4" t="s">
        <v>207</v>
      </c>
      <c r="AH307" s="4"/>
      <c r="AI307" s="1432"/>
      <c r="AJ307" s="1432"/>
      <c r="AK307" s="1432"/>
      <c r="BN307" s="34"/>
    </row>
    <row r="308" spans="2:66" ht="12.95" customHeight="1">
      <c r="B308" s="3" t="s">
        <v>89</v>
      </c>
      <c r="C308" s="3"/>
      <c r="D308" s="3"/>
      <c r="E308" s="3"/>
      <c r="F308" s="3"/>
      <c r="G308" s="3"/>
      <c r="H308" s="1439"/>
      <c r="I308" s="1439"/>
      <c r="J308" s="1439"/>
      <c r="K308" s="1439"/>
      <c r="L308" s="1439"/>
      <c r="M308" s="1439"/>
      <c r="N308" s="4"/>
      <c r="O308" s="4"/>
      <c r="P308" s="35"/>
      <c r="Q308" s="35"/>
      <c r="R308" s="35"/>
      <c r="S308" s="3"/>
      <c r="T308" s="3" t="s">
        <v>89</v>
      </c>
      <c r="V308" s="3"/>
      <c r="W308" s="3"/>
      <c r="X308" s="3"/>
      <c r="Y308" s="3"/>
      <c r="AA308" s="1439"/>
      <c r="AB308" s="1439"/>
      <c r="AC308" s="1439"/>
      <c r="AD308" s="1439"/>
      <c r="AE308" s="1439"/>
      <c r="AF308" s="1439"/>
      <c r="AG308" s="4"/>
      <c r="AH308" s="4"/>
      <c r="AI308" s="35"/>
      <c r="AJ308" s="35"/>
      <c r="AK308" s="35"/>
      <c r="BN308" s="34"/>
    </row>
    <row r="309" spans="2:66" ht="12.95" customHeight="1">
      <c r="B309" s="3" t="s">
        <v>76</v>
      </c>
      <c r="C309" s="3"/>
      <c r="D309" s="3"/>
      <c r="E309" s="3"/>
      <c r="F309" s="3"/>
      <c r="G309" s="3"/>
      <c r="H309" s="1433" t="s">
        <v>2681</v>
      </c>
      <c r="I309" s="1434"/>
      <c r="J309" s="1434"/>
      <c r="K309" s="1434"/>
      <c r="L309" s="1434"/>
      <c r="M309" s="1434"/>
      <c r="N309" s="1435"/>
      <c r="O309" s="1435"/>
      <c r="P309" s="1435"/>
      <c r="Q309" s="1435"/>
      <c r="R309" s="1435"/>
      <c r="S309" s="3"/>
      <c r="T309" s="3" t="s">
        <v>76</v>
      </c>
      <c r="V309" s="3"/>
      <c r="W309" s="3"/>
      <c r="X309" s="3"/>
      <c r="Y309" s="3"/>
      <c r="AA309" s="1433" t="s">
        <v>2695</v>
      </c>
      <c r="AB309" s="1434"/>
      <c r="AC309" s="1434"/>
      <c r="AD309" s="1434"/>
      <c r="AE309" s="1434"/>
      <c r="AF309" s="1434"/>
      <c r="AG309" s="1435"/>
      <c r="AH309" s="1435"/>
      <c r="AI309" s="1435"/>
      <c r="AJ309" s="1435"/>
      <c r="AK309" s="1435"/>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436" t="s">
        <v>2683</v>
      </c>
      <c r="I311" s="1435"/>
      <c r="J311" s="1435"/>
      <c r="K311" s="1435"/>
      <c r="L311" s="1435"/>
      <c r="M311" s="1435"/>
      <c r="N311" s="1435"/>
      <c r="O311" s="1435"/>
      <c r="P311" s="1435"/>
      <c r="Q311" s="1435"/>
      <c r="R311" s="1435"/>
      <c r="S311" s="3"/>
      <c r="T311" s="3" t="s">
        <v>366</v>
      </c>
      <c r="V311" s="3"/>
      <c r="W311" s="3"/>
      <c r="X311" s="3"/>
      <c r="Y311" s="3"/>
      <c r="AA311" s="1435"/>
      <c r="AB311" s="1435"/>
      <c r="AC311" s="1435"/>
      <c r="AD311" s="1435"/>
      <c r="AE311" s="1435"/>
      <c r="AF311" s="1435"/>
      <c r="AG311" s="1435"/>
      <c r="AH311" s="1435"/>
      <c r="AI311" s="1435"/>
      <c r="AJ311" s="1435"/>
      <c r="AK311" s="1435"/>
      <c r="BN311" s="34"/>
    </row>
    <row r="312" spans="2:66" ht="12.95" customHeight="1">
      <c r="B312" s="3" t="s">
        <v>480</v>
      </c>
      <c r="C312" s="3"/>
      <c r="D312" s="3"/>
      <c r="E312" s="3"/>
      <c r="F312" s="3"/>
      <c r="H312" s="1433" t="s">
        <v>2684</v>
      </c>
      <c r="I312" s="1434"/>
      <c r="J312" s="1434"/>
      <c r="K312" s="1434"/>
      <c r="L312" s="1434"/>
      <c r="M312" s="1434"/>
      <c r="N312" s="1434"/>
      <c r="O312" s="1434"/>
      <c r="P312" s="1434"/>
      <c r="Q312" s="1434"/>
      <c r="R312" s="1434"/>
      <c r="S312" s="3"/>
      <c r="T312" s="3" t="s">
        <v>480</v>
      </c>
      <c r="V312" s="3"/>
      <c r="W312" s="3"/>
      <c r="X312" s="3"/>
      <c r="Y312" s="3"/>
      <c r="AA312" s="1434"/>
      <c r="AB312" s="1434"/>
      <c r="AC312" s="1434"/>
      <c r="AD312" s="1434"/>
      <c r="AE312" s="1434"/>
      <c r="AF312" s="1434"/>
      <c r="AG312" s="1434"/>
      <c r="AH312" s="1434"/>
      <c r="AI312" s="1434"/>
      <c r="AJ312" s="1434"/>
      <c r="AK312" s="1434"/>
      <c r="BN312" s="34"/>
    </row>
    <row r="313" spans="2:66" ht="12.95" customHeight="1">
      <c r="B313" s="3" t="s">
        <v>481</v>
      </c>
      <c r="C313" s="3"/>
      <c r="D313" s="3"/>
      <c r="E313" s="3"/>
      <c r="F313" s="3"/>
      <c r="H313" s="1433" t="s">
        <v>2685</v>
      </c>
      <c r="I313" s="1434"/>
      <c r="J313" s="1434"/>
      <c r="K313" s="1434"/>
      <c r="L313" s="1434"/>
      <c r="M313" s="1434"/>
      <c r="N313" s="1434"/>
      <c r="O313" s="1434"/>
      <c r="P313" s="1434"/>
      <c r="Q313" s="1434"/>
      <c r="R313" s="1434"/>
      <c r="S313" s="3"/>
      <c r="T313" s="3" t="s">
        <v>75</v>
      </c>
      <c r="V313" s="3"/>
      <c r="W313" s="3"/>
      <c r="X313" s="3"/>
      <c r="Y313" s="3"/>
      <c r="AA313" s="1434"/>
      <c r="AB313" s="1434"/>
      <c r="AC313" s="1434"/>
      <c r="AD313" s="1434"/>
      <c r="AE313" s="1434"/>
      <c r="AF313" s="1434"/>
      <c r="AG313" s="1434"/>
      <c r="AH313" s="1434"/>
      <c r="AI313" s="1434"/>
      <c r="AJ313" s="1434"/>
      <c r="AK313" s="1434"/>
      <c r="BN313" s="34"/>
    </row>
    <row r="314" spans="2:66" ht="12.95" customHeight="1">
      <c r="B314" s="3" t="s">
        <v>87</v>
      </c>
      <c r="C314" s="3"/>
      <c r="D314" s="3"/>
      <c r="E314" s="3"/>
      <c r="F314" s="3"/>
      <c r="H314" s="1433" t="s">
        <v>2686</v>
      </c>
      <c r="I314" s="1434"/>
      <c r="J314" s="1434"/>
      <c r="K314" s="1434"/>
      <c r="L314" s="1434"/>
      <c r="M314" s="1434"/>
      <c r="N314" s="1434"/>
      <c r="O314" s="1434"/>
      <c r="P314" s="1434"/>
      <c r="Q314" s="1434"/>
      <c r="R314" s="1434"/>
      <c r="S314" s="3"/>
      <c r="T314" s="3" t="s">
        <v>87</v>
      </c>
      <c r="V314" s="3"/>
      <c r="W314" s="3"/>
      <c r="X314" s="3"/>
      <c r="Y314" s="3"/>
      <c r="AA314" s="1434"/>
      <c r="AB314" s="1434"/>
      <c r="AC314" s="1434"/>
      <c r="AD314" s="1434"/>
      <c r="AE314" s="1434"/>
      <c r="AF314" s="1434"/>
      <c r="AG314" s="1434"/>
      <c r="AH314" s="1434"/>
      <c r="AI314" s="1434"/>
      <c r="AJ314" s="1434"/>
      <c r="AK314" s="1434"/>
      <c r="BN314" s="34"/>
    </row>
    <row r="315" spans="2:66" ht="12.95" customHeight="1">
      <c r="B315" s="3" t="s">
        <v>88</v>
      </c>
      <c r="C315" s="3"/>
      <c r="D315" s="3"/>
      <c r="E315" s="3"/>
      <c r="F315" s="3"/>
      <c r="G315" s="3"/>
      <c r="H315" s="1526">
        <v>4159055487</v>
      </c>
      <c r="I315" s="1526"/>
      <c r="J315" s="1526"/>
      <c r="K315" s="1526"/>
      <c r="L315" s="1526"/>
      <c r="M315" s="1526"/>
      <c r="N315" s="4" t="s">
        <v>207</v>
      </c>
      <c r="O315" s="4"/>
      <c r="P315" s="1432"/>
      <c r="Q315" s="1432"/>
      <c r="R315" s="1432"/>
      <c r="S315" s="3"/>
      <c r="T315" s="3" t="s">
        <v>88</v>
      </c>
      <c r="V315" s="3"/>
      <c r="W315" s="3"/>
      <c r="X315" s="3"/>
      <c r="Y315" s="3"/>
      <c r="AA315" s="1526"/>
      <c r="AB315" s="1526"/>
      <c r="AC315" s="1526"/>
      <c r="AD315" s="1526"/>
      <c r="AE315" s="1526"/>
      <c r="AF315" s="1526"/>
      <c r="AG315" s="4" t="s">
        <v>207</v>
      </c>
      <c r="AH315" s="4"/>
      <c r="AI315" s="1432"/>
      <c r="AJ315" s="1432"/>
      <c r="AK315" s="1432"/>
      <c r="BN315" s="34"/>
    </row>
    <row r="316" spans="2:66" ht="12.95" customHeight="1">
      <c r="B316" s="3" t="s">
        <v>89</v>
      </c>
      <c r="C316" s="3"/>
      <c r="D316" s="3"/>
      <c r="E316" s="3"/>
      <c r="F316" s="3"/>
      <c r="G316" s="3"/>
      <c r="H316" s="1439"/>
      <c r="I316" s="1439"/>
      <c r="J316" s="1439"/>
      <c r="K316" s="1439"/>
      <c r="L316" s="1439"/>
      <c r="M316" s="1439"/>
      <c r="N316" s="4"/>
      <c r="O316" s="4"/>
      <c r="P316" s="35"/>
      <c r="Q316" s="35"/>
      <c r="R316" s="35"/>
      <c r="S316" s="3"/>
      <c r="T316" s="3" t="s">
        <v>89</v>
      </c>
      <c r="V316" s="3"/>
      <c r="W316" s="3"/>
      <c r="X316" s="3"/>
      <c r="Y316" s="3"/>
      <c r="AA316" s="1439"/>
      <c r="AB316" s="1439"/>
      <c r="AC316" s="1439"/>
      <c r="AD316" s="1439"/>
      <c r="AE316" s="1439"/>
      <c r="AF316" s="1439"/>
      <c r="AG316" s="4"/>
      <c r="AH316" s="4"/>
      <c r="AI316" s="35"/>
      <c r="AJ316" s="35"/>
      <c r="AK316" s="35"/>
      <c r="BN316" s="34"/>
    </row>
    <row r="317" spans="2:66" ht="12.95" customHeight="1">
      <c r="B317" s="3" t="s">
        <v>76</v>
      </c>
      <c r="C317" s="3"/>
      <c r="D317" s="3"/>
      <c r="E317" s="3"/>
      <c r="F317" s="3"/>
      <c r="G317" s="3"/>
      <c r="H317" s="1433" t="s">
        <v>2687</v>
      </c>
      <c r="I317" s="1434"/>
      <c r="J317" s="1434"/>
      <c r="K317" s="1434"/>
      <c r="L317" s="1434"/>
      <c r="M317" s="1434"/>
      <c r="N317" s="1435"/>
      <c r="O317" s="1435"/>
      <c r="P317" s="1435"/>
      <c r="Q317" s="1435"/>
      <c r="R317" s="1435"/>
      <c r="S317" s="3"/>
      <c r="T317" s="3" t="s">
        <v>76</v>
      </c>
      <c r="V317" s="3"/>
      <c r="W317" s="3"/>
      <c r="X317" s="3"/>
      <c r="Y317" s="3"/>
      <c r="AA317" s="1434"/>
      <c r="AB317" s="1434"/>
      <c r="AC317" s="1434"/>
      <c r="AD317" s="1434"/>
      <c r="AE317" s="1434"/>
      <c r="AF317" s="1434"/>
      <c r="AG317" s="1435"/>
      <c r="AH317" s="1435"/>
      <c r="AI317" s="1435"/>
      <c r="AJ317" s="1435"/>
      <c r="AK317" s="1435"/>
      <c r="BN317" s="34"/>
    </row>
    <row r="318" spans="2:66" ht="12.95" customHeight="1">
      <c r="BN318" s="34"/>
    </row>
    <row r="319" spans="2:66" ht="12.95" customHeight="1">
      <c r="B319" s="4" t="s">
        <v>924</v>
      </c>
      <c r="C319" s="3"/>
      <c r="D319" s="3"/>
      <c r="E319" s="3"/>
      <c r="F319" s="3"/>
      <c r="H319" s="1436" t="s">
        <v>2688</v>
      </c>
      <c r="I319" s="1435"/>
      <c r="J319" s="1435"/>
      <c r="K319" s="1435"/>
      <c r="L319" s="1435"/>
      <c r="M319" s="1435"/>
      <c r="N319" s="1435"/>
      <c r="O319" s="1435"/>
      <c r="P319" s="1435"/>
      <c r="Q319" s="1435"/>
      <c r="R319" s="1435"/>
      <c r="T319" s="3" t="s">
        <v>367</v>
      </c>
      <c r="V319" s="3"/>
      <c r="W319" s="3"/>
      <c r="X319" s="3"/>
      <c r="Y319" s="3"/>
      <c r="AA319" s="1436" t="s">
        <v>2696</v>
      </c>
      <c r="AB319" s="1435"/>
      <c r="AC319" s="1435"/>
      <c r="AD319" s="1435"/>
      <c r="AE319" s="1435"/>
      <c r="AF319" s="1435"/>
      <c r="AG319" s="1435"/>
      <c r="AH319" s="1435"/>
      <c r="AI319" s="1435"/>
      <c r="AJ319" s="1435"/>
      <c r="AK319" s="1435"/>
      <c r="BN319" s="34"/>
    </row>
    <row r="320" spans="2:66" ht="12.95" customHeight="1">
      <c r="B320" s="3" t="s">
        <v>480</v>
      </c>
      <c r="C320" s="3"/>
      <c r="D320" s="3"/>
      <c r="E320" s="3"/>
      <c r="F320" s="3"/>
      <c r="H320" s="1433" t="s">
        <v>2744</v>
      </c>
      <c r="I320" s="1434"/>
      <c r="J320" s="1434"/>
      <c r="K320" s="1434"/>
      <c r="L320" s="1434"/>
      <c r="M320" s="1434"/>
      <c r="N320" s="1434"/>
      <c r="O320" s="1434"/>
      <c r="P320" s="1434"/>
      <c r="Q320" s="1434"/>
      <c r="R320" s="1434"/>
      <c r="T320" s="3" t="s">
        <v>480</v>
      </c>
      <c r="V320" s="3"/>
      <c r="W320" s="3"/>
      <c r="X320" s="3"/>
      <c r="Y320" s="3"/>
      <c r="AA320" s="1433" t="s">
        <v>2697</v>
      </c>
      <c r="AB320" s="1434"/>
      <c r="AC320" s="1434"/>
      <c r="AD320" s="1434"/>
      <c r="AE320" s="1434"/>
      <c r="AF320" s="1434"/>
      <c r="AG320" s="1434"/>
      <c r="AH320" s="1434"/>
      <c r="AI320" s="1434"/>
      <c r="AJ320" s="1434"/>
      <c r="AK320" s="1434"/>
      <c r="BN320" s="34"/>
    </row>
    <row r="321" spans="2:66" ht="12.95" customHeight="1">
      <c r="B321" s="3" t="s">
        <v>481</v>
      </c>
      <c r="C321" s="3"/>
      <c r="D321" s="3"/>
      <c r="E321" s="3"/>
      <c r="F321" s="3"/>
      <c r="H321" s="1433" t="s">
        <v>2689</v>
      </c>
      <c r="I321" s="1434"/>
      <c r="J321" s="1434"/>
      <c r="K321" s="1434"/>
      <c r="L321" s="1434"/>
      <c r="M321" s="1434"/>
      <c r="N321" s="1434"/>
      <c r="O321" s="1434"/>
      <c r="P321" s="1434"/>
      <c r="Q321" s="1434"/>
      <c r="R321" s="1434"/>
      <c r="T321" s="3" t="s">
        <v>75</v>
      </c>
      <c r="V321" s="3"/>
      <c r="W321" s="3"/>
      <c r="X321" s="3"/>
      <c r="Y321" s="3"/>
      <c r="AA321" s="1433" t="s">
        <v>2698</v>
      </c>
      <c r="AB321" s="1434"/>
      <c r="AC321" s="1434"/>
      <c r="AD321" s="1434"/>
      <c r="AE321" s="1434"/>
      <c r="AF321" s="1434"/>
      <c r="AG321" s="1434"/>
      <c r="AH321" s="1434"/>
      <c r="AI321" s="1434"/>
      <c r="AJ321" s="1434"/>
      <c r="AK321" s="1434"/>
      <c r="BN321" s="34"/>
    </row>
    <row r="322" spans="2:66" ht="12.95" customHeight="1">
      <c r="B322" s="3" t="s">
        <v>87</v>
      </c>
      <c r="C322" s="3"/>
      <c r="D322" s="3"/>
      <c r="E322" s="3"/>
      <c r="F322" s="3"/>
      <c r="H322" s="1433" t="s">
        <v>2690</v>
      </c>
      <c r="I322" s="1434"/>
      <c r="J322" s="1434"/>
      <c r="K322" s="1434"/>
      <c r="L322" s="1434"/>
      <c r="M322" s="1434"/>
      <c r="N322" s="1434"/>
      <c r="O322" s="1434"/>
      <c r="P322" s="1434"/>
      <c r="Q322" s="1434"/>
      <c r="R322" s="1434"/>
      <c r="T322" s="3" t="s">
        <v>87</v>
      </c>
      <c r="V322" s="3"/>
      <c r="W322" s="3"/>
      <c r="X322" s="3"/>
      <c r="Y322" s="3"/>
      <c r="AA322" s="1433" t="s">
        <v>2699</v>
      </c>
      <c r="AB322" s="1434"/>
      <c r="AC322" s="1434"/>
      <c r="AD322" s="1434"/>
      <c r="AE322" s="1434"/>
      <c r="AF322" s="1434"/>
      <c r="AG322" s="1434"/>
      <c r="AH322" s="1434"/>
      <c r="AI322" s="1434"/>
      <c r="AJ322" s="1434"/>
      <c r="AK322" s="1434"/>
      <c r="BN322" s="34"/>
    </row>
    <row r="323" spans="2:66" ht="12.95" customHeight="1">
      <c r="B323" s="3" t="s">
        <v>88</v>
      </c>
      <c r="C323" s="3"/>
      <c r="D323" s="3"/>
      <c r="E323" s="3"/>
      <c r="F323" s="3"/>
      <c r="G323" s="3"/>
      <c r="H323" s="1526"/>
      <c r="I323" s="1526"/>
      <c r="J323" s="1526"/>
      <c r="K323" s="1526"/>
      <c r="L323" s="1526"/>
      <c r="M323" s="1526"/>
      <c r="N323" s="4" t="s">
        <v>207</v>
      </c>
      <c r="O323" s="4"/>
      <c r="P323" s="1432"/>
      <c r="Q323" s="1432"/>
      <c r="R323" s="1432"/>
      <c r="S323" s="3"/>
      <c r="T323" s="3" t="s">
        <v>88</v>
      </c>
      <c r="V323" s="3"/>
      <c r="W323" s="3"/>
      <c r="X323" s="3"/>
      <c r="Y323" s="3"/>
      <c r="AA323" s="1526">
        <v>9163726100</v>
      </c>
      <c r="AB323" s="1526"/>
      <c r="AC323" s="1526"/>
      <c r="AD323" s="1526"/>
      <c r="AE323" s="1526"/>
      <c r="AF323" s="1526"/>
      <c r="AG323" s="4" t="s">
        <v>207</v>
      </c>
      <c r="AH323" s="4"/>
      <c r="AI323" s="1432"/>
      <c r="AJ323" s="1432"/>
      <c r="AK323" s="1432"/>
    </row>
    <row r="324" spans="2:66" ht="12.95" customHeight="1">
      <c r="B324" s="3" t="s">
        <v>89</v>
      </c>
      <c r="C324" s="3"/>
      <c r="D324" s="3"/>
      <c r="E324" s="3"/>
      <c r="F324" s="3"/>
      <c r="G324" s="3"/>
      <c r="H324" s="1439"/>
      <c r="I324" s="1439"/>
      <c r="J324" s="1439"/>
      <c r="K324" s="1439"/>
      <c r="L324" s="1439"/>
      <c r="M324" s="1439"/>
      <c r="N324" s="4"/>
      <c r="O324" s="4"/>
      <c r="P324" s="35"/>
      <c r="Q324" s="35"/>
      <c r="R324" s="35"/>
      <c r="S324" s="3"/>
      <c r="T324" s="3" t="s">
        <v>89</v>
      </c>
      <c r="V324" s="3"/>
      <c r="W324" s="3"/>
      <c r="X324" s="3"/>
      <c r="Y324" s="3"/>
      <c r="AA324" s="1439"/>
      <c r="AB324" s="1439"/>
      <c r="AC324" s="1439"/>
      <c r="AD324" s="1439"/>
      <c r="AE324" s="1439"/>
      <c r="AF324" s="1439"/>
      <c r="AG324" s="4"/>
      <c r="AH324" s="4"/>
      <c r="AI324" s="35"/>
      <c r="AJ324" s="35"/>
      <c r="AK324" s="35"/>
    </row>
    <row r="325" spans="2:66" ht="12.95" customHeight="1">
      <c r="B325" s="3" t="s">
        <v>76</v>
      </c>
      <c r="C325" s="3"/>
      <c r="D325" s="3"/>
      <c r="E325" s="3"/>
      <c r="F325" s="3"/>
      <c r="G325" s="3"/>
      <c r="H325" s="1433" t="s">
        <v>2712</v>
      </c>
      <c r="I325" s="1434"/>
      <c r="J325" s="1434"/>
      <c r="K325" s="1434"/>
      <c r="L325" s="1434"/>
      <c r="M325" s="1434"/>
      <c r="N325" s="1435"/>
      <c r="O325" s="1435"/>
      <c r="P325" s="1435"/>
      <c r="Q325" s="1435"/>
      <c r="R325" s="1435"/>
      <c r="S325" s="3"/>
      <c r="T325" s="3" t="s">
        <v>76</v>
      </c>
      <c r="V325" s="3"/>
      <c r="W325" s="3"/>
      <c r="X325" s="3"/>
      <c r="Y325" s="3"/>
      <c r="AA325" s="1433" t="s">
        <v>2700</v>
      </c>
      <c r="AB325" s="1434"/>
      <c r="AC325" s="1434"/>
      <c r="AD325" s="1434"/>
      <c r="AE325" s="1434"/>
      <c r="AF325" s="1434"/>
      <c r="AG325" s="1435"/>
      <c r="AH325" s="1435"/>
      <c r="AI325" s="1435"/>
      <c r="AJ325" s="1435"/>
      <c r="AK325" s="1435"/>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35"/>
      <c r="I327" s="1435"/>
      <c r="J327" s="1435"/>
      <c r="K327" s="1435"/>
      <c r="L327" s="1435"/>
      <c r="M327" s="1435"/>
      <c r="N327" s="1435"/>
      <c r="O327" s="1435"/>
      <c r="P327" s="1435"/>
      <c r="Q327" s="1435"/>
      <c r="R327" s="1435"/>
      <c r="T327" s="3" t="s">
        <v>369</v>
      </c>
      <c r="V327" s="3"/>
      <c r="W327" s="3"/>
      <c r="X327" s="3"/>
      <c r="Y327" s="3"/>
      <c r="AA327" s="1435"/>
      <c r="AB327" s="1435"/>
      <c r="AC327" s="1435"/>
      <c r="AD327" s="1435"/>
      <c r="AE327" s="1435"/>
      <c r="AF327" s="1435"/>
      <c r="AG327" s="1435"/>
      <c r="AH327" s="1435"/>
      <c r="AI327" s="1435"/>
      <c r="AJ327" s="1435"/>
      <c r="AK327" s="1435"/>
    </row>
    <row r="328" spans="2:66" ht="12.95" customHeight="1">
      <c r="B328" s="3" t="s">
        <v>480</v>
      </c>
      <c r="C328" s="3"/>
      <c r="D328" s="3"/>
      <c r="E328" s="3"/>
      <c r="F328" s="3"/>
      <c r="H328" s="1434"/>
      <c r="I328" s="1434"/>
      <c r="J328" s="1434"/>
      <c r="K328" s="1434"/>
      <c r="L328" s="1434"/>
      <c r="M328" s="1434"/>
      <c r="N328" s="1434"/>
      <c r="O328" s="1434"/>
      <c r="P328" s="1434"/>
      <c r="Q328" s="1434"/>
      <c r="R328" s="1434"/>
      <c r="T328" s="3" t="s">
        <v>480</v>
      </c>
      <c r="V328" s="3"/>
      <c r="W328" s="3"/>
      <c r="X328" s="3"/>
      <c r="Y328" s="3"/>
      <c r="AA328" s="1434"/>
      <c r="AB328" s="1434"/>
      <c r="AC328" s="1434"/>
      <c r="AD328" s="1434"/>
      <c r="AE328" s="1434"/>
      <c r="AF328" s="1434"/>
      <c r="AG328" s="1434"/>
      <c r="AH328" s="1434"/>
      <c r="AI328" s="1434"/>
      <c r="AJ328" s="1434"/>
      <c r="AK328" s="1434"/>
    </row>
    <row r="329" spans="2:66" ht="12.95" customHeight="1">
      <c r="B329" s="3" t="s">
        <v>481</v>
      </c>
      <c r="C329" s="3"/>
      <c r="D329" s="3"/>
      <c r="E329" s="3"/>
      <c r="F329" s="3"/>
      <c r="H329" s="1434"/>
      <c r="I329" s="1434"/>
      <c r="J329" s="1434"/>
      <c r="K329" s="1434"/>
      <c r="L329" s="1434"/>
      <c r="M329" s="1434"/>
      <c r="N329" s="1434"/>
      <c r="O329" s="1434"/>
      <c r="P329" s="1434"/>
      <c r="Q329" s="1434"/>
      <c r="R329" s="1434"/>
      <c r="T329" s="3" t="s">
        <v>75</v>
      </c>
      <c r="V329" s="3"/>
      <c r="W329" s="3"/>
      <c r="X329" s="3"/>
      <c r="Y329" s="3"/>
      <c r="AA329" s="1434"/>
      <c r="AB329" s="1434"/>
      <c r="AC329" s="1434"/>
      <c r="AD329" s="1434"/>
      <c r="AE329" s="1434"/>
      <c r="AF329" s="1434"/>
      <c r="AG329" s="1434"/>
      <c r="AH329" s="1434"/>
      <c r="AI329" s="1434"/>
      <c r="AJ329" s="1434"/>
      <c r="AK329" s="1434"/>
    </row>
    <row r="330" spans="2:66" ht="12.95" customHeight="1">
      <c r="B330" s="3" t="s">
        <v>87</v>
      </c>
      <c r="C330" s="3"/>
      <c r="D330" s="3"/>
      <c r="E330" s="3"/>
      <c r="F330" s="3"/>
      <c r="H330" s="1434"/>
      <c r="I330" s="1434"/>
      <c r="J330" s="1434"/>
      <c r="K330" s="1434"/>
      <c r="L330" s="1434"/>
      <c r="M330" s="1434"/>
      <c r="N330" s="1434"/>
      <c r="O330" s="1434"/>
      <c r="P330" s="1434"/>
      <c r="Q330" s="1434"/>
      <c r="R330" s="1434"/>
      <c r="T330" s="3" t="s">
        <v>87</v>
      </c>
      <c r="V330" s="3"/>
      <c r="W330" s="3"/>
      <c r="X330" s="3"/>
      <c r="Y330" s="3"/>
      <c r="AA330" s="1434"/>
      <c r="AB330" s="1434"/>
      <c r="AC330" s="1434"/>
      <c r="AD330" s="1434"/>
      <c r="AE330" s="1434"/>
      <c r="AF330" s="1434"/>
      <c r="AG330" s="1434"/>
      <c r="AH330" s="1434"/>
      <c r="AI330" s="1434"/>
      <c r="AJ330" s="1434"/>
      <c r="AK330" s="1434"/>
    </row>
    <row r="331" spans="2:66" ht="12.95" customHeight="1">
      <c r="B331" s="3" t="s">
        <v>88</v>
      </c>
      <c r="C331" s="3"/>
      <c r="D331" s="3"/>
      <c r="E331" s="3"/>
      <c r="F331" s="3"/>
      <c r="G331" s="3"/>
      <c r="H331" s="1526"/>
      <c r="I331" s="1526"/>
      <c r="J331" s="1526"/>
      <c r="K331" s="1526"/>
      <c r="L331" s="1526"/>
      <c r="M331" s="1526"/>
      <c r="N331" s="4" t="s">
        <v>207</v>
      </c>
      <c r="O331" s="4"/>
      <c r="P331" s="1432"/>
      <c r="Q331" s="1432"/>
      <c r="R331" s="1432"/>
      <c r="S331" s="3"/>
      <c r="T331" s="3" t="s">
        <v>88</v>
      </c>
      <c r="V331" s="3"/>
      <c r="W331" s="3"/>
      <c r="X331" s="3"/>
      <c r="Y331" s="3"/>
      <c r="AA331" s="1526"/>
      <c r="AB331" s="1526"/>
      <c r="AC331" s="1526"/>
      <c r="AD331" s="1526"/>
      <c r="AE331" s="1526"/>
      <c r="AF331" s="1526"/>
      <c r="AG331" s="4" t="s">
        <v>207</v>
      </c>
      <c r="AH331" s="4"/>
      <c r="AI331" s="1432"/>
      <c r="AJ331" s="1432"/>
      <c r="AK331" s="1432"/>
    </row>
    <row r="332" spans="2:66" ht="12.95" customHeight="1">
      <c r="B332" s="3" t="s">
        <v>89</v>
      </c>
      <c r="C332" s="3"/>
      <c r="D332" s="3"/>
      <c r="E332" s="3"/>
      <c r="F332" s="3"/>
      <c r="G332" s="3"/>
      <c r="H332" s="1439"/>
      <c r="I332" s="1439"/>
      <c r="J332" s="1439"/>
      <c r="K332" s="1439"/>
      <c r="L332" s="1439"/>
      <c r="M332" s="1439"/>
      <c r="N332" s="4"/>
      <c r="O332" s="4"/>
      <c r="P332" s="35"/>
      <c r="Q332" s="35"/>
      <c r="R332" s="35"/>
      <c r="S332" s="3"/>
      <c r="T332" s="3" t="s">
        <v>89</v>
      </c>
      <c r="V332" s="3"/>
      <c r="W332" s="3"/>
      <c r="X332" s="3"/>
      <c r="Y332" s="3"/>
      <c r="AA332" s="1439"/>
      <c r="AB332" s="1439"/>
      <c r="AC332" s="1439"/>
      <c r="AD332" s="1439"/>
      <c r="AE332" s="1439"/>
      <c r="AF332" s="1439"/>
      <c r="AG332" s="4"/>
      <c r="AH332" s="4"/>
      <c r="AI332" s="35"/>
      <c r="AJ332" s="35"/>
      <c r="AK332" s="35"/>
    </row>
    <row r="333" spans="2:66" ht="12.95" customHeight="1">
      <c r="B333" s="3" t="s">
        <v>76</v>
      </c>
      <c r="C333" s="3"/>
      <c r="D333" s="3"/>
      <c r="E333" s="3"/>
      <c r="F333" s="3"/>
      <c r="G333" s="3"/>
      <c r="H333" s="1434"/>
      <c r="I333" s="1434"/>
      <c r="J333" s="1434"/>
      <c r="K333" s="1434"/>
      <c r="L333" s="1434"/>
      <c r="M333" s="1434"/>
      <c r="N333" s="1435"/>
      <c r="O333" s="1435"/>
      <c r="P333" s="1435"/>
      <c r="Q333" s="1435"/>
      <c r="R333" s="1435"/>
      <c r="S333" s="3"/>
      <c r="T333" s="3" t="s">
        <v>76</v>
      </c>
      <c r="V333" s="3"/>
      <c r="W333" s="3"/>
      <c r="X333" s="3"/>
      <c r="Y333" s="3"/>
      <c r="AA333" s="1434"/>
      <c r="AB333" s="1434"/>
      <c r="AC333" s="1434"/>
      <c r="AD333" s="1434"/>
      <c r="AE333" s="1434"/>
      <c r="AF333" s="1434"/>
      <c r="AG333" s="1435"/>
      <c r="AH333" s="1435"/>
      <c r="AI333" s="1435"/>
      <c r="AJ333" s="1435"/>
      <c r="AK333" s="1435"/>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36" t="s">
        <v>2723</v>
      </c>
      <c r="I335" s="1435"/>
      <c r="J335" s="1435"/>
      <c r="K335" s="1435"/>
      <c r="L335" s="1435"/>
      <c r="M335" s="1435"/>
      <c r="N335" s="1435"/>
      <c r="O335" s="1435"/>
      <c r="P335" s="1435"/>
      <c r="Q335" s="1435"/>
      <c r="R335" s="1435"/>
      <c r="T335" s="218" t="s">
        <v>900</v>
      </c>
      <c r="V335" s="3"/>
      <c r="W335" s="3"/>
      <c r="X335" s="3"/>
      <c r="Y335" s="3"/>
      <c r="AA335" s="1436" t="s">
        <v>2710</v>
      </c>
      <c r="AB335" s="1435"/>
      <c r="AC335" s="1435"/>
      <c r="AD335" s="1435"/>
      <c r="AE335" s="1435"/>
      <c r="AF335" s="1435"/>
      <c r="AG335" s="1435"/>
      <c r="AH335" s="1435"/>
      <c r="AI335" s="1435"/>
      <c r="AJ335" s="1435"/>
      <c r="AK335" s="1435"/>
    </row>
    <row r="336" spans="2:66" ht="12.95" customHeight="1">
      <c r="B336" s="3" t="s">
        <v>480</v>
      </c>
      <c r="C336" s="3"/>
      <c r="D336" s="3"/>
      <c r="E336" s="3"/>
      <c r="F336" s="3"/>
      <c r="H336" s="1433" t="s">
        <v>2724</v>
      </c>
      <c r="I336" s="1434"/>
      <c r="J336" s="1434"/>
      <c r="K336" s="1434"/>
      <c r="L336" s="1434"/>
      <c r="M336" s="1434"/>
      <c r="N336" s="1434"/>
      <c r="O336" s="1434"/>
      <c r="P336" s="1434"/>
      <c r="Q336" s="1434"/>
      <c r="R336" s="1434"/>
      <c r="T336" s="3" t="s">
        <v>480</v>
      </c>
      <c r="V336" s="3"/>
      <c r="W336" s="3"/>
      <c r="X336" s="3"/>
      <c r="Y336" s="3"/>
      <c r="AA336" s="1433" t="s">
        <v>2665</v>
      </c>
      <c r="AB336" s="1434"/>
      <c r="AC336" s="1434"/>
      <c r="AD336" s="1434"/>
      <c r="AE336" s="1434"/>
      <c r="AF336" s="1434"/>
      <c r="AG336" s="1434"/>
      <c r="AH336" s="1434"/>
      <c r="AI336" s="1434"/>
      <c r="AJ336" s="1434"/>
      <c r="AK336" s="1434"/>
    </row>
    <row r="337" spans="1:66" ht="12.95" customHeight="1">
      <c r="B337" s="3" t="s">
        <v>75</v>
      </c>
      <c r="C337" s="3"/>
      <c r="D337" s="3"/>
      <c r="E337" s="3"/>
      <c r="F337" s="3"/>
      <c r="H337" s="1433" t="s">
        <v>2725</v>
      </c>
      <c r="I337" s="1434"/>
      <c r="J337" s="1434"/>
      <c r="K337" s="1434"/>
      <c r="L337" s="1434"/>
      <c r="M337" s="1434"/>
      <c r="N337" s="1434"/>
      <c r="O337" s="1434"/>
      <c r="P337" s="1434"/>
      <c r="Q337" s="1434"/>
      <c r="R337" s="1434"/>
      <c r="T337" s="3" t="s">
        <v>75</v>
      </c>
      <c r="V337" s="3"/>
      <c r="W337" s="3"/>
      <c r="X337" s="3"/>
      <c r="Y337" s="3"/>
      <c r="AA337" s="1433" t="s">
        <v>2649</v>
      </c>
      <c r="AB337" s="1434"/>
      <c r="AC337" s="1434"/>
      <c r="AD337" s="1434"/>
      <c r="AE337" s="1434"/>
      <c r="AF337" s="1434"/>
      <c r="AG337" s="1434"/>
      <c r="AH337" s="1434"/>
      <c r="AI337" s="1434"/>
      <c r="AJ337" s="1434"/>
      <c r="AK337" s="1434"/>
    </row>
    <row r="338" spans="1:66" ht="12.95" customHeight="1">
      <c r="B338" s="3" t="s">
        <v>87</v>
      </c>
      <c r="C338" s="3"/>
      <c r="D338" s="3"/>
      <c r="E338" s="3"/>
      <c r="F338" s="3"/>
      <c r="G338" s="3"/>
      <c r="H338" s="1433" t="s">
        <v>2726</v>
      </c>
      <c r="I338" s="1434"/>
      <c r="J338" s="1434"/>
      <c r="K338" s="1434"/>
      <c r="L338" s="1434"/>
      <c r="M338" s="1434"/>
      <c r="N338" s="1434"/>
      <c r="O338" s="1434"/>
      <c r="P338" s="1434"/>
      <c r="Q338" s="1434"/>
      <c r="R338" s="1434"/>
      <c r="T338" s="3" t="s">
        <v>87</v>
      </c>
      <c r="V338" s="3"/>
      <c r="W338" s="3"/>
      <c r="X338" s="3"/>
      <c r="Y338" s="3"/>
      <c r="AA338" s="1433" t="s">
        <v>2713</v>
      </c>
      <c r="AB338" s="1434"/>
      <c r="AC338" s="1434"/>
      <c r="AD338" s="1434"/>
      <c r="AE338" s="1434"/>
      <c r="AF338" s="1434"/>
      <c r="AG338" s="1434"/>
      <c r="AH338" s="1434"/>
      <c r="AI338" s="1434"/>
      <c r="AJ338" s="1434"/>
      <c r="AK338" s="1434"/>
    </row>
    <row r="339" spans="1:66" ht="12.95" customHeight="1">
      <c r="B339" s="3" t="s">
        <v>88</v>
      </c>
      <c r="C339" s="3"/>
      <c r="D339" s="3"/>
      <c r="E339" s="3"/>
      <c r="F339" s="3"/>
      <c r="G339" s="3"/>
      <c r="H339" s="1526">
        <v>9252804394</v>
      </c>
      <c r="I339" s="1526"/>
      <c r="J339" s="1526"/>
      <c r="K339" s="1526"/>
      <c r="L339" s="1526"/>
      <c r="M339" s="1526"/>
      <c r="N339" s="4" t="s">
        <v>207</v>
      </c>
      <c r="O339" s="4"/>
      <c r="P339" s="1432"/>
      <c r="Q339" s="1432"/>
      <c r="R339" s="1432"/>
      <c r="S339" s="3"/>
      <c r="T339" s="3" t="s">
        <v>88</v>
      </c>
      <c r="V339" s="3"/>
      <c r="W339" s="3"/>
      <c r="X339" s="3"/>
      <c r="Y339" s="3"/>
      <c r="AA339" s="1526">
        <v>9164035226</v>
      </c>
      <c r="AB339" s="1526"/>
      <c r="AC339" s="1526"/>
      <c r="AD339" s="1526"/>
      <c r="AE339" s="1526"/>
      <c r="AF339" s="1526"/>
      <c r="AG339" s="4" t="s">
        <v>207</v>
      </c>
      <c r="AH339" s="4"/>
      <c r="AI339" s="1432"/>
      <c r="AJ339" s="1432"/>
      <c r="AK339" s="1432"/>
    </row>
    <row r="340" spans="1:66" ht="12.95" customHeight="1">
      <c r="B340" s="3" t="s">
        <v>89</v>
      </c>
      <c r="C340" s="3"/>
      <c r="D340" s="3"/>
      <c r="E340" s="3"/>
      <c r="F340" s="3"/>
      <c r="G340" s="3"/>
      <c r="H340" s="1439"/>
      <c r="I340" s="1439"/>
      <c r="J340" s="1439"/>
      <c r="K340" s="1439"/>
      <c r="L340" s="1439"/>
      <c r="M340" s="1439"/>
      <c r="N340" s="4"/>
      <c r="O340" s="4"/>
      <c r="P340" s="35"/>
      <c r="Q340" s="35"/>
      <c r="R340" s="35"/>
      <c r="S340" s="3"/>
      <c r="T340" s="3" t="s">
        <v>89</v>
      </c>
      <c r="V340" s="3"/>
      <c r="W340" s="3"/>
      <c r="X340" s="3"/>
      <c r="Y340" s="3"/>
      <c r="AA340" s="1439"/>
      <c r="AB340" s="1439"/>
      <c r="AC340" s="1439"/>
      <c r="AD340" s="1439"/>
      <c r="AE340" s="1439"/>
      <c r="AF340" s="1439"/>
      <c r="AG340" s="4"/>
      <c r="AH340" s="4"/>
      <c r="AI340" s="35"/>
      <c r="AJ340" s="35"/>
      <c r="AK340" s="35"/>
    </row>
    <row r="341" spans="1:66" ht="12.95" customHeight="1">
      <c r="B341" s="3" t="s">
        <v>76</v>
      </c>
      <c r="C341" s="3"/>
      <c r="D341" s="3"/>
      <c r="E341" s="3"/>
      <c r="F341" s="3"/>
      <c r="G341" s="3"/>
      <c r="H341" s="1433" t="s">
        <v>2727</v>
      </c>
      <c r="I341" s="1434"/>
      <c r="J341" s="1434"/>
      <c r="K341" s="1434"/>
      <c r="L341" s="1434"/>
      <c r="M341" s="1434"/>
      <c r="N341" s="1435"/>
      <c r="O341" s="1435"/>
      <c r="P341" s="1435"/>
      <c r="Q341" s="1435"/>
      <c r="R341" s="1435"/>
      <c r="S341" s="3"/>
      <c r="T341" s="3" t="s">
        <v>76</v>
      </c>
      <c r="V341" s="3"/>
      <c r="W341" s="3"/>
      <c r="X341" s="3"/>
      <c r="Y341" s="3"/>
      <c r="AA341" s="1433" t="s">
        <v>2711</v>
      </c>
      <c r="AB341" s="1434"/>
      <c r="AC341" s="1434"/>
      <c r="AD341" s="1434"/>
      <c r="AE341" s="1434"/>
      <c r="AF341" s="1434"/>
      <c r="AG341" s="1435"/>
      <c r="AH341" s="1435"/>
      <c r="AI341" s="1435"/>
      <c r="AJ341" s="1435"/>
      <c r="AK341" s="1435"/>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435"/>
      <c r="Q343" s="1435"/>
      <c r="R343" s="1435"/>
      <c r="S343" s="1435"/>
      <c r="T343" s="1435"/>
      <c r="U343" s="1435"/>
      <c r="V343" s="1435"/>
      <c r="W343" s="1435"/>
      <c r="X343" s="1435"/>
      <c r="Y343" s="1435"/>
      <c r="Z343" s="1435"/>
      <c r="AA343" s="1435"/>
      <c r="AB343" s="1435"/>
      <c r="AC343" s="1435"/>
      <c r="AD343" s="1435"/>
      <c r="AE343" s="1435"/>
      <c r="BN343" t="s">
        <v>678</v>
      </c>
    </row>
    <row r="344" spans="1:66" ht="12.95" customHeight="1">
      <c r="B344" s="4"/>
      <c r="C344" s="4"/>
      <c r="D344" s="4"/>
      <c r="E344" s="4"/>
      <c r="F344" s="4"/>
      <c r="I344" s="4" t="s">
        <v>480</v>
      </c>
      <c r="P344" s="1434"/>
      <c r="Q344" s="1434"/>
      <c r="R344" s="1434"/>
      <c r="S344" s="1434"/>
      <c r="T344" s="1434"/>
      <c r="U344" s="1434"/>
      <c r="V344" s="1434"/>
      <c r="W344" s="1434"/>
      <c r="X344" s="1434"/>
      <c r="Y344" s="1434"/>
      <c r="Z344" s="1434"/>
      <c r="AA344" s="1434"/>
      <c r="AB344" s="1434"/>
      <c r="AC344" s="1434"/>
      <c r="AD344" s="1434"/>
      <c r="AE344" s="1434"/>
      <c r="BN344" t="s">
        <v>554</v>
      </c>
    </row>
    <row r="345" spans="1:66" ht="12.95" customHeight="1">
      <c r="B345" s="4"/>
      <c r="C345" s="4"/>
      <c r="D345" s="4"/>
      <c r="E345" s="4"/>
      <c r="F345" s="4"/>
      <c r="I345" s="4" t="s">
        <v>75</v>
      </c>
      <c r="P345" s="1434"/>
      <c r="Q345" s="1434"/>
      <c r="R345" s="1434"/>
      <c r="S345" s="1434"/>
      <c r="T345" s="1434"/>
      <c r="U345" s="1434"/>
      <c r="V345" s="1434"/>
      <c r="W345" s="1434"/>
      <c r="X345" s="1434"/>
      <c r="Y345" s="1434"/>
      <c r="Z345" s="1434"/>
      <c r="AA345" s="1434"/>
      <c r="AB345" s="1434"/>
      <c r="AC345" s="1434"/>
      <c r="AD345" s="1434"/>
      <c r="AE345" s="1434"/>
    </row>
    <row r="346" spans="1:66" ht="12.95" customHeight="1">
      <c r="B346" s="4"/>
      <c r="C346" s="4"/>
      <c r="D346" s="4"/>
      <c r="E346" s="4"/>
      <c r="F346" s="4"/>
      <c r="G346" s="4"/>
      <c r="I346" s="4" t="s">
        <v>87</v>
      </c>
      <c r="P346" s="1434"/>
      <c r="Q346" s="1434"/>
      <c r="R346" s="1434"/>
      <c r="S346" s="1434"/>
      <c r="T346" s="1434"/>
      <c r="U346" s="1434"/>
      <c r="V346" s="1434"/>
      <c r="W346" s="1434"/>
      <c r="X346" s="1434"/>
      <c r="Y346" s="1434"/>
      <c r="Z346" s="1434"/>
      <c r="AA346" s="1434"/>
      <c r="AB346" s="1434"/>
      <c r="AC346" s="1434"/>
      <c r="AD346" s="1434"/>
      <c r="AE346" s="1434"/>
    </row>
    <row r="347" spans="1:66" ht="12.95" customHeight="1">
      <c r="B347" s="4"/>
      <c r="C347" s="4"/>
      <c r="D347" s="4"/>
      <c r="E347" s="4"/>
      <c r="F347" s="4"/>
      <c r="G347" s="4"/>
      <c r="H347" s="324"/>
      <c r="I347" s="4" t="s">
        <v>88</v>
      </c>
      <c r="P347" s="1439"/>
      <c r="Q347" s="1439"/>
      <c r="R347" s="1439"/>
      <c r="S347" s="1439"/>
      <c r="T347" s="1439"/>
      <c r="U347" s="1439"/>
      <c r="V347" s="1439"/>
      <c r="W347" s="1439"/>
      <c r="X347" s="1439"/>
      <c r="Y347" s="1439"/>
      <c r="Z347" s="1439"/>
      <c r="AA347" s="4" t="s">
        <v>207</v>
      </c>
      <c r="AB347" s="4"/>
      <c r="AC347" s="1421"/>
      <c r="AD347" s="1421"/>
      <c r="AE347" s="1421"/>
      <c r="AF347" s="324"/>
      <c r="AG347" s="4"/>
      <c r="AH347" s="4"/>
      <c r="AI347" s="4"/>
      <c r="AJ347" s="4"/>
      <c r="AK347" s="4"/>
    </row>
    <row r="348" spans="1:66" ht="12.95" customHeight="1">
      <c r="B348" s="4"/>
      <c r="C348" s="4"/>
      <c r="D348" s="4"/>
      <c r="E348" s="4"/>
      <c r="F348" s="4"/>
      <c r="G348" s="4"/>
      <c r="H348" s="324"/>
      <c r="I348" s="4" t="s">
        <v>89</v>
      </c>
      <c r="P348" s="1439"/>
      <c r="Q348" s="1439"/>
      <c r="R348" s="1439"/>
      <c r="S348" s="1439"/>
      <c r="T348" s="1439"/>
      <c r="U348" s="1439"/>
      <c r="V348" s="1439"/>
      <c r="W348" s="1439"/>
      <c r="X348" s="1439"/>
      <c r="Y348" s="1439"/>
      <c r="Z348" s="1439"/>
      <c r="AF348" s="324"/>
      <c r="AG348" s="4"/>
      <c r="AH348" s="4"/>
      <c r="AI348" s="35"/>
      <c r="AJ348" s="35"/>
      <c r="AK348" s="35"/>
    </row>
    <row r="349" spans="1:66" ht="12.95" customHeight="1">
      <c r="B349" s="4"/>
      <c r="C349" s="4"/>
      <c r="D349" s="4"/>
      <c r="E349" s="4"/>
      <c r="F349" s="4"/>
      <c r="G349" s="4"/>
      <c r="I349" s="4" t="s">
        <v>76</v>
      </c>
      <c r="P349" s="1435"/>
      <c r="Q349" s="1435"/>
      <c r="R349" s="1435"/>
      <c r="S349" s="1435"/>
      <c r="T349" s="1435"/>
      <c r="U349" s="1435"/>
      <c r="V349" s="1435"/>
      <c r="W349" s="1435"/>
      <c r="X349" s="1435"/>
      <c r="Y349" s="1435"/>
      <c r="Z349" s="1435"/>
      <c r="AA349" s="1435"/>
      <c r="AB349" s="1435"/>
      <c r="AC349" s="1435"/>
      <c r="AD349" s="1435"/>
      <c r="AE349" s="1435"/>
    </row>
    <row r="350" spans="1:66" ht="12.95" customHeight="1">
      <c r="T350" s="8"/>
      <c r="U350" s="8"/>
      <c r="V350" s="8"/>
      <c r="W350" s="8"/>
      <c r="X350" s="8"/>
      <c r="Y350" s="8"/>
      <c r="Z350" s="8"/>
      <c r="AU350" s="95"/>
      <c r="AV350" s="95"/>
      <c r="AW350" s="95"/>
      <c r="AX350" s="95"/>
      <c r="AY350" s="95"/>
    </row>
    <row r="351" spans="1:66" ht="12.95" customHeight="1">
      <c r="A351" s="1549" t="s">
        <v>551</v>
      </c>
      <c r="B351" s="1549"/>
      <c r="C351" s="1549"/>
      <c r="D351" s="1549"/>
      <c r="E351" s="1549"/>
      <c r="F351" s="1549"/>
      <c r="G351" s="1549"/>
      <c r="H351" s="1549"/>
      <c r="I351" s="1549"/>
      <c r="J351" s="1549"/>
      <c r="K351" s="1549"/>
      <c r="L351" s="1549"/>
      <c r="M351" s="1549"/>
      <c r="N351" s="1549"/>
      <c r="O351" s="1549"/>
      <c r="P351" s="1549"/>
      <c r="Q351" s="1549"/>
      <c r="R351" s="1549"/>
      <c r="S351" s="1549"/>
      <c r="T351" s="1549"/>
      <c r="U351" s="1549"/>
      <c r="V351" s="1549"/>
      <c r="W351" s="1549"/>
      <c r="X351" s="1549"/>
      <c r="Y351" s="1549"/>
      <c r="Z351" s="1549"/>
      <c r="AA351" s="1549"/>
      <c r="AB351" s="1549"/>
      <c r="AC351" s="1549"/>
      <c r="AD351" s="1549"/>
      <c r="AE351" s="1549"/>
      <c r="AF351" s="1549"/>
      <c r="AG351" s="1549"/>
      <c r="AH351" s="1549"/>
      <c r="AI351" s="1549"/>
      <c r="AJ351" s="1549"/>
      <c r="AK351" s="1549"/>
      <c r="AL351" s="1549"/>
      <c r="AM351" s="1549"/>
      <c r="AN351" s="1549"/>
      <c r="AO351" s="1549"/>
      <c r="AP351" s="1549"/>
      <c r="AQ351" s="1549"/>
      <c r="AR351" s="1549"/>
      <c r="AS351" s="1549"/>
      <c r="AT351" s="1549"/>
      <c r="AU351" s="95"/>
      <c r="AV351" s="95"/>
      <c r="AW351" s="95"/>
      <c r="AX351" s="95"/>
      <c r="AY351" s="95"/>
    </row>
    <row r="352" spans="1:66" ht="12.95" customHeight="1">
      <c r="A352" s="1549"/>
      <c r="B352" s="1549"/>
      <c r="C352" s="1549"/>
      <c r="D352" s="1549"/>
      <c r="E352" s="1549"/>
      <c r="F352" s="1549"/>
      <c r="G352" s="1549"/>
      <c r="H352" s="1549"/>
      <c r="I352" s="1549"/>
      <c r="J352" s="1549"/>
      <c r="K352" s="1549"/>
      <c r="L352" s="1549"/>
      <c r="M352" s="1549"/>
      <c r="N352" s="1549"/>
      <c r="O352" s="1549"/>
      <c r="P352" s="1549"/>
      <c r="Q352" s="1549"/>
      <c r="R352" s="1549"/>
      <c r="S352" s="1549"/>
      <c r="T352" s="1549"/>
      <c r="U352" s="1549"/>
      <c r="V352" s="1549"/>
      <c r="W352" s="1549"/>
      <c r="X352" s="1549"/>
      <c r="Y352" s="1549"/>
      <c r="Z352" s="1549"/>
      <c r="AA352" s="1549"/>
      <c r="AB352" s="1549"/>
      <c r="AC352" s="1549"/>
      <c r="AD352" s="1549"/>
      <c r="AE352" s="1549"/>
      <c r="AF352" s="1549"/>
      <c r="AG352" s="1549"/>
      <c r="AH352" s="1549"/>
      <c r="AI352" s="1549"/>
      <c r="AJ352" s="1549"/>
      <c r="AK352" s="1549"/>
      <c r="AL352" s="1549"/>
      <c r="AM352" s="1549"/>
      <c r="AN352" s="1549"/>
      <c r="AO352" s="1549"/>
      <c r="AP352" s="1549"/>
      <c r="AQ352" s="1549"/>
      <c r="AR352" s="1549"/>
      <c r="AS352" s="1549"/>
      <c r="AT352" s="154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420" t="s">
        <v>554</v>
      </c>
      <c r="N355" s="1420"/>
      <c r="P355" t="s">
        <v>1762</v>
      </c>
      <c r="AJ355" s="1420" t="s">
        <v>554</v>
      </c>
      <c r="AK355" s="1420"/>
    </row>
    <row r="356" spans="1:46" ht="12.95" customHeight="1">
      <c r="D356" s="3" t="s">
        <v>1751</v>
      </c>
      <c r="M356" s="1420" t="s">
        <v>600</v>
      </c>
      <c r="N356" s="1420"/>
      <c r="P356" s="3" t="s">
        <v>1908</v>
      </c>
      <c r="AJ356" s="1426">
        <v>0</v>
      </c>
      <c r="AK356" s="1426"/>
    </row>
    <row r="357" spans="1:46" ht="12.95" customHeight="1">
      <c r="D357" s="3" t="s">
        <v>714</v>
      </c>
      <c r="M357" s="1420" t="s">
        <v>600</v>
      </c>
      <c r="N357" s="1420"/>
      <c r="P357" t="s">
        <v>1761</v>
      </c>
      <c r="AJ357" s="1420" t="s">
        <v>678</v>
      </c>
      <c r="AK357" s="1420"/>
    </row>
    <row r="358" spans="1:46" ht="12.95" customHeight="1">
      <c r="D358" s="3" t="s">
        <v>715</v>
      </c>
      <c r="M358" s="1420" t="s">
        <v>600</v>
      </c>
      <c r="N358" s="1420"/>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20" t="s">
        <v>600</v>
      </c>
      <c r="O363" s="1420"/>
      <c r="P363" s="40"/>
      <c r="Q363" s="40"/>
      <c r="R363" s="40"/>
      <c r="S363" s="40"/>
      <c r="T363" s="40"/>
      <c r="U363" s="40"/>
      <c r="V363" s="40"/>
      <c r="W363" s="40"/>
      <c r="X363" s="40"/>
      <c r="Y363" s="40"/>
      <c r="Z363" s="40"/>
      <c r="AC363" s="40"/>
      <c r="AD363" s="40"/>
      <c r="AE363" s="40"/>
    </row>
    <row r="364" spans="1:46" ht="12.95" customHeight="1">
      <c r="E364" t="s">
        <v>371</v>
      </c>
      <c r="Y364" s="1420" t="s">
        <v>600</v>
      </c>
      <c r="Z364" s="1420"/>
    </row>
    <row r="365" spans="1:46" ht="12.95" customHeight="1">
      <c r="D365" s="4" t="s">
        <v>998</v>
      </c>
      <c r="Q365" s="1435"/>
      <c r="R365" s="1435"/>
      <c r="S365" s="1435"/>
      <c r="T365" s="1435"/>
      <c r="U365" s="1435"/>
      <c r="V365" s="1435"/>
      <c r="W365" s="1435"/>
      <c r="X365" s="1435"/>
      <c r="Y365" s="1435"/>
      <c r="Z365" s="1435"/>
      <c r="AA365" s="1435"/>
      <c r="AB365" s="1435"/>
      <c r="AC365" s="1435"/>
      <c r="AD365" s="1435"/>
      <c r="AE365" s="1435"/>
      <c r="AF365" s="1435"/>
      <c r="AG365" s="1435"/>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20" t="s">
        <v>600</v>
      </c>
      <c r="K367" s="1420"/>
      <c r="L367" s="40"/>
      <c r="M367" s="40"/>
      <c r="N367" s="40"/>
      <c r="O367" s="40"/>
      <c r="P367" s="40"/>
      <c r="Q367" s="40"/>
      <c r="R367" s="40"/>
      <c r="S367" s="40"/>
      <c r="T367" s="40"/>
      <c r="U367" s="40"/>
      <c r="V367" s="40"/>
      <c r="W367" s="40"/>
      <c r="X367" s="40"/>
      <c r="Y367" s="40"/>
      <c r="Z367" s="40"/>
      <c r="AC367" s="40"/>
      <c r="AD367" s="40"/>
      <c r="AE367" s="40"/>
    </row>
    <row r="368" spans="1:46" ht="12.95" customHeight="1">
      <c r="E368" s="1551" t="s">
        <v>716</v>
      </c>
      <c r="F368" s="1551"/>
      <c r="G368" s="1551"/>
      <c r="H368" s="1551"/>
      <c r="I368" s="1551"/>
      <c r="J368" s="1551"/>
      <c r="K368" s="1551"/>
      <c r="L368" s="1551"/>
      <c r="M368" s="1551"/>
      <c r="N368" s="1551"/>
      <c r="O368" s="1551"/>
      <c r="P368" s="1551"/>
      <c r="Q368" s="1551"/>
      <c r="R368" s="1551"/>
      <c r="S368" s="1551"/>
      <c r="T368" s="1551"/>
      <c r="U368" s="1551"/>
      <c r="V368" s="1551"/>
      <c r="W368" s="1551"/>
      <c r="X368" s="1551"/>
      <c r="Y368" s="1551"/>
      <c r="Z368" s="1551"/>
      <c r="AA368" s="1551"/>
      <c r="AB368" s="1551"/>
      <c r="AC368" s="1551"/>
      <c r="AD368" s="1551"/>
      <c r="AE368" s="1551"/>
      <c r="AF368" s="1551"/>
      <c r="AG368" s="1551"/>
      <c r="AH368" s="1551"/>
    </row>
    <row r="369" spans="1:34" ht="12.95" customHeight="1">
      <c r="E369" s="1551"/>
      <c r="F369" s="1551"/>
      <c r="G369" s="1551"/>
      <c r="H369" s="1551"/>
      <c r="I369" s="1551"/>
      <c r="J369" s="1551"/>
      <c r="K369" s="1551"/>
      <c r="L369" s="1551"/>
      <c r="M369" s="1551"/>
      <c r="N369" s="1551"/>
      <c r="O369" s="1551"/>
      <c r="P369" s="1551"/>
      <c r="Q369" s="1551"/>
      <c r="R369" s="1551"/>
      <c r="S369" s="1551"/>
      <c r="T369" s="1551"/>
      <c r="U369" s="1551"/>
      <c r="V369" s="1551"/>
      <c r="W369" s="1551"/>
      <c r="X369" s="1551"/>
      <c r="Y369" s="1551"/>
      <c r="Z369" s="1551"/>
      <c r="AA369" s="1551"/>
      <c r="AB369" s="1551"/>
      <c r="AC369" s="1551"/>
      <c r="AD369" s="1551"/>
      <c r="AE369" s="1551"/>
      <c r="AF369" s="1551"/>
      <c r="AG369" s="1551"/>
      <c r="AH369" s="1551"/>
    </row>
    <row r="370" spans="1:34" ht="12.95" customHeight="1">
      <c r="E370" s="4" t="s">
        <v>457</v>
      </c>
      <c r="F370" s="4"/>
      <c r="G370" s="4"/>
      <c r="H370" s="4"/>
      <c r="I370" s="4"/>
      <c r="J370" s="4"/>
      <c r="K370" s="4"/>
      <c r="L370" s="4"/>
      <c r="N370" s="1419"/>
      <c r="O370" s="1419"/>
      <c r="P370" s="1419"/>
      <c r="Q370" s="1419"/>
      <c r="R370" s="4"/>
      <c r="U370" s="4" t="s">
        <v>458</v>
      </c>
      <c r="V370" s="4"/>
      <c r="W370" s="4"/>
      <c r="X370" s="4"/>
      <c r="Y370" s="4"/>
      <c r="Z370" s="4"/>
      <c r="AA370" s="4"/>
      <c r="AB370" s="4"/>
      <c r="AC370" s="1419"/>
      <c r="AD370" s="1419"/>
      <c r="AE370" s="1419"/>
      <c r="AF370" s="1419"/>
    </row>
    <row r="371" spans="1:34" ht="12.95" customHeight="1">
      <c r="E371" s="4" t="s">
        <v>459</v>
      </c>
      <c r="F371" s="4"/>
      <c r="G371" s="4"/>
      <c r="H371" s="4"/>
      <c r="I371" s="4"/>
      <c r="J371" s="4"/>
      <c r="K371" s="4"/>
      <c r="L371" s="4"/>
      <c r="N371" s="1419"/>
      <c r="O371" s="1419"/>
      <c r="P371" s="1419"/>
      <c r="Q371" s="1419"/>
      <c r="R371" s="4"/>
      <c r="U371" s="4" t="s">
        <v>0</v>
      </c>
      <c r="V371" s="4"/>
      <c r="W371" s="4"/>
      <c r="X371" s="4"/>
      <c r="Y371" s="4"/>
      <c r="Z371" s="4"/>
      <c r="AA371" s="4"/>
      <c r="AB371" s="4"/>
      <c r="AC371" s="1419"/>
      <c r="AD371" s="1419"/>
      <c r="AE371" s="1419"/>
      <c r="AF371" s="1419"/>
    </row>
    <row r="372" spans="1:34" ht="12.95" customHeight="1">
      <c r="E372" s="4" t="s">
        <v>1</v>
      </c>
      <c r="F372" s="4"/>
      <c r="G372" s="4"/>
      <c r="H372" s="4"/>
      <c r="I372" s="4"/>
      <c r="J372" s="4"/>
      <c r="K372" s="4"/>
      <c r="L372" s="4"/>
      <c r="N372" s="1419"/>
      <c r="O372" s="1419"/>
      <c r="P372" s="1419"/>
      <c r="Q372" s="1419"/>
      <c r="R372" s="4"/>
      <c r="V372" s="4"/>
      <c r="W372" s="4"/>
      <c r="X372" s="4"/>
      <c r="Y372" s="4"/>
      <c r="Z372" s="4"/>
      <c r="AA372" s="4"/>
      <c r="AB372" s="4"/>
    </row>
    <row r="373" spans="1:34" ht="12.95" customHeight="1">
      <c r="E373" s="4" t="s">
        <v>2</v>
      </c>
      <c r="F373" s="4"/>
      <c r="G373" s="4"/>
      <c r="H373" s="4"/>
      <c r="I373" s="4"/>
      <c r="J373" s="4"/>
      <c r="K373" s="4"/>
      <c r="L373" s="4"/>
      <c r="N373" s="1440"/>
      <c r="O373" s="1440"/>
      <c r="P373" s="1440"/>
      <c r="Q373" s="1440"/>
      <c r="R373" s="1440"/>
      <c r="S373" s="1440"/>
      <c r="T373" s="1440"/>
      <c r="U373" s="1440"/>
      <c r="V373" s="1440"/>
      <c r="W373" s="1440"/>
      <c r="X373" s="1440"/>
      <c r="Y373" s="1440"/>
      <c r="Z373" s="1440"/>
      <c r="AA373" s="1440"/>
      <c r="AB373" s="1440"/>
      <c r="AC373" s="1440"/>
      <c r="AD373" s="1440"/>
      <c r="AE373" s="1440"/>
      <c r="AF373" s="1440"/>
    </row>
    <row r="374" spans="1:34" ht="12.95" customHeight="1">
      <c r="E374" s="4"/>
      <c r="F374" s="4"/>
      <c r="G374" s="4"/>
      <c r="H374" s="4"/>
      <c r="I374" s="4"/>
      <c r="J374" s="4"/>
      <c r="K374" s="4"/>
      <c r="L374" s="4"/>
      <c r="N374" s="1441"/>
      <c r="O374" s="1441"/>
      <c r="P374" s="1441"/>
      <c r="Q374" s="1441"/>
      <c r="R374" s="1441"/>
      <c r="S374" s="1441"/>
      <c r="T374" s="1441"/>
      <c r="U374" s="1441"/>
      <c r="V374" s="1441"/>
      <c r="W374" s="1441"/>
      <c r="X374" s="1441"/>
      <c r="Y374" s="1441"/>
      <c r="Z374" s="1441"/>
      <c r="AA374" s="1441"/>
      <c r="AB374" s="1441"/>
      <c r="AC374" s="1441"/>
      <c r="AD374" s="1441"/>
      <c r="AE374" s="1441"/>
      <c r="AF374" s="1441"/>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442"/>
      <c r="T377" s="1442"/>
      <c r="U377" s="1" t="s">
        <v>307</v>
      </c>
      <c r="V377" s="1442"/>
      <c r="W377" s="1442"/>
      <c r="Y377" t="s">
        <v>2395</v>
      </c>
      <c r="AC377" s="27" t="s">
        <v>306</v>
      </c>
      <c r="AD377" s="1442"/>
      <c r="AE377" s="1442"/>
      <c r="AF377" s="1" t="s">
        <v>307</v>
      </c>
      <c r="AG377" s="1442"/>
      <c r="AH377" s="1442"/>
    </row>
    <row r="378" spans="1:34" ht="12.95" customHeight="1">
      <c r="E378" s="4" t="s">
        <v>1012</v>
      </c>
      <c r="F378" s="4"/>
      <c r="G378" s="4"/>
      <c r="H378" s="4"/>
      <c r="I378" s="4"/>
      <c r="J378" s="4"/>
      <c r="K378" s="4"/>
      <c r="L378" s="4"/>
      <c r="N378" s="1442"/>
      <c r="O378" s="1442"/>
      <c r="P378" s="1442"/>
    </row>
    <row r="379" spans="1:34" ht="12.95" customHeight="1">
      <c r="E379" s="218" t="s">
        <v>2401</v>
      </c>
      <c r="F379" s="4"/>
      <c r="G379" s="4"/>
      <c r="H379" s="4"/>
      <c r="I379" s="4"/>
      <c r="J379" s="4"/>
      <c r="K379" s="4"/>
      <c r="L379" s="4"/>
      <c r="AG379" s="1534" t="s">
        <v>600</v>
      </c>
      <c r="AH379" s="1534"/>
    </row>
    <row r="380" spans="1:34" ht="12.95" customHeight="1">
      <c r="E380" s="4"/>
      <c r="F380" s="4"/>
      <c r="G380" s="4" t="s">
        <v>2402</v>
      </c>
      <c r="H380" s="4"/>
      <c r="I380" s="4"/>
      <c r="J380" s="4"/>
      <c r="K380" s="4"/>
      <c r="L380" s="4"/>
      <c r="AG380" s="1534" t="s">
        <v>600</v>
      </c>
      <c r="AH380" s="1534"/>
    </row>
    <row r="381" spans="1:34" ht="12.95" customHeight="1">
      <c r="E381" s="4"/>
      <c r="F381" s="4"/>
      <c r="G381" s="348" t="s">
        <v>1013</v>
      </c>
      <c r="H381" s="4"/>
      <c r="I381" s="4"/>
      <c r="J381" s="4"/>
      <c r="K381" s="4"/>
      <c r="L381" s="4"/>
      <c r="V381" s="1420" t="s">
        <v>600</v>
      </c>
      <c r="W381" s="1420"/>
      <c r="Y381" s="22" t="s">
        <v>1000</v>
      </c>
    </row>
    <row r="382" spans="1:34" ht="12.95" customHeight="1">
      <c r="E382" s="4" t="s">
        <v>1001</v>
      </c>
      <c r="F382" s="4"/>
      <c r="G382" s="4"/>
      <c r="H382" s="4"/>
      <c r="I382" s="4"/>
      <c r="J382" s="4"/>
      <c r="K382" s="4"/>
      <c r="L382" s="4"/>
      <c r="V382" s="1420" t="s">
        <v>600</v>
      </c>
      <c r="W382" s="1420"/>
      <c r="Y382" s="4" t="s">
        <v>1002</v>
      </c>
    </row>
    <row r="383" spans="1:34" ht="12.95" customHeight="1"/>
    <row r="384" spans="1:34" ht="12.95" customHeight="1">
      <c r="A384" s="2" t="s">
        <v>78</v>
      </c>
      <c r="B384" s="2"/>
    </row>
    <row r="385" spans="4:36" ht="12.95" customHeight="1">
      <c r="D385" t="s">
        <v>429</v>
      </c>
      <c r="J385" s="1436" t="s">
        <v>2762</v>
      </c>
      <c r="K385" s="1435"/>
      <c r="L385" s="1435"/>
      <c r="M385" s="1435"/>
      <c r="N385" s="1435"/>
      <c r="O385" s="1435"/>
      <c r="P385" s="1435"/>
      <c r="Q385" s="1435"/>
      <c r="R385" s="1435"/>
      <c r="S385" s="1435"/>
      <c r="T385" s="1435"/>
      <c r="U385" s="1435"/>
      <c r="V385" s="8" t="s">
        <v>83</v>
      </c>
      <c r="W385" s="8"/>
      <c r="X385" s="8"/>
      <c r="Y385" s="8"/>
      <c r="Z385" s="8"/>
      <c r="AA385" s="8"/>
      <c r="AB385" s="8"/>
      <c r="AC385" s="1436" t="s">
        <v>2706</v>
      </c>
      <c r="AD385" s="1435"/>
      <c r="AE385" s="1435"/>
      <c r="AF385" s="1435"/>
      <c r="AG385" s="1435"/>
      <c r="AH385" s="1435"/>
      <c r="AI385" s="1435"/>
      <c r="AJ385" s="1435"/>
    </row>
    <row r="386" spans="4:36" ht="12.95" customHeight="1">
      <c r="D386" s="3" t="s">
        <v>1289</v>
      </c>
      <c r="J386" s="1434"/>
      <c r="K386" s="1434"/>
      <c r="L386" s="1434"/>
      <c r="M386" s="1434"/>
      <c r="N386" s="1434"/>
      <c r="O386" s="1434"/>
      <c r="P386" s="1434"/>
      <c r="Q386" s="1434"/>
      <c r="R386" s="1434"/>
      <c r="S386" s="1434"/>
      <c r="T386" s="1434"/>
      <c r="U386" s="1434"/>
      <c r="V386" s="3" t="s">
        <v>1289</v>
      </c>
      <c r="W386" s="8"/>
      <c r="X386" s="8"/>
      <c r="Y386" s="8"/>
      <c r="Z386" s="8"/>
      <c r="AA386" s="8"/>
      <c r="AB386" s="8"/>
      <c r="AC386" s="1435" t="s">
        <v>2706</v>
      </c>
      <c r="AD386" s="1435"/>
      <c r="AE386" s="1435"/>
      <c r="AF386" s="1435"/>
      <c r="AG386" s="1435"/>
      <c r="AH386" s="1435"/>
      <c r="AI386" s="1435"/>
      <c r="AJ386" s="1435"/>
    </row>
    <row r="387" spans="4:36" ht="12.95" customHeight="1">
      <c r="D387" s="3" t="s">
        <v>444</v>
      </c>
      <c r="J387" s="1434"/>
      <c r="K387" s="1434"/>
      <c r="L387" s="1434"/>
      <c r="M387" s="1434"/>
      <c r="N387" s="1434"/>
      <c r="O387" s="1434"/>
      <c r="P387" s="1434"/>
      <c r="Q387" s="1434"/>
      <c r="R387" s="1434"/>
      <c r="S387" s="1434"/>
      <c r="T387" s="1434"/>
      <c r="U387" s="1434"/>
      <c r="V387" s="3" t="s">
        <v>444</v>
      </c>
      <c r="W387" s="8"/>
      <c r="X387" s="8"/>
      <c r="Y387" s="8"/>
      <c r="Z387" s="8"/>
      <c r="AA387" s="8"/>
      <c r="AB387" s="8"/>
      <c r="AC387" s="1436" t="s">
        <v>2714</v>
      </c>
      <c r="AD387" s="1435"/>
      <c r="AE387" s="1435"/>
      <c r="AF387" s="1435"/>
      <c r="AG387" s="1435"/>
      <c r="AH387" s="1435"/>
      <c r="AI387" s="1435"/>
      <c r="AJ387" s="1435"/>
    </row>
    <row r="388" spans="4:36" ht="12.95" customHeight="1">
      <c r="D388" t="s">
        <v>1285</v>
      </c>
      <c r="J388" s="1445" t="s">
        <v>2715</v>
      </c>
      <c r="K388" s="1423"/>
      <c r="L388" s="1423"/>
      <c r="M388" s="1423"/>
      <c r="N388" s="1423"/>
      <c r="O388" s="1423"/>
      <c r="P388" s="1423"/>
      <c r="Q388" s="1423"/>
      <c r="R388" s="1423"/>
      <c r="S388" s="1423"/>
      <c r="T388" s="1423"/>
      <c r="U388" s="1423"/>
      <c r="V388" s="1435"/>
      <c r="W388" s="1435"/>
      <c r="X388" s="1435"/>
      <c r="Y388" s="1435"/>
      <c r="Z388" s="1435"/>
      <c r="AA388" s="1435"/>
      <c r="AB388" s="1435"/>
      <c r="AC388" s="1435"/>
      <c r="AD388" s="1435"/>
      <c r="AE388" s="1435"/>
      <c r="AF388" s="1435"/>
      <c r="AG388" s="1435"/>
      <c r="AH388" s="1435"/>
      <c r="AI388" s="1435"/>
      <c r="AJ388" s="1435"/>
    </row>
    <row r="389" spans="4:36" ht="12.95" customHeight="1">
      <c r="D389" t="s">
        <v>4</v>
      </c>
      <c r="Q389" s="1731">
        <v>45366</v>
      </c>
      <c r="R389" s="1731"/>
      <c r="S389" s="1731"/>
      <c r="T389" s="1731"/>
      <c r="U389" s="1731"/>
      <c r="V389" t="s">
        <v>310</v>
      </c>
      <c r="AI389" s="1420" t="s">
        <v>678</v>
      </c>
      <c r="AJ389" s="1420"/>
    </row>
    <row r="390" spans="4:36" ht="12.95" customHeight="1">
      <c r="D390" t="s">
        <v>5</v>
      </c>
      <c r="Q390" s="1613"/>
      <c r="R390" s="1728"/>
      <c r="S390" s="1728"/>
      <c r="T390" s="1728"/>
      <c r="U390" s="1728"/>
      <c r="W390" s="21" t="s">
        <v>74</v>
      </c>
      <c r="AG390" s="1437"/>
      <c r="AH390" s="1437"/>
      <c r="AI390" s="1437"/>
      <c r="AJ390" s="1437"/>
    </row>
    <row r="391" spans="4:36" ht="12.95" customHeight="1">
      <c r="D391" t="s">
        <v>428</v>
      </c>
      <c r="Q391" s="1727">
        <f>'Sources and Uses Budget'!B4</f>
        <v>3280000</v>
      </c>
      <c r="R391" s="1727"/>
      <c r="S391" s="1727"/>
      <c r="T391" s="1727"/>
      <c r="U391" s="1727"/>
      <c r="V391" s="3" t="s">
        <v>1288</v>
      </c>
      <c r="AG391" s="1532"/>
      <c r="AH391" s="1532"/>
      <c r="AI391" s="1532"/>
      <c r="AJ391" s="1532"/>
    </row>
    <row r="392" spans="4:36" ht="12.95" customHeight="1">
      <c r="D392" t="s">
        <v>88</v>
      </c>
      <c r="I392" s="1526"/>
      <c r="J392" s="1526"/>
      <c r="K392" s="1526"/>
      <c r="L392" s="1526"/>
      <c r="M392" s="1526"/>
      <c r="N392" s="1526"/>
      <c r="Q392" s="4" t="s">
        <v>207</v>
      </c>
      <c r="S392" s="1730"/>
      <c r="T392" s="1730"/>
      <c r="U392" s="1730"/>
      <c r="V392" t="s">
        <v>73</v>
      </c>
      <c r="AI392" s="1420" t="s">
        <v>678</v>
      </c>
      <c r="AJ392" s="1420"/>
    </row>
    <row r="393" spans="4:36" ht="12.95" customHeight="1">
      <c r="D393" t="s">
        <v>311</v>
      </c>
      <c r="Q393" s="1533">
        <v>0</v>
      </c>
      <c r="R393" s="1533"/>
      <c r="S393" s="1533"/>
      <c r="T393" s="1533"/>
      <c r="U393" s="1533"/>
      <c r="V393" t="s">
        <v>312</v>
      </c>
      <c r="AG393" s="1437">
        <v>0</v>
      </c>
      <c r="AH393" s="1437"/>
      <c r="AI393" s="1437"/>
      <c r="AJ393" s="1437"/>
    </row>
    <row r="394" spans="4:36" ht="12.95" customHeight="1">
      <c r="D394" t="s">
        <v>313</v>
      </c>
      <c r="Q394" s="1583"/>
      <c r="R394" s="1583"/>
      <c r="S394" s="1583"/>
      <c r="T394" s="1583"/>
      <c r="U394" s="1583"/>
      <c r="V394" t="s">
        <v>1269</v>
      </c>
      <c r="AG394" s="1437"/>
      <c r="AH394" s="1437"/>
      <c r="AI394" s="1437"/>
      <c r="AJ394" s="1437"/>
    </row>
    <row r="395" spans="4:36" ht="12.95" customHeight="1">
      <c r="D395" t="s">
        <v>1268</v>
      </c>
      <c r="AG395" s="1437"/>
      <c r="AH395" s="1437"/>
      <c r="AI395" s="1437"/>
      <c r="AJ395" s="1437"/>
    </row>
    <row r="396" spans="4:36" ht="12.95" customHeight="1">
      <c r="AG396" s="490"/>
      <c r="AH396" s="490"/>
      <c r="AI396" s="490"/>
      <c r="AJ396" s="490"/>
    </row>
    <row r="397" spans="4:36" ht="12.95" customHeight="1">
      <c r="D397" s="3" t="s">
        <v>2501</v>
      </c>
      <c r="AG397" s="490"/>
      <c r="AH397" s="490"/>
      <c r="AI397" s="1420" t="s">
        <v>678</v>
      </c>
      <c r="AJ397" s="1420"/>
    </row>
    <row r="398" spans="4:36" ht="12.95" customHeight="1">
      <c r="D398" s="3" t="s">
        <v>1780</v>
      </c>
      <c r="T398" s="1417"/>
      <c r="U398" s="1417"/>
      <c r="V398" s="1417"/>
      <c r="W398" s="1417"/>
      <c r="X398" s="1417"/>
      <c r="Y398" s="1417"/>
      <c r="Z398" s="1417"/>
      <c r="AA398" s="1417"/>
      <c r="AB398" s="1417"/>
      <c r="AC398" s="1417"/>
      <c r="AD398" s="1417"/>
      <c r="AE398" s="1417"/>
      <c r="AF398" s="1417"/>
      <c r="AG398" s="1417"/>
      <c r="AH398" s="1417"/>
      <c r="AI398" s="1417"/>
      <c r="AJ398" s="1417"/>
    </row>
    <row r="399" spans="4:36" ht="12.95" customHeight="1">
      <c r="D399" s="3" t="s">
        <v>1779</v>
      </c>
      <c r="T399" s="1417"/>
      <c r="U399" s="1417"/>
      <c r="V399" s="1417"/>
      <c r="W399" s="1417"/>
      <c r="X399" s="1417"/>
      <c r="Y399" s="1417"/>
      <c r="Z399" s="1417"/>
      <c r="AA399" s="1417"/>
      <c r="AB399" s="1417"/>
      <c r="AC399" s="1417"/>
      <c r="AD399" s="1417"/>
      <c r="AE399" s="1417"/>
      <c r="AF399" s="1417"/>
      <c r="AG399" s="1417"/>
      <c r="AH399" s="1417"/>
      <c r="AI399" s="1417"/>
      <c r="AJ399" s="1417"/>
    </row>
    <row r="400" spans="4:36" ht="12.95" customHeight="1">
      <c r="AG400" s="490"/>
      <c r="AH400" s="490"/>
      <c r="AI400" s="490"/>
      <c r="AJ400" s="490"/>
    </row>
    <row r="401" spans="1:36" ht="12.95" customHeight="1">
      <c r="D401" s="3" t="s">
        <v>1773</v>
      </c>
      <c r="S401" s="1417" t="s">
        <v>678</v>
      </c>
      <c r="T401" s="1417"/>
      <c r="U401" s="1417"/>
      <c r="V401" t="s">
        <v>1774</v>
      </c>
      <c r="AG401" s="1443"/>
      <c r="AH401" s="1443"/>
      <c r="AI401" s="1443"/>
      <c r="AJ401" s="1443"/>
    </row>
    <row r="402" spans="1:36" ht="12.95" customHeight="1">
      <c r="D402" s="3" t="s">
        <v>1771</v>
      </c>
      <c r="S402" s="1417" t="s">
        <v>600</v>
      </c>
      <c r="T402" s="1417"/>
      <c r="U402" s="1417"/>
      <c r="V402" t="s">
        <v>1776</v>
      </c>
      <c r="AE402" s="1474"/>
      <c r="AF402" s="1474"/>
      <c r="AG402" s="1474"/>
      <c r="AH402" s="1474"/>
      <c r="AI402" s="1474"/>
      <c r="AJ402" s="1474"/>
    </row>
    <row r="403" spans="1:36" ht="12.95" customHeight="1">
      <c r="D403" s="3" t="s">
        <v>1772</v>
      </c>
      <c r="K403" s="1470"/>
      <c r="L403" s="1470"/>
      <c r="M403" s="1470"/>
      <c r="N403" s="1470"/>
      <c r="O403" s="1470"/>
      <c r="P403" s="1470"/>
      <c r="Q403" s="1470"/>
      <c r="R403" s="1470"/>
      <c r="S403" s="1470"/>
      <c r="T403" s="1470"/>
      <c r="U403" s="1470"/>
      <c r="V403" s="1470"/>
      <c r="W403" s="1470"/>
      <c r="X403" s="1470"/>
      <c r="Y403" s="1470"/>
      <c r="Z403" s="1470"/>
      <c r="AA403" s="1470"/>
      <c r="AB403" s="1470"/>
      <c r="AC403" s="1470"/>
      <c r="AD403" s="1470"/>
      <c r="AE403" s="1470"/>
      <c r="AF403" s="1470"/>
      <c r="AG403" s="1470"/>
      <c r="AH403" s="1470"/>
      <c r="AI403" s="1470"/>
      <c r="AJ403" s="1470"/>
    </row>
    <row r="404" spans="1:36" ht="12.95" customHeight="1">
      <c r="D404" s="3" t="s">
        <v>1775</v>
      </c>
      <c r="K404" s="1470"/>
      <c r="L404" s="1470"/>
      <c r="M404" s="1470"/>
      <c r="N404" s="1470"/>
      <c r="O404" s="1470"/>
      <c r="P404" s="1470"/>
      <c r="Q404" s="1470"/>
      <c r="R404" s="1470"/>
      <c r="S404" s="1470"/>
      <c r="T404" s="1470"/>
      <c r="U404" s="1470"/>
      <c r="V404" s="1470"/>
      <c r="W404" s="1470"/>
      <c r="X404" s="1470"/>
      <c r="Y404" s="1470"/>
      <c r="Z404" s="1470"/>
      <c r="AA404" s="1470"/>
      <c r="AB404" s="1470"/>
      <c r="AC404" s="1470"/>
      <c r="AD404" s="1470"/>
      <c r="AE404" s="1470"/>
      <c r="AF404" s="1470"/>
      <c r="AG404" s="1470"/>
      <c r="AH404" s="1470"/>
      <c r="AI404" s="1470"/>
      <c r="AJ404" s="1470"/>
    </row>
    <row r="405" spans="1:36" ht="12.95" customHeight="1">
      <c r="D405" s="3" t="s">
        <v>1778</v>
      </c>
      <c r="E405" s="511"/>
      <c r="F405" s="511"/>
      <c r="G405" s="511"/>
      <c r="H405" s="511"/>
      <c r="I405" s="511"/>
      <c r="J405" s="511"/>
      <c r="K405" s="511"/>
      <c r="L405" s="511"/>
      <c r="M405" s="511"/>
      <c r="N405" s="511"/>
      <c r="O405" s="511"/>
      <c r="P405" s="511"/>
      <c r="Q405" s="511"/>
      <c r="R405" s="511"/>
      <c r="S405" s="1522" t="s">
        <v>2760</v>
      </c>
      <c r="T405" s="1522"/>
      <c r="U405" s="1522"/>
      <c r="V405" s="1522"/>
      <c r="W405" s="1522"/>
      <c r="X405" s="1522"/>
      <c r="Y405" s="1522"/>
      <c r="Z405" s="1522"/>
      <c r="AA405" s="1522"/>
      <c r="AB405" s="1522"/>
      <c r="AC405" s="1522"/>
      <c r="AD405" s="1522"/>
      <c r="AE405" s="1522"/>
      <c r="AF405" s="1522"/>
      <c r="AG405" s="1522"/>
      <c r="AH405" s="1522"/>
      <c r="AI405" s="1522"/>
      <c r="AJ405" s="1522"/>
    </row>
    <row r="406" spans="1:36" ht="12.95" customHeight="1">
      <c r="D406" s="1272" t="s">
        <v>1777</v>
      </c>
      <c r="E406" s="1272"/>
      <c r="F406" s="1272"/>
      <c r="G406" s="1272"/>
      <c r="H406" s="1272"/>
      <c r="I406" s="1272"/>
      <c r="J406" s="1272"/>
      <c r="K406" s="1272"/>
      <c r="L406" s="1272"/>
      <c r="M406" s="1272"/>
      <c r="N406" s="1272"/>
      <c r="O406" s="1272"/>
      <c r="P406" s="1272"/>
      <c r="Q406" s="1272"/>
      <c r="R406" s="1272"/>
      <c r="S406" s="1272"/>
      <c r="T406" s="1272"/>
      <c r="U406" s="1272"/>
      <c r="V406" s="1272"/>
      <c r="W406" s="1272"/>
      <c r="X406" s="1272"/>
      <c r="Y406" s="1272"/>
      <c r="Z406" s="1272"/>
      <c r="AA406" s="1272"/>
      <c r="AB406" s="1272"/>
      <c r="AC406" s="1272"/>
      <c r="AD406" s="1272"/>
      <c r="AE406" s="1272"/>
      <c r="AF406" s="1272"/>
      <c r="AG406" s="1272"/>
      <c r="AH406" s="1272"/>
      <c r="AI406" s="1272"/>
      <c r="AJ406" s="1272"/>
    </row>
    <row r="407" spans="1:36" ht="12.95" customHeight="1">
      <c r="D407" s="1272"/>
      <c r="E407" s="1272"/>
      <c r="F407" s="1272"/>
      <c r="G407" s="1272"/>
      <c r="H407" s="1272"/>
      <c r="I407" s="1272"/>
      <c r="J407" s="1272"/>
      <c r="K407" s="1272"/>
      <c r="L407" s="1272"/>
      <c r="M407" s="1272"/>
      <c r="N407" s="1272"/>
      <c r="O407" s="1272"/>
      <c r="P407" s="1272"/>
      <c r="Q407" s="1272"/>
      <c r="R407" s="1272"/>
      <c r="S407" s="1272"/>
      <c r="T407" s="1272"/>
      <c r="U407" s="1272"/>
      <c r="V407" s="1272"/>
      <c r="W407" s="1272"/>
      <c r="X407" s="1272"/>
      <c r="Y407" s="1272"/>
      <c r="Z407" s="1272"/>
      <c r="AA407" s="1272"/>
      <c r="AB407" s="1272"/>
      <c r="AC407" s="1272"/>
      <c r="AD407" s="1272"/>
      <c r="AE407" s="1272"/>
      <c r="AF407" s="1272"/>
      <c r="AG407" s="1272"/>
      <c r="AH407" s="1272"/>
      <c r="AI407" s="1272"/>
      <c r="AJ407" s="1272"/>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436" t="s">
        <v>2707</v>
      </c>
      <c r="J410" s="1436"/>
      <c r="K410" s="1436"/>
      <c r="L410" s="1436"/>
      <c r="M410" s="1436"/>
      <c r="N410" s="1436"/>
      <c r="O410" s="1436"/>
      <c r="P410" s="1436"/>
      <c r="Q410" s="1436"/>
      <c r="R410" s="1436"/>
      <c r="S410" s="1436"/>
      <c r="T410" s="1436"/>
      <c r="U410" s="1436"/>
      <c r="V410" s="1436"/>
      <c r="W410" s="1436"/>
      <c r="X410" s="1436"/>
      <c r="Y410" s="1436"/>
      <c r="Z410" s="1436"/>
      <c r="AA410" s="1436"/>
      <c r="AB410" s="1436"/>
      <c r="AC410" s="1436"/>
      <c r="AD410" s="1436"/>
      <c r="AE410" s="1436"/>
    </row>
    <row r="411" spans="1:36" ht="12.95" customHeight="1">
      <c r="E411" t="s">
        <v>106</v>
      </c>
      <c r="R411" s="1420" t="s">
        <v>554</v>
      </c>
      <c r="S411" s="1420"/>
      <c r="AC411" s="27" t="s">
        <v>579</v>
      </c>
      <c r="AD411" s="1419">
        <v>5</v>
      </c>
      <c r="AE411" s="1419"/>
    </row>
    <row r="412" spans="1:36" ht="12.95" customHeight="1">
      <c r="E412" t="s">
        <v>107</v>
      </c>
      <c r="R412" s="1420" t="s">
        <v>600</v>
      </c>
      <c r="S412" s="1420"/>
      <c r="AC412" s="27" t="s">
        <v>579</v>
      </c>
      <c r="AD412" s="1419"/>
      <c r="AE412" s="1419"/>
    </row>
    <row r="413" spans="1:36" ht="12.95" customHeight="1">
      <c r="E413" t="s">
        <v>108</v>
      </c>
      <c r="S413" s="1420" t="s">
        <v>600</v>
      </c>
      <c r="T413" s="1420"/>
    </row>
    <row r="414" spans="1:36" ht="12.95" customHeight="1">
      <c r="E414" t="s">
        <v>170</v>
      </c>
      <c r="H414" s="1468" t="s">
        <v>335</v>
      </c>
      <c r="I414" s="1468"/>
      <c r="J414" s="1468"/>
      <c r="K414" s="1468"/>
      <c r="L414" s="1468"/>
      <c r="M414" s="1468"/>
      <c r="N414" s="1468"/>
      <c r="O414" s="1468"/>
      <c r="P414" s="1468"/>
      <c r="Q414" s="1468"/>
      <c r="R414" s="1468"/>
      <c r="S414" s="1468"/>
      <c r="T414" s="1468"/>
      <c r="U414" s="1468"/>
      <c r="V414" s="1468"/>
      <c r="W414" s="1468"/>
      <c r="X414" s="1468"/>
      <c r="Y414" s="1468"/>
      <c r="Z414" s="1468"/>
      <c r="AA414" s="1468"/>
      <c r="AB414" s="1468"/>
      <c r="AC414" s="1468"/>
      <c r="AD414" s="1468"/>
      <c r="AE414" s="1468"/>
    </row>
    <row r="415" spans="1:36" ht="12.95" customHeight="1">
      <c r="H415" s="1469"/>
      <c r="I415" s="1469"/>
      <c r="J415" s="1469"/>
      <c r="K415" s="1469"/>
      <c r="L415" s="1469"/>
      <c r="M415" s="1469"/>
      <c r="N415" s="1469"/>
      <c r="O415" s="1469"/>
      <c r="P415" s="1469"/>
      <c r="Q415" s="1469"/>
      <c r="R415" s="1469"/>
      <c r="S415" s="1469"/>
      <c r="T415" s="1469"/>
      <c r="U415" s="1469"/>
      <c r="V415" s="1469"/>
      <c r="W415" s="1469"/>
      <c r="X415" s="1469"/>
      <c r="Y415" s="1469"/>
      <c r="Z415" s="1469"/>
      <c r="AA415" s="1469"/>
      <c r="AB415" s="1469"/>
      <c r="AC415" s="1469"/>
      <c r="AD415" s="1469"/>
      <c r="AE415" s="1469"/>
    </row>
    <row r="416" spans="1:36" ht="12.95" customHeight="1"/>
    <row r="417" spans="1:39" ht="12.95" customHeight="1">
      <c r="A417" s="2" t="s">
        <v>599</v>
      </c>
      <c r="B417" s="2"/>
      <c r="C417" s="2"/>
      <c r="D417" s="2" t="s">
        <v>114</v>
      </c>
      <c r="AF417" s="2" t="s">
        <v>977</v>
      </c>
    </row>
    <row r="418" spans="1:39" ht="12.95" customHeight="1">
      <c r="E418" s="1442"/>
      <c r="F418" s="1442"/>
      <c r="G418" s="1442"/>
      <c r="H418" s="13" t="s">
        <v>115</v>
      </c>
      <c r="I418" s="1442"/>
      <c r="J418" s="1442"/>
      <c r="K418" s="1442"/>
      <c r="L418" t="s">
        <v>116</v>
      </c>
      <c r="N418" s="27" t="s">
        <v>584</v>
      </c>
      <c r="P418" s="1729">
        <f>0.15+0.15+0.45</f>
        <v>0.75</v>
      </c>
      <c r="Q418" s="1729"/>
      <c r="R418" s="1729"/>
      <c r="S418" t="s">
        <v>117</v>
      </c>
      <c r="W418" s="1400">
        <f>IF(E418&gt;0,(E418*I418),(P418*43560))</f>
        <v>32670</v>
      </c>
      <c r="X418" s="1400"/>
      <c r="Y418" s="1400"/>
      <c r="Z418" t="s">
        <v>118</v>
      </c>
      <c r="AF418" s="1726">
        <f>IFERROR(IF(P418&gt;0,(AG437/P418),(AG437/(W418/43560))),0)</f>
        <v>178.66666666666666</v>
      </c>
      <c r="AG418" s="1726"/>
      <c r="AH418" s="1726"/>
      <c r="AM418" s="3"/>
    </row>
    <row r="419" spans="1:39" ht="12.95" customHeight="1">
      <c r="E419" t="s">
        <v>51</v>
      </c>
    </row>
    <row r="420" spans="1:39" ht="12.95" customHeight="1">
      <c r="E420" s="1473"/>
      <c r="F420" s="1473"/>
      <c r="G420" s="1473"/>
      <c r="H420" s="1473"/>
      <c r="I420" s="1473"/>
      <c r="J420" s="1473"/>
      <c r="K420" s="1473"/>
      <c r="L420" s="1473"/>
      <c r="M420" s="1473"/>
      <c r="N420" s="1473"/>
      <c r="O420" s="1473"/>
      <c r="P420" s="1473"/>
      <c r="Q420" s="1473"/>
      <c r="R420" s="1473"/>
      <c r="S420" s="1473"/>
      <c r="T420" s="1473"/>
      <c r="U420" s="1473"/>
      <c r="V420" s="1473"/>
      <c r="W420" s="1473"/>
      <c r="X420" s="1473"/>
      <c r="Y420" s="1473"/>
      <c r="Z420" s="1473"/>
      <c r="AA420" s="1473"/>
      <c r="AB420" s="1473"/>
      <c r="AC420" s="1473"/>
      <c r="AD420" s="1473"/>
      <c r="AE420" s="1473"/>
      <c r="AF420" s="1473"/>
      <c r="AG420" s="1473"/>
      <c r="AH420" s="1473"/>
      <c r="AI420" s="1473"/>
      <c r="AJ420" s="1473"/>
    </row>
    <row r="421" spans="1:39" ht="12.95" customHeight="1">
      <c r="E421" s="118" t="s">
        <v>1925</v>
      </c>
      <c r="F421" s="1048"/>
      <c r="G421" s="1048"/>
      <c r="H421" s="1048"/>
      <c r="I421" s="1580"/>
      <c r="J421" s="1580"/>
      <c r="K421" s="1580"/>
      <c r="L421" s="1048"/>
      <c r="M421" s="118"/>
      <c r="N421" s="1048"/>
      <c r="O421" s="1048"/>
      <c r="P421" s="1846" t="e">
        <f>(CS634+CS642+CS658)/I421</f>
        <v>#DIV/0!</v>
      </c>
      <c r="Q421" s="1846"/>
      <c r="R421" s="1846"/>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420">
        <v>1</v>
      </c>
      <c r="Q424" s="1420"/>
      <c r="S424" t="s">
        <v>190</v>
      </c>
      <c r="AE424" s="1420">
        <v>1</v>
      </c>
      <c r="AF424" s="1420"/>
    </row>
    <row r="425" spans="1:39" ht="12.95" customHeight="1">
      <c r="E425" t="s">
        <v>191</v>
      </c>
      <c r="P425" s="1420">
        <v>0</v>
      </c>
      <c r="Q425" s="1420"/>
      <c r="S425" t="s">
        <v>131</v>
      </c>
      <c r="AE425" s="1420" t="s">
        <v>554</v>
      </c>
      <c r="AF425" s="1420"/>
    </row>
    <row r="426" spans="1:39" ht="12.95" customHeight="1">
      <c r="F426" s="28" t="s">
        <v>132</v>
      </c>
    </row>
    <row r="427" spans="1:39" ht="12.95" customHeight="1">
      <c r="F427" s="1464" t="s">
        <v>2666</v>
      </c>
      <c r="G427" s="1465"/>
      <c r="H427" s="1465"/>
      <c r="I427" s="1465"/>
      <c r="J427" s="1465"/>
      <c r="K427" s="1465"/>
      <c r="L427" s="1465"/>
      <c r="M427" s="1465"/>
      <c r="N427" s="1465"/>
      <c r="O427" s="1465"/>
      <c r="P427" s="1465"/>
      <c r="Q427" s="1465"/>
      <c r="R427" s="1465"/>
      <c r="S427" s="1465"/>
      <c r="T427" s="1465"/>
      <c r="U427" s="1465"/>
      <c r="V427" s="1465"/>
      <c r="W427" s="1465"/>
      <c r="X427" s="1465"/>
      <c r="Y427" s="1465"/>
      <c r="Z427" s="1465"/>
      <c r="AA427" s="1465"/>
      <c r="AB427" s="1465"/>
      <c r="AC427" s="1465"/>
      <c r="AD427" s="1465"/>
      <c r="AE427" s="1465"/>
      <c r="AF427" s="1465"/>
      <c r="AG427" s="1465"/>
      <c r="AH427" s="1465"/>
    </row>
    <row r="428" spans="1:39" ht="12.95" customHeight="1">
      <c r="F428" s="1466"/>
      <c r="G428" s="1466"/>
      <c r="H428" s="1466"/>
      <c r="I428" s="1466"/>
      <c r="J428" s="1466"/>
      <c r="K428" s="1466"/>
      <c r="L428" s="1466"/>
      <c r="M428" s="1466"/>
      <c r="N428" s="1466"/>
      <c r="O428" s="1466"/>
      <c r="P428" s="1466"/>
      <c r="Q428" s="1466"/>
      <c r="R428" s="1466"/>
      <c r="S428" s="1466"/>
      <c r="T428" s="1466"/>
      <c r="U428" s="1466"/>
      <c r="V428" s="1466"/>
      <c r="W428" s="1466"/>
      <c r="X428" s="1466"/>
      <c r="Y428" s="1466"/>
      <c r="Z428" s="1466"/>
      <c r="AA428" s="1466"/>
      <c r="AB428" s="1466"/>
      <c r="AC428" s="1466"/>
      <c r="AD428" s="1466"/>
      <c r="AE428" s="1466"/>
      <c r="AF428" s="1466"/>
      <c r="AG428" s="1466"/>
      <c r="AH428" s="1466"/>
    </row>
    <row r="429" spans="1:39" ht="12.95" customHeight="1">
      <c r="E429" t="s">
        <v>617</v>
      </c>
      <c r="P429" s="1"/>
      <c r="Q429" s="1420" t="s">
        <v>554</v>
      </c>
      <c r="R429" s="1420"/>
    </row>
    <row r="430" spans="1:39" ht="12.95" customHeight="1">
      <c r="F430" t="s">
        <v>618</v>
      </c>
      <c r="P430" s="1"/>
      <c r="Q430" s="1"/>
      <c r="AF430" s="1420" t="s">
        <v>600</v>
      </c>
      <c r="AG430" s="1467"/>
    </row>
    <row r="431" spans="1:39" ht="12.95" customHeight="1"/>
    <row r="432" spans="1:39" ht="12.95" customHeight="1">
      <c r="A432" s="2"/>
      <c r="B432" s="2"/>
      <c r="C432" s="2"/>
      <c r="E432" s="4" t="s">
        <v>309</v>
      </c>
      <c r="Z432" s="1420" t="s">
        <v>678</v>
      </c>
      <c r="AA432" s="1420"/>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420" t="s">
        <v>600</v>
      </c>
      <c r="AA434" s="1420"/>
    </row>
    <row r="435" spans="1:110" ht="12.95" customHeight="1"/>
    <row r="436" spans="1:110" ht="12.95" customHeight="1">
      <c r="A436" s="2" t="s">
        <v>476</v>
      </c>
      <c r="B436" s="2"/>
      <c r="C436" s="2"/>
      <c r="D436" s="2" t="s">
        <v>774</v>
      </c>
      <c r="AF436" s="48"/>
    </row>
    <row r="437" spans="1:110" ht="12.95" customHeight="1">
      <c r="D437" s="1444" t="s">
        <v>43</v>
      </c>
      <c r="E437" s="1408"/>
      <c r="F437" s="1408"/>
      <c r="G437" s="1408"/>
      <c r="H437" s="1408"/>
      <c r="I437" s="1408"/>
      <c r="J437" s="1408"/>
      <c r="K437" s="1408"/>
      <c r="L437" s="1408"/>
      <c r="M437" s="1408"/>
      <c r="N437" s="1408"/>
      <c r="O437" s="1408"/>
      <c r="P437" s="1408"/>
      <c r="Q437" s="1408"/>
      <c r="R437" s="1408"/>
      <c r="S437" s="1408"/>
      <c r="T437" s="1408"/>
      <c r="U437" s="1408"/>
      <c r="V437" s="1408"/>
      <c r="W437" s="1408"/>
      <c r="X437" s="1408"/>
      <c r="Y437" s="1408"/>
      <c r="Z437" s="1408"/>
      <c r="AA437" s="1408"/>
      <c r="AB437" s="1408"/>
      <c r="AC437" s="1408"/>
      <c r="AD437" s="1408"/>
      <c r="AE437" s="1408"/>
      <c r="AF437" s="1409"/>
      <c r="AG437" s="1431">
        <v>134</v>
      </c>
      <c r="AH437" s="1431"/>
      <c r="AI437" s="1431"/>
      <c r="AJ437" s="1431"/>
    </row>
    <row r="438" spans="1:110" ht="12.95" customHeight="1">
      <c r="D438" s="1405" t="s">
        <v>1330</v>
      </c>
      <c r="E438" s="1406"/>
      <c r="F438" s="1406"/>
      <c r="G438" s="1406"/>
      <c r="H438" s="1406"/>
      <c r="I438" s="1406"/>
      <c r="J438" s="1406"/>
      <c r="K438" s="1406"/>
      <c r="L438" s="1406"/>
      <c r="M438" s="1406"/>
      <c r="N438" s="1406"/>
      <c r="O438" s="1406"/>
      <c r="P438" s="1406"/>
      <c r="Q438" s="1406"/>
      <c r="R438" s="1406"/>
      <c r="S438" s="1406"/>
      <c r="T438" s="1406"/>
      <c r="U438" s="1406"/>
      <c r="V438" s="1406"/>
      <c r="W438" s="1406"/>
      <c r="X438" s="1406"/>
      <c r="Y438" s="1406"/>
      <c r="Z438" s="1406"/>
      <c r="AA438" s="1406"/>
      <c r="AB438" s="1406"/>
      <c r="AC438" s="1406"/>
      <c r="AD438" s="1406"/>
      <c r="AE438" s="1406"/>
      <c r="AF438" s="1407"/>
      <c r="AG438" s="1471">
        <v>0</v>
      </c>
      <c r="AH438" s="1472"/>
      <c r="AI438" s="1472"/>
      <c r="AJ438" s="1472"/>
    </row>
    <row r="439" spans="1:110" ht="12.95" customHeight="1">
      <c r="D439" s="1405" t="s">
        <v>1056</v>
      </c>
      <c r="E439" s="1406"/>
      <c r="F439" s="1406"/>
      <c r="G439" s="1406"/>
      <c r="H439" s="1406"/>
      <c r="I439" s="1406"/>
      <c r="J439" s="1406"/>
      <c r="K439" s="1406"/>
      <c r="L439" s="1406"/>
      <c r="M439" s="1406"/>
      <c r="N439" s="1406"/>
      <c r="O439" s="1406"/>
      <c r="P439" s="1406"/>
      <c r="Q439" s="1406"/>
      <c r="R439" s="1406"/>
      <c r="S439" s="1406"/>
      <c r="T439" s="1406"/>
      <c r="U439" s="1406"/>
      <c r="V439" s="1406"/>
      <c r="W439" s="1406"/>
      <c r="X439" s="1406"/>
      <c r="Y439" s="1406"/>
      <c r="Z439" s="1406"/>
      <c r="AA439" s="1406"/>
      <c r="AB439" s="1406"/>
      <c r="AC439" s="1406"/>
      <c r="AD439" s="1406"/>
      <c r="AE439" s="1406"/>
      <c r="AF439" s="1407"/>
      <c r="AG439" s="1431">
        <v>133</v>
      </c>
      <c r="AH439" s="1431"/>
      <c r="AI439" s="1431"/>
      <c r="AJ439" s="1431"/>
    </row>
    <row r="440" spans="1:110" ht="12.95" customHeight="1">
      <c r="D440" s="1405" t="s">
        <v>1057</v>
      </c>
      <c r="E440" s="1406"/>
      <c r="F440" s="1406"/>
      <c r="G440" s="1406"/>
      <c r="H440" s="1406"/>
      <c r="I440" s="1406"/>
      <c r="J440" s="1406"/>
      <c r="K440" s="1406"/>
      <c r="L440" s="1406"/>
      <c r="M440" s="1406"/>
      <c r="N440" s="1406"/>
      <c r="O440" s="1406"/>
      <c r="P440" s="1406"/>
      <c r="Q440" s="1406"/>
      <c r="R440" s="1406"/>
      <c r="S440" s="1406"/>
      <c r="T440" s="1406"/>
      <c r="U440" s="1406"/>
      <c r="V440" s="1406"/>
      <c r="W440" s="1406"/>
      <c r="X440" s="1406"/>
      <c r="Y440" s="1406"/>
      <c r="Z440" s="1406"/>
      <c r="AA440" s="1406"/>
      <c r="AB440" s="1406"/>
      <c r="AC440" s="1406"/>
      <c r="AD440" s="1406"/>
      <c r="AE440" s="1406"/>
      <c r="AF440" s="1407"/>
      <c r="AG440" s="1431">
        <v>133</v>
      </c>
      <c r="AH440" s="1431"/>
      <c r="AI440" s="1431"/>
      <c r="AJ440" s="1431"/>
    </row>
    <row r="441" spans="1:110" ht="12.95" customHeight="1">
      <c r="D441" s="1405" t="s">
        <v>1059</v>
      </c>
      <c r="E441" s="1406"/>
      <c r="F441" s="1406"/>
      <c r="G441" s="1406"/>
      <c r="H441" s="1406"/>
      <c r="I441" s="1406"/>
      <c r="J441" s="1406"/>
      <c r="K441" s="1406"/>
      <c r="L441" s="1406"/>
      <c r="M441" s="1406"/>
      <c r="N441" s="1406"/>
      <c r="O441" s="1406"/>
      <c r="P441" s="1406"/>
      <c r="Q441" s="1406"/>
      <c r="R441" s="1406"/>
      <c r="S441" s="1406"/>
      <c r="T441" s="1406"/>
      <c r="U441" s="1406"/>
      <c r="V441" s="1406"/>
      <c r="W441" s="1406"/>
      <c r="X441" s="1406"/>
      <c r="Y441" s="1406"/>
      <c r="Z441" s="1406"/>
      <c r="AA441" s="1406"/>
      <c r="AB441" s="1406"/>
      <c r="AC441" s="1406"/>
      <c r="AD441" s="1406"/>
      <c r="AE441" s="1406"/>
      <c r="AF441" s="1407"/>
      <c r="AG441" s="1438">
        <f>IF(ISERROR(AG440/AG439),"",AG440/AG439)</f>
        <v>1</v>
      </c>
      <c r="AH441" s="1438"/>
      <c r="AI441" s="1438"/>
      <c r="AJ441" s="1438"/>
    </row>
    <row r="442" spans="1:110" ht="12.95" customHeight="1">
      <c r="D442" s="1405" t="s">
        <v>1058</v>
      </c>
      <c r="E442" s="1406"/>
      <c r="F442" s="1406"/>
      <c r="G442" s="1406"/>
      <c r="H442" s="1406"/>
      <c r="I442" s="1406"/>
      <c r="J442" s="1406"/>
      <c r="K442" s="1406"/>
      <c r="L442" s="1406"/>
      <c r="M442" s="1406"/>
      <c r="N442" s="1406"/>
      <c r="O442" s="1406"/>
      <c r="P442" s="1406"/>
      <c r="Q442" s="1406"/>
      <c r="R442" s="1406"/>
      <c r="S442" s="1406"/>
      <c r="T442" s="1406"/>
      <c r="U442" s="1406"/>
      <c r="V442" s="1406"/>
      <c r="W442" s="1406"/>
      <c r="X442" s="1406"/>
      <c r="Y442" s="1406"/>
      <c r="Z442" s="1406"/>
      <c r="AA442" s="1406"/>
      <c r="AB442" s="1406"/>
      <c r="AC442" s="1406"/>
      <c r="AD442" s="1406"/>
      <c r="AE442" s="1406"/>
      <c r="AF442" s="1407"/>
      <c r="AG442" s="1404">
        <f>64116-957</f>
        <v>63159</v>
      </c>
      <c r="AH442" s="1404"/>
      <c r="AI442" s="1404"/>
      <c r="AJ442" s="1404"/>
    </row>
    <row r="443" spans="1:110" ht="12.95" customHeight="1">
      <c r="D443" s="1405" t="s">
        <v>1060</v>
      </c>
      <c r="E443" s="1406"/>
      <c r="F443" s="1406"/>
      <c r="G443" s="1406"/>
      <c r="H443" s="1406"/>
      <c r="I443" s="1406"/>
      <c r="J443" s="1406"/>
      <c r="K443" s="1406"/>
      <c r="L443" s="1406"/>
      <c r="M443" s="1406"/>
      <c r="N443" s="1406"/>
      <c r="O443" s="1406"/>
      <c r="P443" s="1406"/>
      <c r="Q443" s="1406"/>
      <c r="R443" s="1406"/>
      <c r="S443" s="1406"/>
      <c r="T443" s="1406"/>
      <c r="U443" s="1406"/>
      <c r="V443" s="1406"/>
      <c r="W443" s="1406"/>
      <c r="X443" s="1406"/>
      <c r="Y443" s="1406"/>
      <c r="Z443" s="1406"/>
      <c r="AA443" s="1406"/>
      <c r="AB443" s="1406"/>
      <c r="AC443" s="1406"/>
      <c r="AD443" s="1406"/>
      <c r="AE443" s="1406"/>
      <c r="AF443" s="1407"/>
      <c r="AG443" s="1404">
        <v>63159</v>
      </c>
      <c r="AH443" s="1404"/>
      <c r="AI443" s="1404"/>
      <c r="AJ443" s="1404"/>
    </row>
    <row r="444" spans="1:110" ht="12.95" customHeight="1">
      <c r="D444" s="1405" t="s">
        <v>1061</v>
      </c>
      <c r="E444" s="1406"/>
      <c r="F444" s="1406"/>
      <c r="G444" s="1406"/>
      <c r="H444" s="1406"/>
      <c r="I444" s="1406"/>
      <c r="J444" s="1406"/>
      <c r="K444" s="1406"/>
      <c r="L444" s="1406"/>
      <c r="M444" s="1406"/>
      <c r="N444" s="1406"/>
      <c r="O444" s="1406"/>
      <c r="P444" s="1406"/>
      <c r="Q444" s="1406"/>
      <c r="R444" s="1406"/>
      <c r="S444" s="1406"/>
      <c r="T444" s="1406"/>
      <c r="U444" s="1406"/>
      <c r="V444" s="1406"/>
      <c r="W444" s="1406"/>
      <c r="X444" s="1406"/>
      <c r="Y444" s="1406"/>
      <c r="Z444" s="1406"/>
      <c r="AA444" s="1406"/>
      <c r="AB444" s="1406"/>
      <c r="AC444" s="1406"/>
      <c r="AD444" s="1406"/>
      <c r="AE444" s="1406"/>
      <c r="AF444" s="1407"/>
      <c r="AG444" s="1438">
        <f>IF(ISERROR(AG443/AG442),"",AG443/AG442)</f>
        <v>1</v>
      </c>
      <c r="AH444" s="1438"/>
      <c r="AI444" s="1438"/>
      <c r="AJ444" s="1438"/>
    </row>
    <row r="445" spans="1:110" ht="12.95" customHeight="1">
      <c r="D445" s="1405" t="s">
        <v>1062</v>
      </c>
      <c r="E445" s="1406"/>
      <c r="F445" s="1406"/>
      <c r="G445" s="1406"/>
      <c r="H445" s="1406"/>
      <c r="I445" s="1406"/>
      <c r="J445" s="1406"/>
      <c r="K445" s="1406"/>
      <c r="L445" s="1406"/>
      <c r="M445" s="1406"/>
      <c r="N445" s="1406"/>
      <c r="O445" s="1406"/>
      <c r="P445" s="1406"/>
      <c r="Q445" s="1406"/>
      <c r="R445" s="1406"/>
      <c r="S445" s="1406"/>
      <c r="T445" s="1406"/>
      <c r="U445" s="1406"/>
      <c r="V445" s="1406"/>
      <c r="W445" s="1406"/>
      <c r="X445" s="1406"/>
      <c r="Y445" s="1406"/>
      <c r="Z445" s="1406"/>
      <c r="AA445" s="1406"/>
      <c r="AB445" s="1406"/>
      <c r="AC445" s="1406"/>
      <c r="AD445" s="1406"/>
      <c r="AE445" s="1406"/>
      <c r="AF445" s="1407"/>
      <c r="AG445" s="1438">
        <f>MIN(IF(AG441&gt;AG444,AG444,AG441),1)</f>
        <v>1</v>
      </c>
      <c r="AH445" s="1438"/>
      <c r="AI445" s="1438"/>
      <c r="AJ445" s="1438"/>
    </row>
    <row r="446" spans="1:110" ht="12.95" customHeight="1">
      <c r="D446" s="1405" t="s">
        <v>2403</v>
      </c>
      <c r="E446" s="1408"/>
      <c r="F446" s="1408"/>
      <c r="G446" s="1408"/>
      <c r="H446" s="1408"/>
      <c r="I446" s="1408"/>
      <c r="J446" s="1408"/>
      <c r="K446" s="1408"/>
      <c r="L446" s="1408"/>
      <c r="M446" s="1408"/>
      <c r="N446" s="1408"/>
      <c r="O446" s="1408"/>
      <c r="P446" s="1408"/>
      <c r="Q446" s="1408"/>
      <c r="R446" s="1408"/>
      <c r="S446" s="1408"/>
      <c r="T446" s="1408"/>
      <c r="U446" s="1408"/>
      <c r="V446" s="1408"/>
      <c r="W446" s="1408"/>
      <c r="X446" s="1408"/>
      <c r="Y446" s="1408"/>
      <c r="Z446" s="1408"/>
      <c r="AA446" s="1408"/>
      <c r="AB446" s="1408"/>
      <c r="AC446" s="1408"/>
      <c r="AD446" s="1408"/>
      <c r="AE446" s="1408"/>
      <c r="AF446" s="1409"/>
      <c r="AG446" s="1404">
        <v>0</v>
      </c>
      <c r="AH446" s="1404"/>
      <c r="AI446" s="1404"/>
      <c r="AJ446" s="1404"/>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4" t="s">
        <v>578</v>
      </c>
      <c r="E447" s="1408"/>
      <c r="F447" s="1408"/>
      <c r="G447" s="1408"/>
      <c r="H447" s="1408"/>
      <c r="I447" s="1408"/>
      <c r="J447" s="1408"/>
      <c r="K447" s="1408"/>
      <c r="L447" s="1408"/>
      <c r="M447" s="1408"/>
      <c r="N447" s="1408"/>
      <c r="O447" s="1408"/>
      <c r="P447" s="1408"/>
      <c r="Q447" s="1408"/>
      <c r="R447" s="1408"/>
      <c r="S447" s="1408"/>
      <c r="T447" s="1408"/>
      <c r="U447" s="1408"/>
      <c r="V447" s="1408"/>
      <c r="W447" s="1408"/>
      <c r="X447" s="1408"/>
      <c r="Y447" s="1408"/>
      <c r="Z447" s="1408"/>
      <c r="AA447" s="1408"/>
      <c r="AB447" s="1408"/>
      <c r="AC447" s="1408"/>
      <c r="AD447" s="1408"/>
      <c r="AE447" s="1408"/>
      <c r="AF447" s="1409"/>
      <c r="AG447" s="1404">
        <v>2499</v>
      </c>
      <c r="AH447" s="1404"/>
      <c r="AI447" s="1404"/>
      <c r="AJ447" s="1404"/>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5" t="s">
        <v>1312</v>
      </c>
      <c r="E448" s="1408"/>
      <c r="F448" s="1408"/>
      <c r="G448" s="1408"/>
      <c r="H448" s="1408"/>
      <c r="I448" s="1408"/>
      <c r="J448" s="1408"/>
      <c r="K448" s="1408"/>
      <c r="L448" s="1408"/>
      <c r="M448" s="1408"/>
      <c r="N448" s="1408"/>
      <c r="O448" s="1408"/>
      <c r="P448" s="1408"/>
      <c r="Q448" s="1408"/>
      <c r="R448" s="1408"/>
      <c r="S448" s="1408"/>
      <c r="T448" s="1408"/>
      <c r="U448" s="1408"/>
      <c r="V448" s="1408"/>
      <c r="W448" s="1408"/>
      <c r="X448" s="1408"/>
      <c r="Y448" s="1408"/>
      <c r="Z448" s="1408"/>
      <c r="AA448" s="1408"/>
      <c r="AB448" s="1408"/>
      <c r="AC448" s="1408"/>
      <c r="AD448" s="1408"/>
      <c r="AE448" s="1408"/>
      <c r="AF448" s="1409"/>
      <c r="AG448" s="1725">
        <v>26663</v>
      </c>
      <c r="AH448" s="1404"/>
      <c r="AI448" s="1404"/>
      <c r="AJ448" s="1404"/>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5" t="s">
        <v>1063</v>
      </c>
      <c r="E449" s="1408"/>
      <c r="F449" s="1408"/>
      <c r="G449" s="1408"/>
      <c r="H449" s="1408"/>
      <c r="I449" s="1408"/>
      <c r="J449" s="1408"/>
      <c r="K449" s="1408"/>
      <c r="L449" s="1408"/>
      <c r="M449" s="1408"/>
      <c r="N449" s="1408"/>
      <c r="O449" s="1408"/>
      <c r="P449" s="1408"/>
      <c r="Q449" s="1408"/>
      <c r="R449" s="1408"/>
      <c r="S449" s="1408"/>
      <c r="T449" s="1408"/>
      <c r="U449" s="1408"/>
      <c r="V449" s="1408"/>
      <c r="W449" s="1408"/>
      <c r="X449" s="1408"/>
      <c r="Y449" s="1408"/>
      <c r="Z449" s="1408"/>
      <c r="AA449" s="1408"/>
      <c r="AB449" s="1408"/>
      <c r="AC449" s="1408"/>
      <c r="AD449" s="1408"/>
      <c r="AE449" s="1408"/>
      <c r="AF449" s="1409"/>
      <c r="AG449" s="1404">
        <v>0</v>
      </c>
      <c r="AH449" s="1404"/>
      <c r="AI449" s="1404"/>
      <c r="AJ449" s="1404"/>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7" t="s">
        <v>1064</v>
      </c>
      <c r="E450" s="1528"/>
      <c r="F450" s="1528"/>
      <c r="G450" s="1528"/>
      <c r="H450" s="1528"/>
      <c r="I450" s="1528"/>
      <c r="J450" s="1528"/>
      <c r="K450" s="1528"/>
      <c r="L450" s="1528"/>
      <c r="M450" s="1528"/>
      <c r="N450" s="1528"/>
      <c r="O450" s="1528"/>
      <c r="P450" s="1528"/>
      <c r="Q450" s="1528"/>
      <c r="R450" s="1528"/>
      <c r="S450" s="1528"/>
      <c r="T450" s="1528"/>
      <c r="U450" s="1528"/>
      <c r="V450" s="1528"/>
      <c r="W450" s="1528"/>
      <c r="X450" s="1528"/>
      <c r="Y450" s="1528"/>
      <c r="Z450" s="1528"/>
      <c r="AA450" s="1528"/>
      <c r="AB450" s="1528"/>
      <c r="AC450" s="1528"/>
      <c r="AD450" s="1528"/>
      <c r="AE450" s="1528"/>
      <c r="AF450" s="1529"/>
      <c r="AG450" s="1475">
        <f>AG442+AG446+AG448+AG449</f>
        <v>89822</v>
      </c>
      <c r="AH450" s="1475"/>
      <c r="AI450" s="1475"/>
      <c r="AJ450" s="1475"/>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30" t="s">
        <v>1313</v>
      </c>
      <c r="E451" s="1530"/>
      <c r="F451" s="1530"/>
      <c r="G451" s="1530"/>
      <c r="H451" s="1530"/>
      <c r="I451" s="1530"/>
      <c r="J451" s="1530"/>
      <c r="K451" s="1530"/>
      <c r="L451" s="1530"/>
      <c r="M451" s="1530"/>
      <c r="N451" s="1530"/>
      <c r="O451" s="1530"/>
      <c r="P451" s="1530"/>
      <c r="Q451" s="1530"/>
      <c r="R451" s="1530"/>
      <c r="S451" s="1530"/>
      <c r="T451" s="1530"/>
      <c r="U451" s="1530"/>
      <c r="V451" s="1530"/>
      <c r="W451" s="1530"/>
      <c r="X451" s="1530"/>
      <c r="Y451" s="1530"/>
      <c r="Z451" s="1530"/>
      <c r="AA451" s="1530"/>
      <c r="AB451" s="1530"/>
      <c r="AC451" s="1530"/>
      <c r="AD451" s="1530"/>
      <c r="AE451" s="1530"/>
      <c r="AF451" s="1530"/>
      <c r="AG451" s="1530"/>
      <c r="AH451" s="1530"/>
      <c r="AI451" s="1530"/>
      <c r="AJ451" s="1530"/>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31"/>
      <c r="E452" s="1531"/>
      <c r="F452" s="1531"/>
      <c r="G452" s="1531"/>
      <c r="H452" s="1531"/>
      <c r="I452" s="1531"/>
      <c r="J452" s="1531"/>
      <c r="K452" s="1531"/>
      <c r="L452" s="1531"/>
      <c r="M452" s="1531"/>
      <c r="N452" s="1531"/>
      <c r="O452" s="1531"/>
      <c r="P452" s="1531"/>
      <c r="Q452" s="1531"/>
      <c r="R452" s="1531"/>
      <c r="S452" s="1531"/>
      <c r="T452" s="1531"/>
      <c r="U452" s="1531"/>
      <c r="V452" s="1531"/>
      <c r="W452" s="1531"/>
      <c r="X452" s="1531"/>
      <c r="Y452" s="1531"/>
      <c r="Z452" s="1531"/>
      <c r="AA452" s="1531"/>
      <c r="AB452" s="1531"/>
      <c r="AC452" s="1531"/>
      <c r="AD452" s="1531"/>
      <c r="AE452" s="1531"/>
      <c r="AF452" s="1531"/>
      <c r="AG452" s="1531"/>
      <c r="AH452" s="1531"/>
      <c r="AI452" s="1531"/>
      <c r="AJ452" s="1531"/>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2">
        <f>IF(AG437=0,"",'Sources and Uses Budget'!B105/Application!AG437)</f>
        <v>433480.13432835811</v>
      </c>
      <c r="AD454" s="1422"/>
      <c r="AE454" s="1422"/>
      <c r="AF454" s="1422"/>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2">
        <f>IF(AG437=0,"",'Sources and Uses Budget'!C105/Application!AG437)</f>
        <v>427145.04406876792</v>
      </c>
      <c r="AD455" s="1422"/>
      <c r="AE455" s="1422"/>
      <c r="AF455" s="1422"/>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2">
        <f>IF(AG437=0,"",('Sources and Uses Budget'!$S$107+'Sources and Uses Budget'!$T$107)/Application!AG437)</f>
        <v>377342.00085170468</v>
      </c>
      <c r="AD456" s="1422"/>
      <c r="AE456" s="1422"/>
      <c r="AF456" s="1422"/>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54" t="str">
        <f>IFERROR(IF(AC454&gt;650000,"Please provide a justification of cost per unit in Tab 12 for all projects with per unit costs of greater than $650,000.",""),"")</f>
        <v/>
      </c>
      <c r="G457" s="1454"/>
      <c r="H457" s="1454"/>
      <c r="I457" s="1454"/>
      <c r="J457" s="1454"/>
      <c r="K457" s="1454"/>
      <c r="L457" s="1454"/>
      <c r="M457" s="1454"/>
      <c r="N457" s="1454"/>
      <c r="O457" s="1454"/>
      <c r="P457" s="1454"/>
      <c r="Q457" s="1454"/>
      <c r="R457" s="1454"/>
      <c r="S457" s="1454"/>
      <c r="T457" s="1454"/>
      <c r="U457" s="1454"/>
      <c r="V457" s="1454"/>
      <c r="W457" s="1454"/>
      <c r="X457" s="1454"/>
      <c r="Y457" s="1454"/>
      <c r="Z457" s="1454"/>
      <c r="AA457" s="1454"/>
      <c r="AB457" s="145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54"/>
      <c r="G458" s="1454"/>
      <c r="H458" s="1454"/>
      <c r="I458" s="1454"/>
      <c r="J458" s="1454"/>
      <c r="K458" s="1454"/>
      <c r="L458" s="1454"/>
      <c r="M458" s="1454"/>
      <c r="N458" s="1454"/>
      <c r="O458" s="1454"/>
      <c r="P458" s="1454"/>
      <c r="Q458" s="1454"/>
      <c r="R458" s="1454"/>
      <c r="S458" s="1454"/>
      <c r="T458" s="1454"/>
      <c r="U458" s="1454"/>
      <c r="V458" s="1454"/>
      <c r="W458" s="1454"/>
      <c r="X458" s="1454"/>
      <c r="Y458" s="1454"/>
      <c r="Z458" s="1454"/>
      <c r="AA458" s="1454"/>
      <c r="AB458" s="145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8" t="s">
        <v>2417</v>
      </c>
      <c r="E465" s="1429"/>
      <c r="F465" s="1429"/>
      <c r="G465" s="1429"/>
      <c r="H465" s="1429"/>
      <c r="I465" s="1429"/>
      <c r="J465" s="1429"/>
      <c r="K465" s="1429"/>
      <c r="L465" s="1429"/>
      <c r="M465" s="1429"/>
      <c r="N465" s="1429"/>
      <c r="O465" s="1429"/>
      <c r="P465" s="1429"/>
      <c r="Q465" s="1429"/>
      <c r="R465" s="1429"/>
      <c r="S465" s="1429"/>
      <c r="T465" s="1429"/>
      <c r="U465" s="1429"/>
      <c r="V465" s="1430"/>
      <c r="W465" s="1449">
        <v>0</v>
      </c>
      <c r="X465" s="1450"/>
      <c r="Y465" s="1451"/>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5" t="s">
        <v>703</v>
      </c>
      <c r="E466" s="1429"/>
      <c r="F466" s="1429"/>
      <c r="G466" s="1429"/>
      <c r="H466" s="1429"/>
      <c r="I466" s="1429"/>
      <c r="J466" s="1429"/>
      <c r="K466" s="1429"/>
      <c r="L466" s="1429"/>
      <c r="M466" s="1429"/>
      <c r="N466" s="1429"/>
      <c r="O466" s="1429"/>
      <c r="P466" s="1429"/>
      <c r="Q466" s="1429"/>
      <c r="R466" s="1429"/>
      <c r="S466" s="1429"/>
      <c r="T466" s="1429"/>
      <c r="U466" s="1429"/>
      <c r="V466" s="1430"/>
      <c r="W466" s="1449">
        <v>0</v>
      </c>
      <c r="X466" s="1450"/>
      <c r="Y466" s="1451"/>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5" t="s">
        <v>704</v>
      </c>
      <c r="E467" s="1429"/>
      <c r="F467" s="1429"/>
      <c r="G467" s="1429"/>
      <c r="H467" s="1429"/>
      <c r="I467" s="1429"/>
      <c r="J467" s="1429"/>
      <c r="K467" s="1429"/>
      <c r="L467" s="1429"/>
      <c r="M467" s="1429"/>
      <c r="N467" s="1429"/>
      <c r="O467" s="1429"/>
      <c r="P467" s="1429"/>
      <c r="Q467" s="1429"/>
      <c r="R467" s="1429"/>
      <c r="S467" s="1429"/>
      <c r="T467" s="1429"/>
      <c r="U467" s="1429"/>
      <c r="V467" s="1430"/>
      <c r="W467" s="1449">
        <v>0</v>
      </c>
      <c r="X467" s="1450"/>
      <c r="Y467" s="1451"/>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5" t="s">
        <v>705</v>
      </c>
      <c r="E468" s="1429"/>
      <c r="F468" s="1429"/>
      <c r="G468" s="1429"/>
      <c r="H468" s="1429"/>
      <c r="I468" s="1429"/>
      <c r="J468" s="1429"/>
      <c r="K468" s="1429"/>
      <c r="L468" s="1429"/>
      <c r="M468" s="1429"/>
      <c r="N468" s="1429"/>
      <c r="O468" s="1429"/>
      <c r="P468" s="1429"/>
      <c r="Q468" s="1429"/>
      <c r="R468" s="1429"/>
      <c r="S468" s="1429"/>
      <c r="T468" s="1429"/>
      <c r="U468" s="1429"/>
      <c r="V468" s="1430"/>
      <c r="W468" s="1449">
        <v>0</v>
      </c>
      <c r="X468" s="1450"/>
      <c r="Y468" s="1451"/>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5" t="s">
        <v>894</v>
      </c>
      <c r="E469" s="1429"/>
      <c r="F469" s="1429"/>
      <c r="G469" s="1429"/>
      <c r="H469" s="1429"/>
      <c r="I469" s="1429"/>
      <c r="J469" s="1429"/>
      <c r="K469" s="1429"/>
      <c r="L469" s="1429"/>
      <c r="M469" s="1429"/>
      <c r="N469" s="1429"/>
      <c r="O469" s="1429"/>
      <c r="P469" s="1429"/>
      <c r="Q469" s="1429"/>
      <c r="R469" s="1429"/>
      <c r="S469" s="1429"/>
      <c r="T469" s="1429"/>
      <c r="U469" s="1429"/>
      <c r="V469" s="1430"/>
      <c r="W469" s="1449">
        <v>0</v>
      </c>
      <c r="X469" s="1450"/>
      <c r="Y469" s="1451"/>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5" t="s">
        <v>706</v>
      </c>
      <c r="E470" s="1429"/>
      <c r="F470" s="1429"/>
      <c r="G470" s="1429"/>
      <c r="H470" s="1429"/>
      <c r="I470" s="1429"/>
      <c r="J470" s="1429"/>
      <c r="K470" s="1429"/>
      <c r="L470" s="1429"/>
      <c r="M470" s="1429"/>
      <c r="N470" s="1429"/>
      <c r="O470" s="1429"/>
      <c r="P470" s="1429"/>
      <c r="Q470" s="1429"/>
      <c r="R470" s="1429"/>
      <c r="S470" s="1429"/>
      <c r="T470" s="1429"/>
      <c r="U470" s="1429"/>
      <c r="V470" s="1430"/>
      <c r="W470" s="1449">
        <v>0</v>
      </c>
      <c r="X470" s="1450"/>
      <c r="Y470" s="1451"/>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5" t="s">
        <v>1037</v>
      </c>
      <c r="E471" s="1429"/>
      <c r="F471" s="1429"/>
      <c r="G471" s="1429"/>
      <c r="H471" s="1429"/>
      <c r="I471" s="1429"/>
      <c r="J471" s="1429"/>
      <c r="K471" s="1429"/>
      <c r="L471" s="1429"/>
      <c r="M471" s="1429"/>
      <c r="N471" s="1429"/>
      <c r="O471" s="1429"/>
      <c r="P471" s="1429"/>
      <c r="Q471" s="1429"/>
      <c r="R471" s="1429"/>
      <c r="S471" s="1429"/>
      <c r="T471" s="1429"/>
      <c r="U471" s="1429"/>
      <c r="V471" s="1430"/>
      <c r="W471" s="1449">
        <v>0</v>
      </c>
      <c r="X471" s="1450"/>
      <c r="Y471" s="1451"/>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8" t="s">
        <v>2552</v>
      </c>
      <c r="E472" s="1462"/>
      <c r="F472" s="1462"/>
      <c r="G472" s="1462"/>
      <c r="H472" s="1462"/>
      <c r="I472" s="1462"/>
      <c r="J472" s="1462"/>
      <c r="K472" s="1462"/>
      <c r="L472" s="1462"/>
      <c r="M472" s="1462"/>
      <c r="N472" s="1462"/>
      <c r="O472" s="1462"/>
      <c r="P472" s="1462"/>
      <c r="Q472" s="1462"/>
      <c r="R472" s="1462"/>
      <c r="S472" s="1462"/>
      <c r="T472" s="1462"/>
      <c r="U472" s="1462"/>
      <c r="V472" s="1463"/>
      <c r="W472" s="1449">
        <v>0</v>
      </c>
      <c r="X472" s="1450"/>
      <c r="Y472" s="1451"/>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8" t="s">
        <v>1766</v>
      </c>
      <c r="E473" s="1429"/>
      <c r="F473" s="1429"/>
      <c r="G473" s="1429"/>
      <c r="H473" s="1429"/>
      <c r="I473" s="1429"/>
      <c r="J473" s="1429"/>
      <c r="K473" s="1429"/>
      <c r="L473" s="1429"/>
      <c r="M473" s="1429"/>
      <c r="N473" s="1429"/>
      <c r="O473" s="1429"/>
      <c r="P473" s="1429"/>
      <c r="Q473" s="1429"/>
      <c r="R473" s="1429"/>
      <c r="S473" s="1429"/>
      <c r="T473" s="1429"/>
      <c r="U473" s="1429"/>
      <c r="V473" s="1430"/>
      <c r="W473" s="1449">
        <v>0</v>
      </c>
      <c r="X473" s="1450"/>
      <c r="Y473" s="1451"/>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35"/>
      <c r="H474" s="1536"/>
      <c r="I474" s="1536"/>
      <c r="J474" s="1536"/>
      <c r="K474" s="1536"/>
      <c r="L474" s="1536"/>
      <c r="M474" s="1536"/>
      <c r="N474" s="1536"/>
      <c r="O474" s="1536"/>
      <c r="P474" s="1536"/>
      <c r="Q474" s="1536"/>
      <c r="R474" s="1536"/>
      <c r="S474" s="1536"/>
      <c r="T474" s="1536"/>
      <c r="U474" s="1536"/>
      <c r="V474" s="1537"/>
      <c r="W474" s="1449">
        <v>0</v>
      </c>
      <c r="X474" s="1450"/>
      <c r="Y474" s="1451"/>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9" t="s">
        <v>820</v>
      </c>
      <c r="B480" s="1549"/>
      <c r="C480" s="1549"/>
      <c r="D480" s="1549"/>
      <c r="E480" s="1549"/>
      <c r="F480" s="1549"/>
      <c r="G480" s="1549"/>
      <c r="H480" s="1549"/>
      <c r="I480" s="1549"/>
      <c r="J480" s="1549"/>
      <c r="K480" s="1549"/>
      <c r="L480" s="1549"/>
      <c r="M480" s="1549"/>
      <c r="N480" s="1549"/>
      <c r="O480" s="1549"/>
      <c r="P480" s="1549"/>
      <c r="Q480" s="1549"/>
      <c r="R480" s="1549"/>
      <c r="S480" s="1549"/>
      <c r="T480" s="1549"/>
      <c r="U480" s="1549"/>
      <c r="V480" s="1549"/>
      <c r="W480" s="1549"/>
      <c r="X480" s="1549"/>
      <c r="Y480" s="1549"/>
      <c r="Z480" s="1549"/>
      <c r="AA480" s="1549"/>
      <c r="AB480" s="1549"/>
      <c r="AC480" s="1549"/>
      <c r="AD480" s="1549"/>
      <c r="AE480" s="1549"/>
      <c r="AF480" s="1549"/>
      <c r="AG480" s="1549"/>
      <c r="AH480" s="1549"/>
      <c r="AI480" s="1549"/>
      <c r="AJ480" s="1549"/>
      <c r="AK480" s="1549"/>
      <c r="AL480" s="1549"/>
      <c r="AM480" s="1549"/>
      <c r="AN480" s="1549"/>
      <c r="AO480" s="1549"/>
      <c r="AP480" s="1549"/>
      <c r="AQ480" s="1549"/>
      <c r="AR480" s="1549"/>
      <c r="AS480" s="1549"/>
      <c r="AT480" s="154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9"/>
      <c r="B481" s="1549"/>
      <c r="C481" s="1549"/>
      <c r="D481" s="1549"/>
      <c r="E481" s="1549"/>
      <c r="F481" s="1549"/>
      <c r="G481" s="1549"/>
      <c r="H481" s="1549"/>
      <c r="I481" s="1549"/>
      <c r="J481" s="1549"/>
      <c r="K481" s="1549"/>
      <c r="L481" s="1549"/>
      <c r="M481" s="1549"/>
      <c r="N481" s="1549"/>
      <c r="O481" s="1549"/>
      <c r="P481" s="1549"/>
      <c r="Q481" s="1549"/>
      <c r="R481" s="1549"/>
      <c r="S481" s="1549"/>
      <c r="T481" s="1549"/>
      <c r="U481" s="1549"/>
      <c r="V481" s="1549"/>
      <c r="W481" s="1549"/>
      <c r="X481" s="1549"/>
      <c r="Y481" s="1549"/>
      <c r="Z481" s="1549"/>
      <c r="AA481" s="1549"/>
      <c r="AB481" s="1549"/>
      <c r="AC481" s="1549"/>
      <c r="AD481" s="1549"/>
      <c r="AE481" s="1549"/>
      <c r="AF481" s="1549"/>
      <c r="AG481" s="1549"/>
      <c r="AH481" s="1549"/>
      <c r="AI481" s="1549"/>
      <c r="AJ481" s="1549"/>
      <c r="AK481" s="1549"/>
      <c r="AL481" s="1549"/>
      <c r="AM481" s="1549"/>
      <c r="AN481" s="1549"/>
      <c r="AO481" s="1549"/>
      <c r="AP481" s="1549"/>
      <c r="AQ481" s="1549"/>
      <c r="AR481" s="1549"/>
      <c r="AS481" s="1549"/>
      <c r="AT481" s="154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9" t="s">
        <v>394</v>
      </c>
      <c r="R485" s="1460"/>
      <c r="S485" s="1460"/>
      <c r="T485" s="1460"/>
      <c r="U485" s="1460"/>
      <c r="V485" s="1460"/>
      <c r="W485" s="1460"/>
      <c r="X485" s="1460"/>
      <c r="Y485" s="1460"/>
      <c r="Z485" s="1460"/>
      <c r="AA485" s="1460"/>
      <c r="AB485" s="1460"/>
      <c r="AC485" s="1460"/>
      <c r="AD485" s="1460"/>
      <c r="AE485" s="1460"/>
      <c r="AF485" s="1460"/>
      <c r="AG485" s="1460"/>
      <c r="AH485" s="1460"/>
      <c r="AI485" s="1460"/>
      <c r="AJ485" s="1460"/>
      <c r="AK485" s="1461"/>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268" t="s">
        <v>2736</v>
      </c>
      <c r="R486" s="1434"/>
      <c r="S486" s="1434"/>
      <c r="T486" s="1434"/>
      <c r="U486" s="1434"/>
      <c r="V486" s="1434"/>
      <c r="W486" s="1434"/>
      <c r="X486" s="1434"/>
      <c r="Y486" s="1434"/>
      <c r="Z486" s="1434"/>
      <c r="AA486" s="1434"/>
      <c r="AB486" s="1434"/>
      <c r="AC486" s="1434"/>
      <c r="AD486" s="1434"/>
      <c r="AE486" s="1434"/>
      <c r="AF486" s="1434"/>
      <c r="AG486" s="1434"/>
      <c r="AH486" s="1434"/>
      <c r="AI486" s="1434"/>
      <c r="AJ486" s="1434"/>
      <c r="AK486" s="1453"/>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268" t="s">
        <v>2737</v>
      </c>
      <c r="R487" s="1434"/>
      <c r="S487" s="1434"/>
      <c r="T487" s="1434"/>
      <c r="U487" s="1434"/>
      <c r="V487" s="1434"/>
      <c r="W487" s="1434"/>
      <c r="X487" s="1434"/>
      <c r="Y487" s="1434"/>
      <c r="Z487" s="1434"/>
      <c r="AA487" s="1434"/>
      <c r="AB487" s="1434"/>
      <c r="AC487" s="1434"/>
      <c r="AD487" s="1434"/>
      <c r="AE487" s="1434"/>
      <c r="AF487" s="1434"/>
      <c r="AG487" s="1434"/>
      <c r="AH487" s="1434"/>
      <c r="AI487" s="1434"/>
      <c r="AJ487" s="1434"/>
      <c r="AK487" s="1453"/>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52">
        <v>0</v>
      </c>
      <c r="R488" s="1434"/>
      <c r="S488" s="1434"/>
      <c r="T488" s="1434"/>
      <c r="U488" s="1434"/>
      <c r="V488" s="1434"/>
      <c r="W488" s="1434"/>
      <c r="X488" s="1434"/>
      <c r="Y488" s="1434"/>
      <c r="Z488" s="1434"/>
      <c r="AA488" s="1434"/>
      <c r="AB488" s="1434"/>
      <c r="AC488" s="1434"/>
      <c r="AD488" s="1434"/>
      <c r="AE488" s="1434"/>
      <c r="AF488" s="1434"/>
      <c r="AG488" s="1434"/>
      <c r="AH488" s="1434"/>
      <c r="AI488" s="1434"/>
      <c r="AJ488" s="1434"/>
      <c r="AK488" s="1453"/>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76" t="s">
        <v>398</v>
      </c>
      <c r="C489" s="1477"/>
      <c r="D489" s="1477"/>
      <c r="E489" s="1477"/>
      <c r="F489" s="1477"/>
      <c r="G489" s="1477"/>
      <c r="H489" s="1477"/>
      <c r="I489" s="1477"/>
      <c r="J489" s="1477"/>
      <c r="K489" s="1477"/>
      <c r="L489" s="1477"/>
      <c r="M489" s="1477"/>
      <c r="N489" s="1477"/>
      <c r="O489" s="1477"/>
      <c r="P489" s="1478"/>
      <c r="Q489" s="1482" t="s">
        <v>678</v>
      </c>
      <c r="R489" s="1483"/>
      <c r="S489" s="1510" t="s">
        <v>166</v>
      </c>
      <c r="T489" s="1511"/>
      <c r="U489" s="1511"/>
      <c r="V489" s="1511"/>
      <c r="W489" s="1511"/>
      <c r="X489" s="1511"/>
      <c r="Y489" s="1511"/>
      <c r="Z489" s="1511"/>
      <c r="AA489" s="1511"/>
      <c r="AB489" s="1511"/>
      <c r="AC489" s="1511"/>
      <c r="AD489" s="1511"/>
      <c r="AE489" s="1511"/>
      <c r="AF489" s="1511"/>
      <c r="AG489" s="1511"/>
      <c r="AH489" s="1511"/>
      <c r="AI489" s="1511"/>
      <c r="AJ489" s="1511"/>
      <c r="AK489" s="1512"/>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9"/>
      <c r="C490" s="1480"/>
      <c r="D490" s="1480"/>
      <c r="E490" s="1480"/>
      <c r="F490" s="1480"/>
      <c r="G490" s="1480"/>
      <c r="H490" s="1480"/>
      <c r="I490" s="1480"/>
      <c r="J490" s="1480"/>
      <c r="K490" s="1480"/>
      <c r="L490" s="1480"/>
      <c r="M490" s="1480"/>
      <c r="N490" s="1480"/>
      <c r="O490" s="1480"/>
      <c r="P490" s="1481"/>
      <c r="Q490" s="1484"/>
      <c r="R490" s="1485"/>
      <c r="S490" s="1513"/>
      <c r="T490" s="1466"/>
      <c r="U490" s="1466"/>
      <c r="V490" s="1466"/>
      <c r="W490" s="1466"/>
      <c r="X490" s="1466"/>
      <c r="Y490" s="1466"/>
      <c r="Z490" s="1466"/>
      <c r="AA490" s="1466"/>
      <c r="AB490" s="1466"/>
      <c r="AC490" s="1466"/>
      <c r="AD490" s="1466"/>
      <c r="AE490" s="1466"/>
      <c r="AF490" s="1466"/>
      <c r="AG490" s="1466"/>
      <c r="AH490" s="1466"/>
      <c r="AI490" s="1466"/>
      <c r="AJ490" s="1466"/>
      <c r="AK490" s="1514"/>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456"/>
      <c r="R491" s="1457"/>
      <c r="S491" s="1457"/>
      <c r="T491" s="1457"/>
      <c r="U491" s="1457"/>
      <c r="V491" s="1457"/>
      <c r="W491" s="1457"/>
      <c r="X491" s="1457"/>
      <c r="Y491" s="1457"/>
      <c r="Z491" s="1457"/>
      <c r="AA491" s="1457"/>
      <c r="AB491" s="1457"/>
      <c r="AC491" s="1457"/>
      <c r="AD491" s="1457"/>
      <c r="AE491" s="1457"/>
      <c r="AF491" s="1457"/>
      <c r="AG491" s="1457"/>
      <c r="AH491" s="1457"/>
      <c r="AI491" s="1457"/>
      <c r="AJ491" s="1457"/>
      <c r="AK491" s="1458"/>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52">
        <v>0</v>
      </c>
      <c r="R492" s="1434"/>
      <c r="S492" s="1434"/>
      <c r="T492" s="1434"/>
      <c r="U492" s="1434"/>
      <c r="V492" s="1434"/>
      <c r="W492" s="1434"/>
      <c r="X492" s="1434"/>
      <c r="Y492" s="1434"/>
      <c r="Z492" s="1434"/>
      <c r="AA492" s="1434"/>
      <c r="AB492" s="1434"/>
      <c r="AC492" s="1434"/>
      <c r="AD492" s="1434"/>
      <c r="AE492" s="1434"/>
      <c r="AF492" s="1434"/>
      <c r="AG492" s="1434"/>
      <c r="AH492" s="1434"/>
      <c r="AI492" s="1434"/>
      <c r="AJ492" s="1434"/>
      <c r="AK492" s="1453"/>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52">
        <v>0</v>
      </c>
      <c r="R493" s="1434"/>
      <c r="S493" s="1434"/>
      <c r="T493" s="1434"/>
      <c r="U493" s="1434"/>
      <c r="V493" s="1434"/>
      <c r="W493" s="1434"/>
      <c r="X493" s="1434"/>
      <c r="Y493" s="1434"/>
      <c r="Z493" s="1434"/>
      <c r="AA493" s="1434"/>
      <c r="AB493" s="1434"/>
      <c r="AC493" s="1434"/>
      <c r="AD493" s="1434"/>
      <c r="AE493" s="1434"/>
      <c r="AF493" s="1434"/>
      <c r="AG493" s="1434"/>
      <c r="AH493" s="1434"/>
      <c r="AI493" s="1434"/>
      <c r="AJ493" s="1434"/>
      <c r="AK493" s="1453"/>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452">
        <v>20</v>
      </c>
      <c r="R494" s="1434"/>
      <c r="S494" s="1434"/>
      <c r="T494" s="1434"/>
      <c r="U494" s="1434"/>
      <c r="V494" s="1434"/>
      <c r="W494" s="1434"/>
      <c r="X494" s="1434"/>
      <c r="Y494" s="1434"/>
      <c r="Z494" s="1434"/>
      <c r="AA494" s="1434"/>
      <c r="AB494" s="1434"/>
      <c r="AC494" s="1434"/>
      <c r="AD494" s="1434"/>
      <c r="AE494" s="1434"/>
      <c r="AF494" s="1434"/>
      <c r="AG494" s="1434"/>
      <c r="AH494" s="1434"/>
      <c r="AI494" s="1434"/>
      <c r="AJ494" s="1434"/>
      <c r="AK494" s="1453"/>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25">
        <v>15</v>
      </c>
      <c r="N495" s="1426"/>
      <c r="O495" s="1426"/>
      <c r="P495" s="1427"/>
      <c r="Q495" s="121" t="s">
        <v>1783</v>
      </c>
      <c r="R495" s="5"/>
      <c r="S495" s="5"/>
      <c r="T495" s="5"/>
      <c r="U495" s="5"/>
      <c r="V495" s="5"/>
      <c r="W495" s="5"/>
      <c r="X495" s="5"/>
      <c r="Y495" s="5"/>
      <c r="Z495" s="5"/>
      <c r="AA495" s="5"/>
      <c r="AB495" s="5"/>
      <c r="AC495" s="5"/>
      <c r="AD495" s="5"/>
      <c r="AE495" s="5"/>
      <c r="AF495" s="5"/>
      <c r="AG495" s="5"/>
      <c r="AH495" s="1425">
        <v>5</v>
      </c>
      <c r="AI495" s="1426"/>
      <c r="AJ495" s="1426"/>
      <c r="AK495" s="142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9" t="s">
        <v>402</v>
      </c>
      <c r="AD499" s="1460"/>
      <c r="AE499" s="1460"/>
      <c r="AF499" s="1460"/>
      <c r="AG499" s="1460"/>
      <c r="AH499" s="1460"/>
      <c r="AI499" s="1460"/>
      <c r="AJ499" s="1460"/>
      <c r="AK499" s="1461"/>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9" t="s">
        <v>403</v>
      </c>
      <c r="AD500" s="1460"/>
      <c r="AE500" s="1460"/>
      <c r="AF500" s="1460"/>
      <c r="AG500" s="50" t="s">
        <v>404</v>
      </c>
      <c r="AH500" s="1460" t="s">
        <v>405</v>
      </c>
      <c r="AI500" s="1460"/>
      <c r="AJ500" s="1460"/>
      <c r="AK500" s="1461"/>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10" t="s">
        <v>406</v>
      </c>
      <c r="C501" s="1411"/>
      <c r="D501" s="1411"/>
      <c r="E501" s="1411"/>
      <c r="F501" s="1411"/>
      <c r="G501" s="1411"/>
      <c r="H501" s="1412"/>
      <c r="I501" s="42" t="s">
        <v>407</v>
      </c>
      <c r="J501" s="42"/>
      <c r="K501" s="42"/>
      <c r="L501" s="42"/>
      <c r="M501" s="42"/>
      <c r="N501" s="42"/>
      <c r="O501" s="42"/>
      <c r="P501" s="42"/>
      <c r="Q501" s="42"/>
      <c r="R501" s="42"/>
      <c r="S501" s="42"/>
      <c r="T501" s="42"/>
      <c r="U501" s="42"/>
      <c r="V501" s="42"/>
      <c r="W501" s="42"/>
      <c r="AC501" s="1418">
        <v>9</v>
      </c>
      <c r="AD501" s="1419"/>
      <c r="AE501" s="1419"/>
      <c r="AF501" s="1419"/>
      <c r="AG501" s="13" t="s">
        <v>404</v>
      </c>
      <c r="AH501" s="1423">
        <v>2023</v>
      </c>
      <c r="AI501" s="1423"/>
      <c r="AJ501" s="1423"/>
      <c r="AK501" s="1424"/>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3"/>
      <c r="C502" s="1414"/>
      <c r="D502" s="1414"/>
      <c r="E502" s="1414"/>
      <c r="F502" s="1414"/>
      <c r="G502" s="1414"/>
      <c r="H502" s="1415"/>
      <c r="I502" s="48" t="s">
        <v>408</v>
      </c>
      <c r="J502" s="48"/>
      <c r="K502" s="48"/>
      <c r="L502" s="48"/>
      <c r="M502" s="48"/>
      <c r="N502" s="48"/>
      <c r="O502" s="48"/>
      <c r="P502" s="48"/>
      <c r="Q502" s="48"/>
      <c r="R502" s="48"/>
      <c r="S502" s="48"/>
      <c r="T502" s="48"/>
      <c r="U502" s="48"/>
      <c r="V502" s="48"/>
      <c r="W502" s="48"/>
      <c r="X502" s="48"/>
      <c r="Y502" s="48"/>
      <c r="Z502" s="48"/>
      <c r="AA502" s="48"/>
      <c r="AB502" s="48"/>
      <c r="AC502" s="1418" t="s">
        <v>600</v>
      </c>
      <c r="AD502" s="1419"/>
      <c r="AE502" s="1419"/>
      <c r="AF502" s="1419"/>
      <c r="AG502" s="38" t="s">
        <v>404</v>
      </c>
      <c r="AH502" s="1423"/>
      <c r="AI502" s="1423"/>
      <c r="AJ502" s="1423"/>
      <c r="AK502" s="1424"/>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10" t="s">
        <v>409</v>
      </c>
      <c r="C503" s="1411"/>
      <c r="D503" s="1411"/>
      <c r="E503" s="1411"/>
      <c r="F503" s="1411"/>
      <c r="G503" s="1411"/>
      <c r="H503" s="1412"/>
      <c r="I503" s="42" t="s">
        <v>410</v>
      </c>
      <c r="J503" s="42"/>
      <c r="K503" s="42"/>
      <c r="L503" s="42"/>
      <c r="M503" s="42"/>
      <c r="N503" s="42"/>
      <c r="O503" s="42"/>
      <c r="P503" s="42"/>
      <c r="Q503" s="42"/>
      <c r="R503" s="42"/>
      <c r="S503" s="42"/>
      <c r="T503" s="42"/>
      <c r="U503" s="42"/>
      <c r="V503" s="42"/>
      <c r="W503" s="42"/>
      <c r="AC503" s="1418" t="s">
        <v>600</v>
      </c>
      <c r="AD503" s="1419"/>
      <c r="AE503" s="1419"/>
      <c r="AF503" s="1419"/>
      <c r="AG503" s="13" t="s">
        <v>404</v>
      </c>
      <c r="AH503" s="1423"/>
      <c r="AI503" s="1423"/>
      <c r="AJ503" s="1423"/>
      <c r="AK503" s="1424"/>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3"/>
      <c r="C504" s="1414"/>
      <c r="D504" s="1414"/>
      <c r="E504" s="1414"/>
      <c r="F504" s="1414"/>
      <c r="G504" s="1414"/>
      <c r="H504" s="1415"/>
      <c r="I504" t="s">
        <v>411</v>
      </c>
      <c r="AC504" s="1418" t="s">
        <v>600</v>
      </c>
      <c r="AD504" s="1419"/>
      <c r="AE504" s="1419"/>
      <c r="AF504" s="1419"/>
      <c r="AG504" s="13" t="s">
        <v>404</v>
      </c>
      <c r="AH504" s="1423"/>
      <c r="AI504" s="1423"/>
      <c r="AJ504" s="1423"/>
      <c r="AK504" s="1424"/>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3"/>
      <c r="C505" s="1414"/>
      <c r="D505" s="1414"/>
      <c r="E505" s="1414"/>
      <c r="F505" s="1414"/>
      <c r="G505" s="1414"/>
      <c r="H505" s="1415"/>
      <c r="I505" t="s">
        <v>412</v>
      </c>
      <c r="AC505" s="1418">
        <v>1</v>
      </c>
      <c r="AD505" s="1419"/>
      <c r="AE505" s="1419"/>
      <c r="AF505" s="1419"/>
      <c r="AG505" s="13" t="s">
        <v>404</v>
      </c>
      <c r="AH505" s="1423">
        <v>2024</v>
      </c>
      <c r="AI505" s="1423"/>
      <c r="AJ505" s="1423"/>
      <c r="AK505" s="1424"/>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3"/>
      <c r="C506" s="1414"/>
      <c r="D506" s="1414"/>
      <c r="E506" s="1414"/>
      <c r="F506" s="1414"/>
      <c r="G506" s="1414"/>
      <c r="H506" s="1415"/>
      <c r="I506" t="s">
        <v>413</v>
      </c>
      <c r="AC506" s="1418" t="s">
        <v>600</v>
      </c>
      <c r="AD506" s="1419"/>
      <c r="AE506" s="1419"/>
      <c r="AF506" s="1419"/>
      <c r="AG506" s="13" t="s">
        <v>404</v>
      </c>
      <c r="AH506" s="1423"/>
      <c r="AI506" s="1423"/>
      <c r="AJ506" s="1423"/>
      <c r="AK506" s="1424"/>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3"/>
      <c r="C507" s="1414"/>
      <c r="D507" s="1414"/>
      <c r="E507" s="1414"/>
      <c r="F507" s="1414"/>
      <c r="G507" s="1414"/>
      <c r="H507" s="1415"/>
      <c r="I507" s="3" t="s">
        <v>414</v>
      </c>
      <c r="AC507" s="1359" t="s">
        <v>600</v>
      </c>
      <c r="AD507" s="1360"/>
      <c r="AE507" s="1360"/>
      <c r="AF507" s="1360"/>
      <c r="AG507" s="13" t="s">
        <v>404</v>
      </c>
      <c r="AH507" s="1423"/>
      <c r="AI507" s="1423"/>
      <c r="AJ507" s="1423"/>
      <c r="AK507" s="1424"/>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3"/>
      <c r="C508" s="1414"/>
      <c r="D508" s="1414"/>
      <c r="E508" s="1414"/>
      <c r="F508" s="1414"/>
      <c r="G508" s="1414"/>
      <c r="H508" s="1415"/>
      <c r="I508" s="931" t="s">
        <v>170</v>
      </c>
      <c r="J508" s="48"/>
      <c r="K508" s="48"/>
      <c r="L508" s="1416" t="s">
        <v>335</v>
      </c>
      <c r="M508" s="1417"/>
      <c r="N508" s="1417"/>
      <c r="O508" s="1417"/>
      <c r="P508" s="1417"/>
      <c r="Q508" s="1417"/>
      <c r="R508" s="1417"/>
      <c r="S508" s="1417"/>
      <c r="T508" s="1417"/>
      <c r="U508" s="1417"/>
      <c r="V508" s="1417"/>
      <c r="W508" s="1417"/>
      <c r="X508" s="1417"/>
      <c r="Y508" s="1417"/>
      <c r="Z508" s="1417"/>
      <c r="AA508" s="1417"/>
      <c r="AB508" s="1495"/>
      <c r="AC508" s="1418" t="s">
        <v>600</v>
      </c>
      <c r="AD508" s="1419"/>
      <c r="AE508" s="1419"/>
      <c r="AF508" s="1419"/>
      <c r="AG508" s="38" t="s">
        <v>404</v>
      </c>
      <c r="AH508" s="1423"/>
      <c r="AI508" s="1423"/>
      <c r="AJ508" s="1423"/>
      <c r="AK508" s="1424"/>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431" t="s">
        <v>554</v>
      </c>
      <c r="AD509" s="1431"/>
      <c r="AE509" s="1431"/>
      <c r="AF509" s="1431"/>
      <c r="AG509" s="13"/>
      <c r="AH509" s="1305"/>
      <c r="AI509" s="1305"/>
      <c r="AJ509" s="1305"/>
      <c r="AK509" s="1499"/>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59"/>
      <c r="AD510" s="1360"/>
      <c r="AE510" s="1360"/>
      <c r="AF510" s="1361"/>
      <c r="AG510" s="13"/>
      <c r="AH510" s="1305"/>
      <c r="AI510" s="1305"/>
      <c r="AJ510" s="1305"/>
      <c r="AK510" s="1499"/>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500"/>
      <c r="AD512" s="1501"/>
      <c r="AE512" s="1501"/>
      <c r="AF512" s="1502"/>
      <c r="AG512" s="38"/>
      <c r="AH512" s="1503"/>
      <c r="AI512" s="1503"/>
      <c r="AJ512" s="1503"/>
      <c r="AK512" s="1504"/>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8" t="s">
        <v>403</v>
      </c>
      <c r="AD513" s="1486"/>
      <c r="AE513" s="1486"/>
      <c r="AF513" s="1486"/>
      <c r="AG513" s="38" t="s">
        <v>404</v>
      </c>
      <c r="AH513" s="1486" t="s">
        <v>405</v>
      </c>
      <c r="AI513" s="1486"/>
      <c r="AJ513" s="1486"/>
      <c r="AK513" s="1487"/>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10" t="s">
        <v>415</v>
      </c>
      <c r="C514" s="1411"/>
      <c r="D514" s="1411"/>
      <c r="E514" s="1411"/>
      <c r="F514" s="1411"/>
      <c r="G514" s="1411"/>
      <c r="H514" s="1412"/>
      <c r="I514" s="42" t="s">
        <v>416</v>
      </c>
      <c r="J514" s="42"/>
      <c r="K514" s="42"/>
      <c r="L514" s="42"/>
      <c r="M514" s="42"/>
      <c r="N514" s="42"/>
      <c r="O514" s="42"/>
      <c r="P514" s="42"/>
      <c r="Q514" s="42"/>
      <c r="R514" s="42"/>
      <c r="S514" s="42"/>
      <c r="T514" s="42"/>
      <c r="U514" s="42"/>
      <c r="V514" s="42"/>
      <c r="W514" s="42"/>
      <c r="AC514" s="1418">
        <v>7</v>
      </c>
      <c r="AD514" s="1419"/>
      <c r="AE514" s="1419"/>
      <c r="AF514" s="1419"/>
      <c r="AG514" s="13" t="s">
        <v>404</v>
      </c>
      <c r="AH514" s="1423">
        <v>2024</v>
      </c>
      <c r="AI514" s="1423"/>
      <c r="AJ514" s="1423"/>
      <c r="AK514" s="1424"/>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3"/>
      <c r="C515" s="1414"/>
      <c r="D515" s="1414"/>
      <c r="E515" s="1414"/>
      <c r="F515" s="1414"/>
      <c r="G515" s="1414"/>
      <c r="H515" s="1415"/>
      <c r="I515" t="s">
        <v>417</v>
      </c>
      <c r="AC515" s="1418">
        <v>8</v>
      </c>
      <c r="AD515" s="1419"/>
      <c r="AE515" s="1419"/>
      <c r="AF515" s="1419"/>
      <c r="AG515" s="13" t="s">
        <v>404</v>
      </c>
      <c r="AH515" s="1423">
        <v>2024</v>
      </c>
      <c r="AI515" s="1423"/>
      <c r="AJ515" s="1423"/>
      <c r="AK515" s="1424"/>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3"/>
      <c r="C516" s="1414"/>
      <c r="D516" s="1414"/>
      <c r="E516" s="1414"/>
      <c r="F516" s="1414"/>
      <c r="G516" s="1414"/>
      <c r="H516" s="1415"/>
      <c r="I516" s="48" t="s">
        <v>418</v>
      </c>
      <c r="J516" s="48"/>
      <c r="K516" s="48"/>
      <c r="L516" s="48"/>
      <c r="M516" s="48"/>
      <c r="N516" s="48"/>
      <c r="O516" s="48"/>
      <c r="P516" s="48"/>
      <c r="Q516" s="48"/>
      <c r="R516" s="48"/>
      <c r="S516" s="48"/>
      <c r="T516" s="48"/>
      <c r="U516" s="48"/>
      <c r="V516" s="48"/>
      <c r="W516" s="48"/>
      <c r="X516" s="48"/>
      <c r="Y516" s="48"/>
      <c r="Z516" s="48"/>
      <c r="AA516" s="48"/>
      <c r="AB516" s="48"/>
      <c r="AC516" s="1418">
        <v>6</v>
      </c>
      <c r="AD516" s="1419"/>
      <c r="AE516" s="1419"/>
      <c r="AF516" s="1419"/>
      <c r="AG516" s="38" t="s">
        <v>404</v>
      </c>
      <c r="AH516" s="1423">
        <v>2025</v>
      </c>
      <c r="AI516" s="1423"/>
      <c r="AJ516" s="1423"/>
      <c r="AK516" s="1424"/>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10" t="s">
        <v>419</v>
      </c>
      <c r="C517" s="1411"/>
      <c r="D517" s="1411"/>
      <c r="E517" s="1411"/>
      <c r="F517" s="1411"/>
      <c r="G517" s="1411"/>
      <c r="H517" s="1412"/>
      <c r="I517" s="42" t="s">
        <v>416</v>
      </c>
      <c r="J517" s="42"/>
      <c r="K517" s="42"/>
      <c r="L517" s="42"/>
      <c r="M517" s="42"/>
      <c r="N517" s="42"/>
      <c r="O517" s="42"/>
      <c r="P517" s="42"/>
      <c r="Q517" s="42"/>
      <c r="R517" s="42"/>
      <c r="S517" s="42"/>
      <c r="T517" s="42"/>
      <c r="U517" s="42"/>
      <c r="V517" s="42"/>
      <c r="W517" s="42"/>
      <c r="X517" s="42"/>
      <c r="Y517" s="42"/>
      <c r="Z517" s="42"/>
      <c r="AA517" s="42"/>
      <c r="AB517" s="42"/>
      <c r="AC517" s="1359">
        <v>7</v>
      </c>
      <c r="AD517" s="1360"/>
      <c r="AE517" s="1360"/>
      <c r="AF517" s="1360"/>
      <c r="AG517" s="129" t="s">
        <v>404</v>
      </c>
      <c r="AH517" s="1423">
        <v>2024</v>
      </c>
      <c r="AI517" s="1423"/>
      <c r="AJ517" s="1423"/>
      <c r="AK517" s="1424"/>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3"/>
      <c r="C518" s="1414"/>
      <c r="D518" s="1414"/>
      <c r="E518" s="1414"/>
      <c r="F518" s="1414"/>
      <c r="G518" s="1414"/>
      <c r="H518" s="1415"/>
      <c r="I518" t="s">
        <v>417</v>
      </c>
      <c r="AC518" s="1418">
        <v>8</v>
      </c>
      <c r="AD518" s="1419"/>
      <c r="AE518" s="1419"/>
      <c r="AF518" s="1419"/>
      <c r="AG518" s="13" t="s">
        <v>404</v>
      </c>
      <c r="AH518" s="1423">
        <v>2024</v>
      </c>
      <c r="AI518" s="1423"/>
      <c r="AJ518" s="1423"/>
      <c r="AK518" s="1424"/>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46"/>
      <c r="C519" s="1447"/>
      <c r="D519" s="1447"/>
      <c r="E519" s="1447"/>
      <c r="F519" s="1447"/>
      <c r="G519" s="1447"/>
      <c r="H519" s="1448"/>
      <c r="I519" s="48" t="s">
        <v>418</v>
      </c>
      <c r="J519" s="48"/>
      <c r="K519" s="48"/>
      <c r="L519" s="48"/>
      <c r="M519" s="48"/>
      <c r="N519" s="48"/>
      <c r="O519" s="48"/>
      <c r="P519" s="48"/>
      <c r="Q519" s="48"/>
      <c r="R519" s="48"/>
      <c r="S519" s="48"/>
      <c r="T519" s="48"/>
      <c r="U519" s="48"/>
      <c r="V519" s="48"/>
      <c r="W519" s="48"/>
      <c r="X519" s="48"/>
      <c r="Y519" s="48"/>
      <c r="Z519" s="48"/>
      <c r="AA519" s="48"/>
      <c r="AB519" s="48"/>
      <c r="AC519" s="1418">
        <v>2</v>
      </c>
      <c r="AD519" s="1419"/>
      <c r="AE519" s="1419"/>
      <c r="AF519" s="1419"/>
      <c r="AG519" s="38" t="s">
        <v>404</v>
      </c>
      <c r="AH519" s="1423">
        <v>2028</v>
      </c>
      <c r="AI519" s="1423"/>
      <c r="AJ519" s="1423"/>
      <c r="AK519" s="1424"/>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10" t="s">
        <v>420</v>
      </c>
      <c r="C520" s="1411"/>
      <c r="D520" s="1411"/>
      <c r="E520" s="1411"/>
      <c r="F520" s="1411"/>
      <c r="G520" s="1411"/>
      <c r="H520" s="1412"/>
      <c r="I520" s="41" t="s">
        <v>421</v>
      </c>
      <c r="J520" s="42"/>
      <c r="K520" s="42"/>
      <c r="L520" s="42"/>
      <c r="M520" s="42"/>
      <c r="N520" s="42"/>
      <c r="O520" s="1416" t="s">
        <v>2669</v>
      </c>
      <c r="P520" s="1417"/>
      <c r="Q520" s="1417"/>
      <c r="R520" s="1417"/>
      <c r="S520" s="1417"/>
      <c r="T520" s="1417"/>
      <c r="U520" s="1417"/>
      <c r="V520" s="1417"/>
      <c r="W520" s="1417"/>
      <c r="X520" s="1417"/>
      <c r="Y520" s="1417"/>
      <c r="Z520" s="1417"/>
      <c r="AA520" s="1417"/>
      <c r="AB520" s="58"/>
      <c r="AC520" s="1359" t="s">
        <v>600</v>
      </c>
      <c r="AD520" s="1360"/>
      <c r="AE520" s="1360"/>
      <c r="AF520" s="1360"/>
      <c r="AG520" s="129" t="s">
        <v>404</v>
      </c>
      <c r="AH520" s="1423"/>
      <c r="AI520" s="1423"/>
      <c r="AJ520" s="1423"/>
      <c r="AK520" s="1424"/>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3"/>
      <c r="C521" s="1414"/>
      <c r="D521" s="1414"/>
      <c r="E521" s="1414"/>
      <c r="F521" s="1414"/>
      <c r="G521" s="1414"/>
      <c r="H521" s="1415"/>
      <c r="I521" s="114" t="s">
        <v>422</v>
      </c>
      <c r="AB521" s="65"/>
      <c r="AC521" s="1418">
        <v>3</v>
      </c>
      <c r="AD521" s="1419"/>
      <c r="AE521" s="1419"/>
      <c r="AF521" s="1419"/>
      <c r="AG521" s="13" t="s">
        <v>404</v>
      </c>
      <c r="AH521" s="1423">
        <v>2024</v>
      </c>
      <c r="AI521" s="1423"/>
      <c r="AJ521" s="1423"/>
      <c r="AK521" s="1424"/>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3"/>
      <c r="C522" s="1414"/>
      <c r="D522" s="1414"/>
      <c r="E522" s="1414"/>
      <c r="F522" s="1414"/>
      <c r="G522" s="1414"/>
      <c r="H522" s="1415"/>
      <c r="I522" s="47" t="s">
        <v>423</v>
      </c>
      <c r="J522" s="48"/>
      <c r="K522" s="48"/>
      <c r="L522" s="48"/>
      <c r="M522" s="48"/>
      <c r="N522" s="48"/>
      <c r="O522" s="48"/>
      <c r="P522" s="48"/>
      <c r="Q522" s="48"/>
      <c r="R522" s="48"/>
      <c r="S522" s="48"/>
      <c r="T522" s="48"/>
      <c r="U522" s="48"/>
      <c r="V522" s="48"/>
      <c r="W522" s="48"/>
      <c r="X522" s="48"/>
      <c r="Y522" s="48"/>
      <c r="Z522" s="48"/>
      <c r="AA522" s="48"/>
      <c r="AB522" s="49"/>
      <c r="AC522" s="1418">
        <v>6</v>
      </c>
      <c r="AD522" s="1419"/>
      <c r="AE522" s="1419"/>
      <c r="AF522" s="1419"/>
      <c r="AG522" s="38" t="s">
        <v>404</v>
      </c>
      <c r="AH522" s="1423">
        <v>2025</v>
      </c>
      <c r="AI522" s="1423"/>
      <c r="AJ522" s="1423"/>
      <c r="AK522" s="1424"/>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3"/>
      <c r="C523" s="1414"/>
      <c r="D523" s="1414"/>
      <c r="E523" s="1414"/>
      <c r="F523" s="1414"/>
      <c r="G523" s="1414"/>
      <c r="H523" s="1415"/>
      <c r="I523" s="42" t="s">
        <v>424</v>
      </c>
      <c r="J523" s="42"/>
      <c r="K523" s="42"/>
      <c r="L523" s="42"/>
      <c r="M523" s="42"/>
      <c r="N523" s="42"/>
      <c r="O523" s="1416" t="s">
        <v>2758</v>
      </c>
      <c r="P523" s="1417"/>
      <c r="Q523" s="1417"/>
      <c r="R523" s="1417"/>
      <c r="S523" s="1417"/>
      <c r="T523" s="1417"/>
      <c r="U523" s="1417"/>
      <c r="V523" s="1417"/>
      <c r="W523" s="1417"/>
      <c r="X523" s="1417"/>
      <c r="Y523" s="1417"/>
      <c r="Z523" s="1417"/>
      <c r="AA523" s="1417"/>
      <c r="AC523" s="1418" t="s">
        <v>600</v>
      </c>
      <c r="AD523" s="1419"/>
      <c r="AE523" s="1419"/>
      <c r="AF523" s="1419"/>
      <c r="AG523" s="13" t="s">
        <v>404</v>
      </c>
      <c r="AH523" s="1423"/>
      <c r="AI523" s="1423"/>
      <c r="AJ523" s="1423"/>
      <c r="AK523" s="1424"/>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3"/>
      <c r="C524" s="1414"/>
      <c r="D524" s="1414"/>
      <c r="E524" s="1414"/>
      <c r="F524" s="1414"/>
      <c r="G524" s="1414"/>
      <c r="H524" s="1415"/>
      <c r="I524" t="s">
        <v>422</v>
      </c>
      <c r="AC524" s="1418">
        <v>2</v>
      </c>
      <c r="AD524" s="1419"/>
      <c r="AE524" s="1419"/>
      <c r="AF524" s="1419"/>
      <c r="AG524" s="13" t="s">
        <v>404</v>
      </c>
      <c r="AH524" s="1423">
        <v>2024</v>
      </c>
      <c r="AI524" s="1423"/>
      <c r="AJ524" s="1423"/>
      <c r="AK524" s="1424"/>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3"/>
      <c r="C525" s="1414"/>
      <c r="D525" s="1414"/>
      <c r="E525" s="1414"/>
      <c r="F525" s="1414"/>
      <c r="G525" s="1414"/>
      <c r="H525" s="1415"/>
      <c r="I525" s="48" t="s">
        <v>423</v>
      </c>
      <c r="J525" s="48"/>
      <c r="K525" s="48"/>
      <c r="L525" s="48"/>
      <c r="M525" s="48"/>
      <c r="N525" s="48"/>
      <c r="O525" s="48"/>
      <c r="P525" s="48"/>
      <c r="Q525" s="48"/>
      <c r="R525" s="48"/>
      <c r="S525" s="48"/>
      <c r="T525" s="48"/>
      <c r="U525" s="48"/>
      <c r="V525" s="48"/>
      <c r="W525" s="48"/>
      <c r="X525" s="48"/>
      <c r="Y525" s="48"/>
      <c r="Z525" s="48"/>
      <c r="AA525" s="48"/>
      <c r="AB525" s="48"/>
      <c r="AC525" s="1418">
        <v>6</v>
      </c>
      <c r="AD525" s="1419"/>
      <c r="AE525" s="1419"/>
      <c r="AF525" s="1419"/>
      <c r="AG525" s="38" t="s">
        <v>404</v>
      </c>
      <c r="AH525" s="1423">
        <v>2025</v>
      </c>
      <c r="AI525" s="1423"/>
      <c r="AJ525" s="1423"/>
      <c r="AK525" s="1424"/>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3"/>
      <c r="C526" s="1414"/>
      <c r="D526" s="1414"/>
      <c r="E526" s="1414"/>
      <c r="F526" s="1414"/>
      <c r="G526" s="1414"/>
      <c r="H526" s="1415"/>
      <c r="I526" s="42" t="s">
        <v>424</v>
      </c>
      <c r="J526" s="42"/>
      <c r="K526" s="42"/>
      <c r="L526" s="42"/>
      <c r="M526" s="42"/>
      <c r="N526" s="42"/>
      <c r="O526" s="1416" t="s">
        <v>2708</v>
      </c>
      <c r="P526" s="1417"/>
      <c r="Q526" s="1417"/>
      <c r="R526" s="1417"/>
      <c r="S526" s="1417"/>
      <c r="T526" s="1417"/>
      <c r="U526" s="1417"/>
      <c r="V526" s="1417"/>
      <c r="W526" s="1417"/>
      <c r="X526" s="1417"/>
      <c r="Y526" s="1417"/>
      <c r="Z526" s="1417"/>
      <c r="AA526" s="1417"/>
      <c r="AC526" s="1418" t="s">
        <v>600</v>
      </c>
      <c r="AD526" s="1419"/>
      <c r="AE526" s="1419"/>
      <c r="AF526" s="1419"/>
      <c r="AG526" s="13" t="s">
        <v>404</v>
      </c>
      <c r="AH526" s="1423"/>
      <c r="AI526" s="1423"/>
      <c r="AJ526" s="1423"/>
      <c r="AK526" s="1424"/>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3"/>
      <c r="C527" s="1414"/>
      <c r="D527" s="1414"/>
      <c r="E527" s="1414"/>
      <c r="F527" s="1414"/>
      <c r="G527" s="1414"/>
      <c r="H527" s="1415"/>
      <c r="I527" t="s">
        <v>422</v>
      </c>
      <c r="AC527" s="1418">
        <v>2</v>
      </c>
      <c r="AD527" s="1419"/>
      <c r="AE527" s="1419"/>
      <c r="AF527" s="1419"/>
      <c r="AG527" s="13" t="s">
        <v>404</v>
      </c>
      <c r="AH527" s="1423">
        <v>2024</v>
      </c>
      <c r="AI527" s="1423"/>
      <c r="AJ527" s="1423"/>
      <c r="AK527" s="1424"/>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3"/>
      <c r="C528" s="1414"/>
      <c r="D528" s="1414"/>
      <c r="E528" s="1414"/>
      <c r="F528" s="1414"/>
      <c r="G528" s="1414"/>
      <c r="H528" s="1415"/>
      <c r="I528" s="48" t="s">
        <v>423</v>
      </c>
      <c r="J528" s="48"/>
      <c r="K528" s="48"/>
      <c r="L528" s="48"/>
      <c r="M528" s="48"/>
      <c r="N528" s="48"/>
      <c r="O528" s="48"/>
      <c r="P528" s="48"/>
      <c r="Q528" s="48"/>
      <c r="R528" s="48"/>
      <c r="S528" s="48"/>
      <c r="T528" s="48"/>
      <c r="U528" s="48"/>
      <c r="V528" s="48"/>
      <c r="W528" s="48"/>
      <c r="X528" s="48"/>
      <c r="Y528" s="48"/>
      <c r="Z528" s="48"/>
      <c r="AA528" s="48"/>
      <c r="AB528" s="48"/>
      <c r="AC528" s="1418">
        <v>6</v>
      </c>
      <c r="AD528" s="1419"/>
      <c r="AE528" s="1419"/>
      <c r="AF528" s="1419"/>
      <c r="AG528" s="38" t="s">
        <v>404</v>
      </c>
      <c r="AH528" s="1423">
        <v>2025</v>
      </c>
      <c r="AI528" s="1423"/>
      <c r="AJ528" s="1423"/>
      <c r="AK528" s="1424"/>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3"/>
      <c r="C529" s="1414"/>
      <c r="D529" s="1414"/>
      <c r="E529" s="1414"/>
      <c r="F529" s="1414"/>
      <c r="G529" s="1414"/>
      <c r="H529" s="1415"/>
      <c r="I529" s="42" t="s">
        <v>424</v>
      </c>
      <c r="J529" s="42"/>
      <c r="K529" s="42"/>
      <c r="L529" s="42"/>
      <c r="M529" s="42"/>
      <c r="N529" s="42"/>
      <c r="O529" s="1416" t="s">
        <v>335</v>
      </c>
      <c r="P529" s="1417"/>
      <c r="Q529" s="1417"/>
      <c r="R529" s="1417"/>
      <c r="S529" s="1417"/>
      <c r="T529" s="1417"/>
      <c r="U529" s="1417"/>
      <c r="V529" s="1417"/>
      <c r="W529" s="1417"/>
      <c r="X529" s="1417"/>
      <c r="Y529" s="1417"/>
      <c r="Z529" s="1417"/>
      <c r="AA529" s="1417"/>
      <c r="AC529" s="1418" t="s">
        <v>600</v>
      </c>
      <c r="AD529" s="1419"/>
      <c r="AE529" s="1419"/>
      <c r="AF529" s="1419"/>
      <c r="AG529" s="13" t="s">
        <v>404</v>
      </c>
      <c r="AH529" s="1423"/>
      <c r="AI529" s="1423"/>
      <c r="AJ529" s="1423"/>
      <c r="AK529" s="1424"/>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3"/>
      <c r="C530" s="1414"/>
      <c r="D530" s="1414"/>
      <c r="E530" s="1414"/>
      <c r="F530" s="1414"/>
      <c r="G530" s="1414"/>
      <c r="H530" s="1415"/>
      <c r="I530" t="s">
        <v>422</v>
      </c>
      <c r="AC530" s="1418" t="s">
        <v>600</v>
      </c>
      <c r="AD530" s="1419"/>
      <c r="AE530" s="1419"/>
      <c r="AF530" s="1419"/>
      <c r="AG530" s="13" t="s">
        <v>404</v>
      </c>
      <c r="AH530" s="1423"/>
      <c r="AI530" s="1423"/>
      <c r="AJ530" s="1423"/>
      <c r="AK530" s="1424"/>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3"/>
      <c r="C531" s="1414"/>
      <c r="D531" s="1414"/>
      <c r="E531" s="1414"/>
      <c r="F531" s="1414"/>
      <c r="G531" s="1414"/>
      <c r="H531" s="1415"/>
      <c r="I531" s="48" t="s">
        <v>423</v>
      </c>
      <c r="J531" s="48"/>
      <c r="K531" s="48"/>
      <c r="L531" s="48"/>
      <c r="M531" s="48"/>
      <c r="N531" s="48"/>
      <c r="O531" s="48"/>
      <c r="P531" s="48"/>
      <c r="Q531" s="48"/>
      <c r="R531" s="48"/>
      <c r="S531" s="48"/>
      <c r="T531" s="48"/>
      <c r="U531" s="48"/>
      <c r="V531" s="48"/>
      <c r="W531" s="48"/>
      <c r="X531" s="48"/>
      <c r="Y531" s="48"/>
      <c r="Z531" s="48"/>
      <c r="AA531" s="48"/>
      <c r="AB531" s="48"/>
      <c r="AC531" s="1418" t="s">
        <v>600</v>
      </c>
      <c r="AD531" s="1419"/>
      <c r="AE531" s="1419"/>
      <c r="AF531" s="1419"/>
      <c r="AG531" s="38" t="s">
        <v>404</v>
      </c>
      <c r="AH531" s="1423"/>
      <c r="AI531" s="1423"/>
      <c r="AJ531" s="1423"/>
      <c r="AK531" s="1424"/>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3"/>
      <c r="C532" s="1414"/>
      <c r="D532" s="1414"/>
      <c r="E532" s="1414"/>
      <c r="F532" s="1414"/>
      <c r="G532" s="1414"/>
      <c r="H532" s="1415"/>
      <c r="I532" s="42" t="s">
        <v>424</v>
      </c>
      <c r="J532" s="42"/>
      <c r="K532" s="42"/>
      <c r="L532" s="42"/>
      <c r="M532" s="42"/>
      <c r="N532" s="42"/>
      <c r="O532" s="1416" t="s">
        <v>335</v>
      </c>
      <c r="P532" s="1417"/>
      <c r="Q532" s="1417"/>
      <c r="R532" s="1417"/>
      <c r="S532" s="1417"/>
      <c r="T532" s="1417"/>
      <c r="U532" s="1417"/>
      <c r="V532" s="1417"/>
      <c r="W532" s="1417"/>
      <c r="X532" s="1417"/>
      <c r="Y532" s="1417"/>
      <c r="Z532" s="1417"/>
      <c r="AA532" s="1417"/>
      <c r="AC532" s="1418" t="s">
        <v>600</v>
      </c>
      <c r="AD532" s="1419"/>
      <c r="AE532" s="1419"/>
      <c r="AF532" s="1419"/>
      <c r="AG532" s="13" t="s">
        <v>404</v>
      </c>
      <c r="AH532" s="1423"/>
      <c r="AI532" s="1423"/>
      <c r="AJ532" s="1423"/>
      <c r="AK532" s="1424"/>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3"/>
      <c r="C533" s="1414"/>
      <c r="D533" s="1414"/>
      <c r="E533" s="1414"/>
      <c r="F533" s="1414"/>
      <c r="G533" s="1414"/>
      <c r="H533" s="1415"/>
      <c r="I533" t="s">
        <v>422</v>
      </c>
      <c r="AC533" s="1418" t="s">
        <v>600</v>
      </c>
      <c r="AD533" s="1419"/>
      <c r="AE533" s="1419"/>
      <c r="AF533" s="1419"/>
      <c r="AG533" s="38" t="s">
        <v>404</v>
      </c>
      <c r="AH533" s="1423"/>
      <c r="AI533" s="1423"/>
      <c r="AJ533" s="1423"/>
      <c r="AK533" s="1424"/>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3"/>
      <c r="C534" s="1414"/>
      <c r="D534" s="1414"/>
      <c r="E534" s="1414"/>
      <c r="F534" s="1414"/>
      <c r="G534" s="1414"/>
      <c r="H534" s="1415"/>
      <c r="I534" s="48" t="s">
        <v>423</v>
      </c>
      <c r="J534" s="48"/>
      <c r="K534" s="48"/>
      <c r="L534" s="48"/>
      <c r="M534" s="48"/>
      <c r="N534" s="48"/>
      <c r="O534" s="48"/>
      <c r="P534" s="48"/>
      <c r="Q534" s="48"/>
      <c r="R534" s="48"/>
      <c r="S534" s="48"/>
      <c r="T534" s="48"/>
      <c r="U534" s="48"/>
      <c r="V534" s="48"/>
      <c r="W534" s="48"/>
      <c r="X534" s="48"/>
      <c r="Y534" s="48"/>
      <c r="Z534" s="48"/>
      <c r="AA534" s="48"/>
      <c r="AB534" s="48"/>
      <c r="AC534" s="1418" t="s">
        <v>600</v>
      </c>
      <c r="AD534" s="1419"/>
      <c r="AE534" s="1419"/>
      <c r="AF534" s="1419"/>
      <c r="AG534" s="13" t="s">
        <v>404</v>
      </c>
      <c r="AH534" s="1423"/>
      <c r="AI534" s="1423"/>
      <c r="AJ534" s="1423"/>
      <c r="AK534" s="1424"/>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3"/>
      <c r="C535" s="1414"/>
      <c r="D535" s="1414"/>
      <c r="E535" s="1414"/>
      <c r="F535" s="1414"/>
      <c r="G535" s="1414"/>
      <c r="H535" s="1415"/>
      <c r="I535" s="42" t="s">
        <v>424</v>
      </c>
      <c r="J535" s="42"/>
      <c r="K535" s="42"/>
      <c r="L535" s="42"/>
      <c r="M535" s="42"/>
      <c r="N535" s="42"/>
      <c r="O535" s="1416" t="s">
        <v>335</v>
      </c>
      <c r="P535" s="1417"/>
      <c r="Q535" s="1417"/>
      <c r="R535" s="1417"/>
      <c r="S535" s="1417"/>
      <c r="T535" s="1417"/>
      <c r="U535" s="1417"/>
      <c r="V535" s="1417"/>
      <c r="W535" s="1417"/>
      <c r="X535" s="1417"/>
      <c r="Y535" s="1417"/>
      <c r="Z535" s="1417"/>
      <c r="AA535" s="1417"/>
      <c r="AC535" s="1418" t="s">
        <v>600</v>
      </c>
      <c r="AD535" s="1419"/>
      <c r="AE535" s="1419"/>
      <c r="AF535" s="1419"/>
      <c r="AG535" s="38" t="s">
        <v>404</v>
      </c>
      <c r="AH535" s="1423"/>
      <c r="AI535" s="1423"/>
      <c r="AJ535" s="1423"/>
      <c r="AK535" s="1424"/>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3"/>
      <c r="C536" s="1414"/>
      <c r="D536" s="1414"/>
      <c r="E536" s="1414"/>
      <c r="F536" s="1414"/>
      <c r="G536" s="1414"/>
      <c r="H536" s="1415"/>
      <c r="I536" t="s">
        <v>422</v>
      </c>
      <c r="AC536" s="1418" t="s">
        <v>600</v>
      </c>
      <c r="AD536" s="1419"/>
      <c r="AE536" s="1419"/>
      <c r="AF536" s="1419"/>
      <c r="AG536" s="13" t="s">
        <v>404</v>
      </c>
      <c r="AH536" s="1423"/>
      <c r="AI536" s="1423"/>
      <c r="AJ536" s="1423"/>
      <c r="AK536" s="1424"/>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3"/>
      <c r="C537" s="1414"/>
      <c r="D537" s="1414"/>
      <c r="E537" s="1414"/>
      <c r="F537" s="1414"/>
      <c r="G537" s="1414"/>
      <c r="H537" s="1415"/>
      <c r="I537" s="48" t="s">
        <v>423</v>
      </c>
      <c r="J537" s="48"/>
      <c r="K537" s="48"/>
      <c r="L537" s="48"/>
      <c r="M537" s="48"/>
      <c r="N537" s="48"/>
      <c r="O537" s="48"/>
      <c r="P537" s="48"/>
      <c r="Q537" s="48"/>
      <c r="R537" s="48"/>
      <c r="S537" s="48"/>
      <c r="T537" s="48"/>
      <c r="U537" s="48"/>
      <c r="V537" s="48"/>
      <c r="W537" s="48"/>
      <c r="X537" s="48"/>
      <c r="Y537" s="48"/>
      <c r="Z537" s="48"/>
      <c r="AA537" s="48"/>
      <c r="AB537" s="48"/>
      <c r="AC537" s="1418" t="s">
        <v>600</v>
      </c>
      <c r="AD537" s="1419"/>
      <c r="AE537" s="1419"/>
      <c r="AF537" s="1419"/>
      <c r="AG537" s="38" t="s">
        <v>404</v>
      </c>
      <c r="AH537" s="1423"/>
      <c r="AI537" s="1423"/>
      <c r="AJ537" s="1423"/>
      <c r="AK537" s="1424"/>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3"/>
      <c r="C538" s="1414"/>
      <c r="D538" s="1414"/>
      <c r="E538" s="1414"/>
      <c r="F538" s="1414"/>
      <c r="G538" s="1414"/>
      <c r="H538" s="1415"/>
      <c r="I538" s="42" t="s">
        <v>571</v>
      </c>
      <c r="J538" s="42"/>
      <c r="K538" s="42"/>
      <c r="L538" s="42"/>
      <c r="M538" s="42"/>
      <c r="N538" s="42"/>
      <c r="O538" s="42"/>
      <c r="P538" s="42"/>
      <c r="Q538" s="42"/>
      <c r="R538" s="42"/>
      <c r="S538" s="42"/>
      <c r="T538" s="42"/>
      <c r="U538" s="42"/>
      <c r="V538" s="42"/>
      <c r="W538" s="42"/>
      <c r="AC538" s="1418">
        <v>8</v>
      </c>
      <c r="AD538" s="1419"/>
      <c r="AE538" s="1419"/>
      <c r="AF538" s="1419"/>
      <c r="AG538" s="38" t="s">
        <v>404</v>
      </c>
      <c r="AH538" s="1423">
        <v>2025</v>
      </c>
      <c r="AI538" s="1423"/>
      <c r="AJ538" s="1423"/>
      <c r="AK538" s="1424"/>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3"/>
      <c r="C539" s="1414"/>
      <c r="D539" s="1414"/>
      <c r="E539" s="1414"/>
      <c r="F539" s="1414"/>
      <c r="G539" s="1414"/>
      <c r="H539" s="1415"/>
      <c r="I539" t="s">
        <v>572</v>
      </c>
      <c r="AC539" s="1418">
        <v>6</v>
      </c>
      <c r="AD539" s="1419"/>
      <c r="AE539" s="1419"/>
      <c r="AF539" s="1419"/>
      <c r="AG539" s="13" t="s">
        <v>404</v>
      </c>
      <c r="AH539" s="1423">
        <v>2025</v>
      </c>
      <c r="AI539" s="1423"/>
      <c r="AJ539" s="1423"/>
      <c r="AK539" s="1424"/>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3"/>
      <c r="C540" s="1414"/>
      <c r="D540" s="1414"/>
      <c r="E540" s="1414"/>
      <c r="F540" s="1414"/>
      <c r="G540" s="1414"/>
      <c r="H540" s="1415"/>
      <c r="I540" t="s">
        <v>573</v>
      </c>
      <c r="AC540" s="1418">
        <v>6</v>
      </c>
      <c r="AD540" s="1419"/>
      <c r="AE540" s="1419"/>
      <c r="AF540" s="1419"/>
      <c r="AG540" s="38" t="s">
        <v>404</v>
      </c>
      <c r="AH540" s="1423">
        <v>2027</v>
      </c>
      <c r="AI540" s="1423"/>
      <c r="AJ540" s="1423"/>
      <c r="AK540" s="1424"/>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3"/>
      <c r="C541" s="1414"/>
      <c r="D541" s="1414"/>
      <c r="E541" s="1414"/>
      <c r="F541" s="1414"/>
      <c r="G541" s="1414"/>
      <c r="H541" s="1415"/>
      <c r="I541" t="s">
        <v>574</v>
      </c>
      <c r="AC541" s="1418">
        <v>6</v>
      </c>
      <c r="AD541" s="1419"/>
      <c r="AE541" s="1419"/>
      <c r="AF541" s="1419"/>
      <c r="AG541" s="38" t="s">
        <v>404</v>
      </c>
      <c r="AH541" s="1423">
        <v>2027</v>
      </c>
      <c r="AI541" s="1423"/>
      <c r="AJ541" s="1423"/>
      <c r="AK541" s="1424"/>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46"/>
      <c r="C542" s="1447"/>
      <c r="D542" s="1447"/>
      <c r="E542" s="1447"/>
      <c r="F542" s="1447"/>
      <c r="G542" s="1447"/>
      <c r="H542" s="1448"/>
      <c r="I542" s="48" t="s">
        <v>460</v>
      </c>
      <c r="J542" s="48"/>
      <c r="K542" s="48"/>
      <c r="L542" s="48"/>
      <c r="M542" s="48"/>
      <c r="N542" s="48"/>
      <c r="O542" s="48"/>
      <c r="P542" s="48"/>
      <c r="Q542" s="48"/>
      <c r="R542" s="48"/>
      <c r="S542" s="48"/>
      <c r="T542" s="48"/>
      <c r="U542" s="48"/>
      <c r="V542" s="48"/>
      <c r="W542" s="48"/>
      <c r="X542" s="48"/>
      <c r="Y542" s="48"/>
      <c r="Z542" s="48"/>
      <c r="AA542" s="48"/>
      <c r="AB542" s="48"/>
      <c r="AC542" s="1418">
        <v>10</v>
      </c>
      <c r="AD542" s="1419"/>
      <c r="AE542" s="1419"/>
      <c r="AF542" s="1419"/>
      <c r="AG542" s="38" t="s">
        <v>404</v>
      </c>
      <c r="AH542" s="1423">
        <v>2027</v>
      </c>
      <c r="AI542" s="1423"/>
      <c r="AJ542" s="1423"/>
      <c r="AK542" s="142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6" t="s">
        <v>552</v>
      </c>
      <c r="B544" s="1276"/>
      <c r="C544" s="1276"/>
      <c r="D544" s="1276"/>
      <c r="E544" s="1276"/>
      <c r="F544" s="1276"/>
      <c r="G544" s="1276"/>
      <c r="H544" s="1276"/>
      <c r="I544" s="1276"/>
      <c r="J544" s="1276"/>
      <c r="K544" s="1276"/>
      <c r="L544" s="1276"/>
      <c r="M544" s="1276"/>
      <c r="N544" s="1276"/>
      <c r="O544" s="1276"/>
      <c r="P544" s="1276"/>
      <c r="Q544" s="1276"/>
      <c r="R544" s="1276"/>
      <c r="S544" s="1276"/>
      <c r="T544" s="1276"/>
      <c r="U544" s="1276"/>
      <c r="V544" s="1276"/>
      <c r="W544" s="1276"/>
      <c r="X544" s="1276"/>
      <c r="Y544" s="1276"/>
      <c r="Z544" s="1276"/>
      <c r="AA544" s="1276"/>
      <c r="AB544" s="1276"/>
      <c r="AC544" s="1276"/>
      <c r="AD544" s="1276"/>
      <c r="AE544" s="1276"/>
      <c r="AF544" s="1276"/>
      <c r="AG544" s="1276"/>
      <c r="AH544" s="1276"/>
      <c r="AI544" s="1276"/>
      <c r="AJ544" s="1276"/>
      <c r="AK544" s="1276"/>
      <c r="AL544" s="1276"/>
      <c r="AM544" s="1276"/>
      <c r="AN544" s="1276"/>
      <c r="AO544" s="1276"/>
      <c r="AP544" s="1276"/>
      <c r="AQ544" s="1276"/>
      <c r="AR544" s="1276"/>
      <c r="AS544" s="1276"/>
      <c r="AT544" s="1276"/>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6"/>
      <c r="B545" s="1276"/>
      <c r="C545" s="1276"/>
      <c r="D545" s="1276"/>
      <c r="E545" s="1276"/>
      <c r="F545" s="1276"/>
      <c r="G545" s="1276"/>
      <c r="H545" s="1276"/>
      <c r="I545" s="1276"/>
      <c r="J545" s="1276"/>
      <c r="K545" s="1276"/>
      <c r="L545" s="1276"/>
      <c r="M545" s="1276"/>
      <c r="N545" s="1276"/>
      <c r="O545" s="1276"/>
      <c r="P545" s="1276"/>
      <c r="Q545" s="1276"/>
      <c r="R545" s="1276"/>
      <c r="S545" s="1276"/>
      <c r="T545" s="1276"/>
      <c r="U545" s="1276"/>
      <c r="V545" s="1276"/>
      <c r="W545" s="1276"/>
      <c r="X545" s="1276"/>
      <c r="Y545" s="1276"/>
      <c r="Z545" s="1276"/>
      <c r="AA545" s="1276"/>
      <c r="AB545" s="1276"/>
      <c r="AC545" s="1276"/>
      <c r="AD545" s="1276"/>
      <c r="AE545" s="1276"/>
      <c r="AF545" s="1276"/>
      <c r="AG545" s="1276"/>
      <c r="AH545" s="1276"/>
      <c r="AI545" s="1276"/>
      <c r="AJ545" s="1276"/>
      <c r="AK545" s="1276"/>
      <c r="AL545" s="1276"/>
      <c r="AM545" s="1276"/>
      <c r="AN545" s="1276"/>
      <c r="AO545" s="1276"/>
      <c r="AP545" s="1276"/>
      <c r="AQ545" s="1276"/>
      <c r="AR545" s="1276"/>
      <c r="AS545" s="1276"/>
      <c r="AT545" s="1276"/>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10" t="s">
        <v>2421</v>
      </c>
      <c r="C551" s="1411"/>
      <c r="D551" s="1411"/>
      <c r="E551" s="1411"/>
      <c r="F551" s="1411"/>
      <c r="G551" s="1411"/>
      <c r="H551" s="1411"/>
      <c r="I551" s="1411"/>
      <c r="J551" s="1411"/>
      <c r="K551" s="1411"/>
      <c r="L551" s="1412"/>
      <c r="M551" s="1410" t="s">
        <v>2422</v>
      </c>
      <c r="N551" s="1411"/>
      <c r="O551" s="1411"/>
      <c r="P551" s="1412"/>
      <c r="Q551" s="1410" t="s">
        <v>2448</v>
      </c>
      <c r="R551" s="1411"/>
      <c r="S551" s="1412"/>
      <c r="T551" s="1410" t="s">
        <v>2449</v>
      </c>
      <c r="U551" s="1411"/>
      <c r="V551" s="1412"/>
      <c r="W551" s="1410" t="s">
        <v>462</v>
      </c>
      <c r="X551" s="1411"/>
      <c r="Y551" s="1412"/>
      <c r="Z551" s="1410" t="s">
        <v>2042</v>
      </c>
      <c r="AA551" s="1411"/>
      <c r="AB551" s="1411"/>
      <c r="AC551" s="1411"/>
      <c r="AD551" s="1412"/>
      <c r="AE551" s="1410" t="s">
        <v>1864</v>
      </c>
      <c r="AF551" s="1411"/>
      <c r="AG551" s="1411"/>
      <c r="AH551" s="1412"/>
      <c r="AI551" s="1410" t="s">
        <v>1865</v>
      </c>
      <c r="AJ551" s="1411"/>
      <c r="AK551" s="1411"/>
      <c r="AL551" s="1412"/>
      <c r="AM551" s="1410" t="s">
        <v>463</v>
      </c>
      <c r="AN551" s="1411"/>
      <c r="AO551" s="1411"/>
      <c r="AP551" s="1411"/>
      <c r="AQ551" s="1411"/>
      <c r="AR551" s="1411"/>
      <c r="AS551" s="1412"/>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3"/>
      <c r="C552" s="1414"/>
      <c r="D552" s="1414"/>
      <c r="E552" s="1414"/>
      <c r="F552" s="1414"/>
      <c r="G552" s="1414"/>
      <c r="H552" s="1414"/>
      <c r="I552" s="1414"/>
      <c r="J552" s="1414"/>
      <c r="K552" s="1414"/>
      <c r="L552" s="1415"/>
      <c r="M552" s="1413"/>
      <c r="N552" s="1414"/>
      <c r="O552" s="1414"/>
      <c r="P552" s="1415"/>
      <c r="Q552" s="1413"/>
      <c r="R552" s="1414"/>
      <c r="S552" s="1415"/>
      <c r="T552" s="1413"/>
      <c r="U552" s="1414"/>
      <c r="V552" s="1415"/>
      <c r="W552" s="1413"/>
      <c r="X552" s="1414"/>
      <c r="Y552" s="1415"/>
      <c r="Z552" s="1413"/>
      <c r="AA552" s="1414"/>
      <c r="AB552" s="1414"/>
      <c r="AC552" s="1414"/>
      <c r="AD552" s="1415"/>
      <c r="AE552" s="1413"/>
      <c r="AF552" s="1414"/>
      <c r="AG552" s="1414"/>
      <c r="AH552" s="1415"/>
      <c r="AI552" s="1413"/>
      <c r="AJ552" s="1414"/>
      <c r="AK552" s="1414"/>
      <c r="AL552" s="1415"/>
      <c r="AM552" s="1413"/>
      <c r="AN552" s="1414"/>
      <c r="AO552" s="1414"/>
      <c r="AP552" s="1414"/>
      <c r="AQ552" s="1414"/>
      <c r="AR552" s="1414"/>
      <c r="AS552" s="1415"/>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46"/>
      <c r="C553" s="1447"/>
      <c r="D553" s="1447"/>
      <c r="E553" s="1447"/>
      <c r="F553" s="1447"/>
      <c r="G553" s="1447"/>
      <c r="H553" s="1447"/>
      <c r="I553" s="1447"/>
      <c r="J553" s="1447"/>
      <c r="K553" s="1447"/>
      <c r="L553" s="1448"/>
      <c r="M553" s="1446"/>
      <c r="N553" s="1447"/>
      <c r="O553" s="1447"/>
      <c r="P553" s="1448"/>
      <c r="Q553" s="1446"/>
      <c r="R553" s="1447"/>
      <c r="S553" s="1448"/>
      <c r="T553" s="1446"/>
      <c r="U553" s="1447"/>
      <c r="V553" s="1448"/>
      <c r="W553" s="1446"/>
      <c r="X553" s="1447"/>
      <c r="Y553" s="1448"/>
      <c r="Z553" s="1446"/>
      <c r="AA553" s="1447"/>
      <c r="AB553" s="1447"/>
      <c r="AC553" s="1447"/>
      <c r="AD553" s="1448"/>
      <c r="AE553" s="1446"/>
      <c r="AF553" s="1447"/>
      <c r="AG553" s="1447"/>
      <c r="AH553" s="1448"/>
      <c r="AI553" s="1446"/>
      <c r="AJ553" s="1447"/>
      <c r="AK553" s="1447"/>
      <c r="AL553" s="1448"/>
      <c r="AM553" s="1446"/>
      <c r="AN553" s="1447"/>
      <c r="AO553" s="1447"/>
      <c r="AP553" s="1447"/>
      <c r="AQ553" s="1447"/>
      <c r="AR553" s="1447"/>
      <c r="AS553" s="1448"/>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15" t="s">
        <v>2746</v>
      </c>
      <c r="D554" s="1515"/>
      <c r="E554" s="1515"/>
      <c r="F554" s="1515"/>
      <c r="G554" s="1515"/>
      <c r="H554" s="1515"/>
      <c r="I554" s="1515"/>
      <c r="J554" s="1515"/>
      <c r="K554" s="1515"/>
      <c r="L554" s="1515"/>
      <c r="M554" s="1515" t="s">
        <v>2438</v>
      </c>
      <c r="N554" s="1515"/>
      <c r="O554" s="1515"/>
      <c r="P554" s="1515"/>
      <c r="Q554" s="1497">
        <v>32</v>
      </c>
      <c r="R554" s="1497"/>
      <c r="S554" s="1498"/>
      <c r="T554" s="1496">
        <f>Q554</f>
        <v>32</v>
      </c>
      <c r="U554" s="1497"/>
      <c r="V554" s="1498"/>
      <c r="W554" s="1488">
        <v>7.3499999999999996E-2</v>
      </c>
      <c r="X554" s="1489"/>
      <c r="Y554" s="1490"/>
      <c r="Z554" s="1509" t="s">
        <v>2748</v>
      </c>
      <c r="AA554" s="1509"/>
      <c r="AB554" s="1509"/>
      <c r="AC554" s="1509"/>
      <c r="AD554" s="1509"/>
      <c r="AE554" s="1491">
        <v>1</v>
      </c>
      <c r="AF554" s="1492"/>
      <c r="AG554" s="1492"/>
      <c r="AH554" s="1493"/>
      <c r="AI554" s="1505">
        <f>AM554</f>
        <v>30164000</v>
      </c>
      <c r="AJ554" s="1506"/>
      <c r="AK554" s="1506"/>
      <c r="AL554" s="1507"/>
      <c r="AM554" s="1401">
        <v>30164000</v>
      </c>
      <c r="AN554" s="1402"/>
      <c r="AO554" s="1402"/>
      <c r="AP554" s="1402"/>
      <c r="AQ554" s="1402"/>
      <c r="AR554" s="1402"/>
      <c r="AS554" s="1403"/>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4" t="s">
        <v>2747</v>
      </c>
      <c r="D555" s="1494"/>
      <c r="E555" s="1494"/>
      <c r="F555" s="1494"/>
      <c r="G555" s="1494"/>
      <c r="H555" s="1494"/>
      <c r="I555" s="1494"/>
      <c r="J555" s="1494"/>
      <c r="K555" s="1494"/>
      <c r="L555" s="1494"/>
      <c r="M555" s="1515" t="s">
        <v>2437</v>
      </c>
      <c r="N555" s="1515"/>
      <c r="O555" s="1515"/>
      <c r="P555" s="1515"/>
      <c r="Q555" s="1496">
        <v>32</v>
      </c>
      <c r="R555" s="1497"/>
      <c r="S555" s="1498"/>
      <c r="T555" s="1496">
        <f t="shared" ref="T555:T557" si="0">Q555</f>
        <v>32</v>
      </c>
      <c r="U555" s="1497"/>
      <c r="V555" s="1498"/>
      <c r="W555" s="1488">
        <v>7.5999999999999998E-2</v>
      </c>
      <c r="X555" s="1489"/>
      <c r="Y555" s="1490"/>
      <c r="Z555" s="1509" t="s">
        <v>2748</v>
      </c>
      <c r="AA555" s="1509"/>
      <c r="AB555" s="1509"/>
      <c r="AC555" s="1509"/>
      <c r="AD555" s="1509"/>
      <c r="AE555" s="1491">
        <v>1</v>
      </c>
      <c r="AF555" s="1492"/>
      <c r="AG555" s="1492"/>
      <c r="AH555" s="1493"/>
      <c r="AI555" s="1505">
        <f>AM555</f>
        <v>12549813</v>
      </c>
      <c r="AJ555" s="1506"/>
      <c r="AK555" s="1506"/>
      <c r="AL555" s="1507"/>
      <c r="AM555" s="1401">
        <v>12549813</v>
      </c>
      <c r="AN555" s="1402"/>
      <c r="AO555" s="1402"/>
      <c r="AP555" s="1402"/>
      <c r="AQ555" s="1402"/>
      <c r="AR555" s="1402"/>
      <c r="AS555" s="1403"/>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4" t="s">
        <v>2758</v>
      </c>
      <c r="D556" s="1494"/>
      <c r="E556" s="1494"/>
      <c r="F556" s="1494"/>
      <c r="G556" s="1494"/>
      <c r="H556" s="1494"/>
      <c r="I556" s="1494"/>
      <c r="J556" s="1494"/>
      <c r="K556" s="1494"/>
      <c r="L556" s="1494"/>
      <c r="M556" s="1515" t="s">
        <v>2434</v>
      </c>
      <c r="N556" s="1515"/>
      <c r="O556" s="1515"/>
      <c r="P556" s="1515"/>
      <c r="Q556" s="1496">
        <v>32</v>
      </c>
      <c r="R556" s="1497"/>
      <c r="S556" s="1498"/>
      <c r="T556" s="1496">
        <f t="shared" si="0"/>
        <v>32</v>
      </c>
      <c r="U556" s="1497"/>
      <c r="V556" s="1498"/>
      <c r="W556" s="1488">
        <v>0.03</v>
      </c>
      <c r="X556" s="1489"/>
      <c r="Y556" s="1490"/>
      <c r="Z556" s="1509" t="s">
        <v>2749</v>
      </c>
      <c r="AA556" s="1509"/>
      <c r="AB556" s="1509"/>
      <c r="AC556" s="1509"/>
      <c r="AD556" s="1509"/>
      <c r="AE556" s="1491">
        <v>2</v>
      </c>
      <c r="AF556" s="1492"/>
      <c r="AG556" s="1492"/>
      <c r="AH556" s="1493"/>
      <c r="AI556" s="1505"/>
      <c r="AJ556" s="1506"/>
      <c r="AK556" s="1506"/>
      <c r="AL556" s="1507"/>
      <c r="AM556" s="1401">
        <v>4000000</v>
      </c>
      <c r="AN556" s="1402"/>
      <c r="AO556" s="1402"/>
      <c r="AP556" s="1402"/>
      <c r="AQ556" s="1402"/>
      <c r="AR556" s="1402"/>
      <c r="AS556" s="1403"/>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494" t="s">
        <v>2708</v>
      </c>
      <c r="D557" s="1494"/>
      <c r="E557" s="1494"/>
      <c r="F557" s="1494"/>
      <c r="G557" s="1494"/>
      <c r="H557" s="1494"/>
      <c r="I557" s="1494"/>
      <c r="J557" s="1494"/>
      <c r="K557" s="1494"/>
      <c r="L557" s="1494"/>
      <c r="M557" s="1515" t="s">
        <v>2434</v>
      </c>
      <c r="N557" s="1515"/>
      <c r="O557" s="1515"/>
      <c r="P557" s="1515"/>
      <c r="Q557" s="1496">
        <v>32</v>
      </c>
      <c r="R557" s="1497"/>
      <c r="S557" s="1498"/>
      <c r="T557" s="1496">
        <f t="shared" si="0"/>
        <v>32</v>
      </c>
      <c r="U557" s="1497"/>
      <c r="V557" s="1498"/>
      <c r="W557" s="1488">
        <v>0.03</v>
      </c>
      <c r="X557" s="1489"/>
      <c r="Y557" s="1490"/>
      <c r="Z557" s="1509" t="s">
        <v>2749</v>
      </c>
      <c r="AA557" s="1509"/>
      <c r="AB557" s="1509"/>
      <c r="AC557" s="1509"/>
      <c r="AD557" s="1509"/>
      <c r="AE557" s="1491">
        <v>2</v>
      </c>
      <c r="AF557" s="1492"/>
      <c r="AG557" s="1492"/>
      <c r="AH557" s="1493"/>
      <c r="AI557" s="1505"/>
      <c r="AJ557" s="1506"/>
      <c r="AK557" s="1506"/>
      <c r="AL557" s="1507"/>
      <c r="AM557" s="1401">
        <v>3280000</v>
      </c>
      <c r="AN557" s="1402"/>
      <c r="AO557" s="1402"/>
      <c r="AP557" s="1402"/>
      <c r="AQ557" s="1402"/>
      <c r="AR557" s="1402"/>
      <c r="AS557" s="1403"/>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494" t="s">
        <v>2745</v>
      </c>
      <c r="D558" s="1494"/>
      <c r="E558" s="1494"/>
      <c r="F558" s="1494"/>
      <c r="G558" s="1494"/>
      <c r="H558" s="1494"/>
      <c r="I558" s="1494"/>
      <c r="J558" s="1494"/>
      <c r="K558" s="1494"/>
      <c r="L558" s="1494"/>
      <c r="M558" s="1515" t="s">
        <v>2424</v>
      </c>
      <c r="N558" s="1515"/>
      <c r="O558" s="1515"/>
      <c r="P558" s="1515"/>
      <c r="Q558" s="1496"/>
      <c r="R558" s="1497"/>
      <c r="S558" s="1498"/>
      <c r="T558" s="1496"/>
      <c r="U558" s="1497"/>
      <c r="V558" s="1498"/>
      <c r="W558" s="1488"/>
      <c r="X558" s="1489"/>
      <c r="Y558" s="1490"/>
      <c r="Z558" s="1509"/>
      <c r="AA558" s="1509"/>
      <c r="AB558" s="1509"/>
      <c r="AC558" s="1509"/>
      <c r="AD558" s="1509"/>
      <c r="AE558" s="1491"/>
      <c r="AF558" s="1492"/>
      <c r="AG558" s="1492"/>
      <c r="AH558" s="1493"/>
      <c r="AI558" s="1505"/>
      <c r="AJ558" s="1506"/>
      <c r="AK558" s="1506"/>
      <c r="AL558" s="1507"/>
      <c r="AM558" s="1401">
        <v>2213918</v>
      </c>
      <c r="AN558" s="1402"/>
      <c r="AO558" s="1402"/>
      <c r="AP558" s="1402"/>
      <c r="AQ558" s="1402"/>
      <c r="AR558" s="1402"/>
      <c r="AS558" s="1403"/>
      <c r="AT558" s="1192" t="str">
        <f t="shared" ref="AT558:AT565" si="1">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494" t="s">
        <v>1850</v>
      </c>
      <c r="D559" s="1494"/>
      <c r="E559" s="1494"/>
      <c r="F559" s="1494"/>
      <c r="G559" s="1494"/>
      <c r="H559" s="1494"/>
      <c r="I559" s="1494"/>
      <c r="J559" s="1494"/>
      <c r="K559" s="1494"/>
      <c r="L559" s="1494"/>
      <c r="M559" s="1515" t="s">
        <v>2425</v>
      </c>
      <c r="N559" s="1515"/>
      <c r="O559" s="1515"/>
      <c r="P559" s="1515"/>
      <c r="Q559" s="1496">
        <v>32</v>
      </c>
      <c r="R559" s="1497"/>
      <c r="S559" s="1498"/>
      <c r="T559" s="1496">
        <f t="shared" ref="T559" si="2">Q559</f>
        <v>32</v>
      </c>
      <c r="U559" s="1497"/>
      <c r="V559" s="1498"/>
      <c r="W559" s="1488">
        <v>0</v>
      </c>
      <c r="X559" s="1489"/>
      <c r="Y559" s="1490"/>
      <c r="Z559" s="1509" t="s">
        <v>2749</v>
      </c>
      <c r="AA559" s="1509"/>
      <c r="AB559" s="1509"/>
      <c r="AC559" s="1509"/>
      <c r="AD559" s="1509"/>
      <c r="AE559" s="1491">
        <v>3</v>
      </c>
      <c r="AF559" s="1492"/>
      <c r="AG559" s="1492"/>
      <c r="AH559" s="1493"/>
      <c r="AI559" s="1505"/>
      <c r="AJ559" s="1506"/>
      <c r="AK559" s="1506"/>
      <c r="AL559" s="1507"/>
      <c r="AM559" s="1401">
        <v>4193267</v>
      </c>
      <c r="AN559" s="1402"/>
      <c r="AO559" s="1402"/>
      <c r="AP559" s="1402"/>
      <c r="AQ559" s="1402"/>
      <c r="AR559" s="1402"/>
      <c r="AS559" s="1403"/>
      <c r="AT559" s="1192" t="str">
        <f t="shared" si="1"/>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494" t="s">
        <v>2719</v>
      </c>
      <c r="D560" s="1494"/>
      <c r="E560" s="1494"/>
      <c r="F560" s="1494"/>
      <c r="G560" s="1494"/>
      <c r="H560" s="1494"/>
      <c r="I560" s="1494"/>
      <c r="J560" s="1494"/>
      <c r="K560" s="1494"/>
      <c r="L560" s="1494"/>
      <c r="M560" s="1515" t="s">
        <v>2429</v>
      </c>
      <c r="N560" s="1515"/>
      <c r="O560" s="1515"/>
      <c r="P560" s="1515"/>
      <c r="Q560" s="1496"/>
      <c r="R560" s="1497"/>
      <c r="S560" s="1498"/>
      <c r="T560" s="1496"/>
      <c r="U560" s="1497"/>
      <c r="V560" s="1498"/>
      <c r="W560" s="1488"/>
      <c r="X560" s="1489"/>
      <c r="Y560" s="1490"/>
      <c r="Z560" s="1509"/>
      <c r="AA560" s="1509"/>
      <c r="AB560" s="1509"/>
      <c r="AC560" s="1509"/>
      <c r="AD560" s="1509"/>
      <c r="AE560" s="1491"/>
      <c r="AF560" s="1492"/>
      <c r="AG560" s="1492"/>
      <c r="AH560" s="1493"/>
      <c r="AI560" s="1505"/>
      <c r="AJ560" s="1506"/>
      <c r="AK560" s="1506"/>
      <c r="AL560" s="1507"/>
      <c r="AM560" s="1401">
        <f>1840339-155000+1</f>
        <v>1685340</v>
      </c>
      <c r="AN560" s="1402"/>
      <c r="AO560" s="1402"/>
      <c r="AP560" s="1402"/>
      <c r="AQ560" s="1402"/>
      <c r="AR560" s="1402"/>
      <c r="AS560" s="1403"/>
      <c r="AT560" s="1192" t="str">
        <f t="shared" si="1"/>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494"/>
      <c r="D561" s="1494"/>
      <c r="E561" s="1494"/>
      <c r="F561" s="1494"/>
      <c r="G561" s="1494"/>
      <c r="H561" s="1494"/>
      <c r="I561" s="1494"/>
      <c r="J561" s="1494"/>
      <c r="K561" s="1494"/>
      <c r="L561" s="1494"/>
      <c r="M561" s="1515"/>
      <c r="N561" s="1515"/>
      <c r="O561" s="1515"/>
      <c r="P561" s="1515"/>
      <c r="Q561" s="1496"/>
      <c r="R561" s="1497"/>
      <c r="S561" s="1498"/>
      <c r="T561" s="1496"/>
      <c r="U561" s="1497"/>
      <c r="V561" s="1498"/>
      <c r="W561" s="1488"/>
      <c r="X561" s="1489"/>
      <c r="Y561" s="1490"/>
      <c r="Z561" s="1509"/>
      <c r="AA561" s="1509"/>
      <c r="AB561" s="1509"/>
      <c r="AC561" s="1509"/>
      <c r="AD561" s="1509"/>
      <c r="AE561" s="1491"/>
      <c r="AF561" s="1492"/>
      <c r="AG561" s="1492"/>
      <c r="AH561" s="1493"/>
      <c r="AI561" s="1505"/>
      <c r="AJ561" s="1506"/>
      <c r="AK561" s="1506"/>
      <c r="AL561" s="1507"/>
      <c r="AM561" s="1401"/>
      <c r="AN561" s="1402"/>
      <c r="AO561" s="1402"/>
      <c r="AP561" s="1402"/>
      <c r="AQ561" s="1402"/>
      <c r="AR561" s="1402"/>
      <c r="AS561" s="1403"/>
      <c r="AT561" s="1192" t="str">
        <f t="shared" si="1"/>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494"/>
      <c r="D562" s="1494"/>
      <c r="E562" s="1494"/>
      <c r="F562" s="1494"/>
      <c r="G562" s="1494"/>
      <c r="H562" s="1494"/>
      <c r="I562" s="1494"/>
      <c r="J562" s="1494"/>
      <c r="K562" s="1494"/>
      <c r="L562" s="1494"/>
      <c r="M562" s="1515"/>
      <c r="N562" s="1515"/>
      <c r="O562" s="1515"/>
      <c r="P562" s="1515"/>
      <c r="Q562" s="1496"/>
      <c r="R562" s="1497"/>
      <c r="S562" s="1498"/>
      <c r="T562" s="1496"/>
      <c r="U562" s="1497"/>
      <c r="V562" s="1498"/>
      <c r="W562" s="1488"/>
      <c r="X562" s="1489"/>
      <c r="Y562" s="1490"/>
      <c r="Z562" s="1509"/>
      <c r="AA562" s="1509"/>
      <c r="AB562" s="1509"/>
      <c r="AC562" s="1509"/>
      <c r="AD562" s="1509"/>
      <c r="AE562" s="1491"/>
      <c r="AF562" s="1492"/>
      <c r="AG562" s="1492"/>
      <c r="AH562" s="1493"/>
      <c r="AI562" s="1505"/>
      <c r="AJ562" s="1506"/>
      <c r="AK562" s="1506"/>
      <c r="AL562" s="1507"/>
      <c r="AM562" s="1401"/>
      <c r="AN562" s="1402"/>
      <c r="AO562" s="1402"/>
      <c r="AP562" s="1402"/>
      <c r="AQ562" s="1402"/>
      <c r="AR562" s="1402"/>
      <c r="AS562" s="1403"/>
      <c r="AT562" s="1192" t="str">
        <f t="shared" si="1"/>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494"/>
      <c r="D563" s="1494"/>
      <c r="E563" s="1494"/>
      <c r="F563" s="1494"/>
      <c r="G563" s="1494"/>
      <c r="H563" s="1494"/>
      <c r="I563" s="1494"/>
      <c r="J563" s="1494"/>
      <c r="K563" s="1494"/>
      <c r="L563" s="1494"/>
      <c r="M563" s="1515"/>
      <c r="N563" s="1515"/>
      <c r="O563" s="1515"/>
      <c r="P563" s="1515"/>
      <c r="Q563" s="1496"/>
      <c r="R563" s="1497"/>
      <c r="S563" s="1498"/>
      <c r="T563" s="1496"/>
      <c r="U563" s="1497"/>
      <c r="V563" s="1498"/>
      <c r="W563" s="1488"/>
      <c r="X563" s="1489"/>
      <c r="Y563" s="1490"/>
      <c r="Z563" s="1509"/>
      <c r="AA563" s="1509"/>
      <c r="AB563" s="1509"/>
      <c r="AC563" s="1509"/>
      <c r="AD563" s="1509"/>
      <c r="AE563" s="1491"/>
      <c r="AF563" s="1492"/>
      <c r="AG563" s="1492"/>
      <c r="AH563" s="1493"/>
      <c r="AI563" s="1505"/>
      <c r="AJ563" s="1506"/>
      <c r="AK563" s="1506"/>
      <c r="AL563" s="1507"/>
      <c r="AM563" s="1401"/>
      <c r="AN563" s="1402"/>
      <c r="AO563" s="1402"/>
      <c r="AP563" s="1402"/>
      <c r="AQ563" s="1402"/>
      <c r="AR563" s="1402"/>
      <c r="AS563" s="1403"/>
      <c r="AT563" s="1192" t="str">
        <f t="shared" si="1"/>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494"/>
      <c r="D564" s="1494"/>
      <c r="E564" s="1494"/>
      <c r="F564" s="1494"/>
      <c r="G564" s="1494"/>
      <c r="H564" s="1494"/>
      <c r="I564" s="1494"/>
      <c r="J564" s="1494"/>
      <c r="K564" s="1494"/>
      <c r="L564" s="1494"/>
      <c r="M564" s="1515"/>
      <c r="N564" s="1515"/>
      <c r="O564" s="1515"/>
      <c r="P564" s="1515"/>
      <c r="Q564" s="1496"/>
      <c r="R564" s="1497"/>
      <c r="S564" s="1498"/>
      <c r="T564" s="1496"/>
      <c r="U564" s="1497"/>
      <c r="V564" s="1498"/>
      <c r="W564" s="1488"/>
      <c r="X564" s="1489"/>
      <c r="Y564" s="1490"/>
      <c r="Z564" s="1509"/>
      <c r="AA564" s="1509"/>
      <c r="AB564" s="1509"/>
      <c r="AC564" s="1509"/>
      <c r="AD564" s="1509"/>
      <c r="AE564" s="1491"/>
      <c r="AF564" s="1492"/>
      <c r="AG564" s="1492"/>
      <c r="AH564" s="1493"/>
      <c r="AI564" s="1505"/>
      <c r="AJ564" s="1506"/>
      <c r="AK564" s="1506"/>
      <c r="AL564" s="1507"/>
      <c r="AM564" s="1401"/>
      <c r="AN564" s="1402"/>
      <c r="AO564" s="1402"/>
      <c r="AP564" s="1402"/>
      <c r="AQ564" s="1402"/>
      <c r="AR564" s="1402"/>
      <c r="AS564" s="1403"/>
      <c r="AT564" s="1192" t="str">
        <f t="shared" si="1"/>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494"/>
      <c r="D565" s="1494"/>
      <c r="E565" s="1494"/>
      <c r="F565" s="1494"/>
      <c r="G565" s="1494"/>
      <c r="H565" s="1494"/>
      <c r="I565" s="1494"/>
      <c r="J565" s="1494"/>
      <c r="K565" s="1494"/>
      <c r="L565" s="1494"/>
      <c r="M565" s="1515"/>
      <c r="N565" s="1515"/>
      <c r="O565" s="1515"/>
      <c r="P565" s="1515"/>
      <c r="Q565" s="1496"/>
      <c r="R565" s="1497"/>
      <c r="S565" s="1498"/>
      <c r="T565" s="1496"/>
      <c r="U565" s="1497"/>
      <c r="V565" s="1498"/>
      <c r="W565" s="1488"/>
      <c r="X565" s="1489"/>
      <c r="Y565" s="1490"/>
      <c r="Z565" s="1509"/>
      <c r="AA565" s="1509"/>
      <c r="AB565" s="1509"/>
      <c r="AC565" s="1509"/>
      <c r="AD565" s="1509"/>
      <c r="AE565" s="1491"/>
      <c r="AF565" s="1492"/>
      <c r="AG565" s="1492"/>
      <c r="AH565" s="1493"/>
      <c r="AI565" s="1505"/>
      <c r="AJ565" s="1506"/>
      <c r="AK565" s="1506"/>
      <c r="AL565" s="1507"/>
      <c r="AM565" s="1401"/>
      <c r="AN565" s="1402"/>
      <c r="AO565" s="1402"/>
      <c r="AP565" s="1402"/>
      <c r="AQ565" s="1402"/>
      <c r="AR565" s="1402"/>
      <c r="AS565" s="1403"/>
      <c r="AT565" s="1192" t="str">
        <f t="shared" si="1"/>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8" t="s">
        <v>127</v>
      </c>
      <c r="C566" s="1599"/>
      <c r="D566" s="1599"/>
      <c r="E566" s="1599"/>
      <c r="F566" s="1599"/>
      <c r="G566" s="1599"/>
      <c r="H566" s="1599"/>
      <c r="I566" s="1599"/>
      <c r="J566" s="1599"/>
      <c r="K566" s="1599"/>
      <c r="L566" s="1599"/>
      <c r="M566" s="1599"/>
      <c r="N566" s="1599"/>
      <c r="O566" s="1599"/>
      <c r="P566" s="1599"/>
      <c r="Q566" s="1599"/>
      <c r="R566" s="1599"/>
      <c r="S566" s="1599"/>
      <c r="T566" s="1599"/>
      <c r="U566" s="1724"/>
      <c r="V566" s="1599"/>
      <c r="W566" s="1599"/>
      <c r="X566" s="1599"/>
      <c r="Y566" s="1599"/>
      <c r="Z566" s="1599"/>
      <c r="AA566" s="1599"/>
      <c r="AB566" s="1599"/>
      <c r="AC566" s="1599"/>
      <c r="AD566" s="1599"/>
      <c r="AE566" s="1599"/>
      <c r="AF566" s="1599"/>
      <c r="AG566" s="1599"/>
      <c r="AH566" s="1599"/>
      <c r="AI566" s="1599"/>
      <c r="AJ566" s="1599"/>
      <c r="AK566" s="1599"/>
      <c r="AL566" s="1600"/>
      <c r="AM566" s="1593">
        <f>SUM(AM554:AS565)</f>
        <v>58086338</v>
      </c>
      <c r="AN566" s="1594"/>
      <c r="AO566" s="1594"/>
      <c r="AP566" s="1594"/>
      <c r="AQ566" s="1594"/>
      <c r="AR566" s="1594"/>
      <c r="AS566" s="1595"/>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516" t="str">
        <f>C554</f>
        <v>Banner Bank Tax-Exempt Construction Loan</v>
      </c>
      <c r="H568" s="1516"/>
      <c r="I568" s="1516"/>
      <c r="J568" s="1516"/>
      <c r="K568" s="1516"/>
      <c r="L568" s="1516"/>
      <c r="M568" s="1516"/>
      <c r="N568" s="1516"/>
      <c r="O568" s="1516"/>
      <c r="P568" s="1516"/>
      <c r="Q568" s="1516"/>
      <c r="R568" s="1516"/>
      <c r="S568" s="8"/>
      <c r="T568" s="55" t="s">
        <v>113</v>
      </c>
      <c r="U568" t="s">
        <v>472</v>
      </c>
      <c r="Z568" s="1516" t="str">
        <f>C555</f>
        <v>Banner Bank Taxable Construction Loan</v>
      </c>
      <c r="AA568" s="1516"/>
      <c r="AB568" s="1516"/>
      <c r="AC568" s="1516"/>
      <c r="AD568" s="1516"/>
      <c r="AE568" s="1516"/>
      <c r="AF568" s="1516"/>
      <c r="AG568" s="1516"/>
      <c r="AH568" s="1516"/>
      <c r="AI568" s="1516"/>
      <c r="AJ568" s="1516"/>
      <c r="AK568" s="1516"/>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6" t="s">
        <v>2716</v>
      </c>
      <c r="H569" s="1435"/>
      <c r="I569" s="1435"/>
      <c r="J569" s="1435"/>
      <c r="K569" s="1435"/>
      <c r="L569" s="1435"/>
      <c r="M569" s="1435"/>
      <c r="N569" s="1435"/>
      <c r="O569" s="1435"/>
      <c r="P569" s="1435"/>
      <c r="Q569" s="1435"/>
      <c r="R569" s="1435"/>
      <c r="S569" s="8"/>
      <c r="T569" s="22"/>
      <c r="U569" t="s">
        <v>85</v>
      </c>
      <c r="Z569" s="1436" t="s">
        <v>2716</v>
      </c>
      <c r="AA569" s="1435"/>
      <c r="AB569" s="1435"/>
      <c r="AC569" s="1435"/>
      <c r="AD569" s="1435"/>
      <c r="AE569" s="1435"/>
      <c r="AF569" s="1435"/>
      <c r="AG569" s="1435"/>
      <c r="AH569" s="1435"/>
      <c r="AI569" s="1435"/>
      <c r="AJ569" s="1435"/>
      <c r="AK569" s="1435"/>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436" t="s">
        <v>2717</v>
      </c>
      <c r="H570" s="1435"/>
      <c r="I570" s="1435"/>
      <c r="J570" s="1435"/>
      <c r="K570" s="1435"/>
      <c r="L570" s="1435"/>
      <c r="M570" s="1435"/>
      <c r="N570" s="1435"/>
      <c r="O570" s="1435"/>
      <c r="P570" s="1435"/>
      <c r="Q570" s="1435"/>
      <c r="R570" s="1435"/>
      <c r="T570" s="22"/>
      <c r="U570" t="s">
        <v>589</v>
      </c>
      <c r="Z570" s="1433" t="s">
        <v>2717</v>
      </c>
      <c r="AA570" s="1434"/>
      <c r="AB570" s="1434"/>
      <c r="AC570" s="1434"/>
      <c r="AD570" s="1434"/>
      <c r="AE570" s="1434"/>
      <c r="AF570" s="1434"/>
      <c r="AG570" s="1434"/>
      <c r="AH570" s="1434"/>
      <c r="AI570" s="1434"/>
      <c r="AJ570" s="1434"/>
      <c r="AK570" s="143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6" t="s">
        <v>2718</v>
      </c>
      <c r="H571" s="1435"/>
      <c r="I571" s="1435"/>
      <c r="J571" s="1435"/>
      <c r="K571" s="1435"/>
      <c r="L571" s="1435"/>
      <c r="M571" s="1435"/>
      <c r="N571" s="1435"/>
      <c r="O571" s="1435"/>
      <c r="P571" s="1435"/>
      <c r="Q571" s="1435"/>
      <c r="R571" s="1435"/>
      <c r="S571" s="8"/>
      <c r="T571" s="22"/>
      <c r="U571" t="s">
        <v>17</v>
      </c>
      <c r="Z571" s="1433" t="s">
        <v>2718</v>
      </c>
      <c r="AA571" s="1434"/>
      <c r="AB571" s="1434"/>
      <c r="AC571" s="1434"/>
      <c r="AD571" s="1434"/>
      <c r="AE571" s="1434"/>
      <c r="AF571" s="1434"/>
      <c r="AG571" s="1434"/>
      <c r="AH571" s="1434"/>
      <c r="AI571" s="1434"/>
      <c r="AJ571" s="1434"/>
      <c r="AK571" s="143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39"/>
      <c r="H572" s="1439"/>
      <c r="I572" s="1439"/>
      <c r="J572" s="1439"/>
      <c r="K572" s="1439"/>
      <c r="L572" s="1439"/>
      <c r="O572" s="33" t="s">
        <v>207</v>
      </c>
      <c r="P572" s="1421"/>
      <c r="Q572" s="1421"/>
      <c r="R572" s="1421"/>
      <c r="S572" s="10"/>
      <c r="T572" s="22"/>
      <c r="U572" t="s">
        <v>317</v>
      </c>
      <c r="Z572" s="1439"/>
      <c r="AA572" s="1439"/>
      <c r="AB572" s="1439"/>
      <c r="AC572" s="1439"/>
      <c r="AD572" s="1439"/>
      <c r="AE572" s="1439"/>
      <c r="AH572" s="33" t="s">
        <v>207</v>
      </c>
      <c r="AI572" s="1421"/>
      <c r="AJ572" s="1421"/>
      <c r="AK572" s="1421"/>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6" t="str">
        <f>M554</f>
        <v>Loan, Tax-Exempt</v>
      </c>
      <c r="I573" s="1435"/>
      <c r="J573" s="1435"/>
      <c r="K573" s="1435"/>
      <c r="L573" s="1435"/>
      <c r="M573" s="1435"/>
      <c r="N573" s="1435"/>
      <c r="O573" s="1435"/>
      <c r="P573" s="1435"/>
      <c r="Q573" s="1435"/>
      <c r="R573" s="1435"/>
      <c r="S573" s="8"/>
      <c r="T573" s="22"/>
      <c r="U573" t="s">
        <v>18</v>
      </c>
      <c r="AA573" s="1436" t="str">
        <f>M555</f>
        <v>Loan, Taxable</v>
      </c>
      <c r="AB573" s="1435"/>
      <c r="AC573" s="1435"/>
      <c r="AD573" s="1435"/>
      <c r="AE573" s="1435"/>
      <c r="AF573" s="1435"/>
      <c r="AG573" s="1435"/>
      <c r="AH573" s="1435"/>
      <c r="AI573" s="1435"/>
      <c r="AJ573" s="1435"/>
      <c r="AK573" s="1435"/>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578" t="s">
        <v>2761</v>
      </c>
      <c r="N574" s="1579"/>
      <c r="O574" s="1579"/>
      <c r="P574" s="1579"/>
      <c r="Q574" s="1579"/>
      <c r="R574" s="1579"/>
      <c r="S574" s="8"/>
      <c r="T574" s="22"/>
      <c r="U574" s="348" t="s">
        <v>1292</v>
      </c>
      <c r="AA574" s="8"/>
      <c r="AB574" s="8"/>
      <c r="AC574" s="8"/>
      <c r="AD574" s="8"/>
      <c r="AE574" s="8"/>
      <c r="AF574" s="1578" t="s">
        <v>2761</v>
      </c>
      <c r="AG574" s="1579"/>
      <c r="AH574" s="1579"/>
      <c r="AI574" s="1579"/>
      <c r="AJ574" s="1579"/>
      <c r="AK574" s="1579"/>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20" t="s">
        <v>554</v>
      </c>
      <c r="O575" s="1420"/>
      <c r="T575" s="22"/>
      <c r="U575" t="s">
        <v>20</v>
      </c>
      <c r="AG575" s="1420" t="s">
        <v>554</v>
      </c>
      <c r="AH575" s="1420"/>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516" t="str">
        <f>C556</f>
        <v>CADA Gap Loan</v>
      </c>
      <c r="H577" s="1516"/>
      <c r="I577" s="1516"/>
      <c r="J577" s="1516"/>
      <c r="K577" s="1516"/>
      <c r="L577" s="1516"/>
      <c r="M577" s="1516"/>
      <c r="N577" s="1516"/>
      <c r="O577" s="1516"/>
      <c r="P577" s="1516"/>
      <c r="Q577" s="1516"/>
      <c r="R577" s="1516"/>
      <c r="T577" s="55" t="s">
        <v>590</v>
      </c>
      <c r="U577" t="s">
        <v>472</v>
      </c>
      <c r="Z577" s="1516" t="str">
        <f>C557</f>
        <v>CADA Land Loan</v>
      </c>
      <c r="AA577" s="1516"/>
      <c r="AB577" s="1516"/>
      <c r="AC577" s="1516"/>
      <c r="AD577" s="1516"/>
      <c r="AE577" s="1516"/>
      <c r="AF577" s="1516"/>
      <c r="AG577" s="1516"/>
      <c r="AH577" s="1516"/>
      <c r="AI577" s="1516"/>
      <c r="AJ577" s="1516"/>
      <c r="AK577" s="1516"/>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6" t="s">
        <v>2720</v>
      </c>
      <c r="H578" s="1435"/>
      <c r="I578" s="1435"/>
      <c r="J578" s="1435"/>
      <c r="K578" s="1435"/>
      <c r="L578" s="1435"/>
      <c r="M578" s="1435"/>
      <c r="N578" s="1435"/>
      <c r="O578" s="1435"/>
      <c r="P578" s="1435"/>
      <c r="Q578" s="1435"/>
      <c r="R578" s="1435"/>
      <c r="T578" s="22"/>
      <c r="U578" t="s">
        <v>85</v>
      </c>
      <c r="Z578" s="1436" t="s">
        <v>2720</v>
      </c>
      <c r="AA578" s="1435"/>
      <c r="AB578" s="1435"/>
      <c r="AC578" s="1435"/>
      <c r="AD578" s="1435"/>
      <c r="AE578" s="1435"/>
      <c r="AF578" s="1435"/>
      <c r="AG578" s="1435"/>
      <c r="AH578" s="1435"/>
      <c r="AI578" s="1435"/>
      <c r="AJ578" s="1435"/>
      <c r="AK578" s="1435"/>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33" t="s">
        <v>2721</v>
      </c>
      <c r="H579" s="1434"/>
      <c r="I579" s="1434"/>
      <c r="J579" s="1434"/>
      <c r="K579" s="1434"/>
      <c r="L579" s="1434"/>
      <c r="M579" s="1434"/>
      <c r="N579" s="1434"/>
      <c r="O579" s="1434"/>
      <c r="P579" s="1434"/>
      <c r="Q579" s="1434"/>
      <c r="R579" s="1434"/>
      <c r="T579" s="22"/>
      <c r="U579" t="s">
        <v>589</v>
      </c>
      <c r="Z579" s="1433" t="s">
        <v>2721</v>
      </c>
      <c r="AA579" s="1434"/>
      <c r="AB579" s="1434"/>
      <c r="AC579" s="1434"/>
      <c r="AD579" s="1434"/>
      <c r="AE579" s="1434"/>
      <c r="AF579" s="1434"/>
      <c r="AG579" s="1434"/>
      <c r="AH579" s="1434"/>
      <c r="AI579" s="1434"/>
      <c r="AJ579" s="1434"/>
      <c r="AK579" s="143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3" t="s">
        <v>2663</v>
      </c>
      <c r="H580" s="1434"/>
      <c r="I580" s="1434"/>
      <c r="J580" s="1434"/>
      <c r="K580" s="1434"/>
      <c r="L580" s="1434"/>
      <c r="M580" s="1434"/>
      <c r="N580" s="1434"/>
      <c r="O580" s="1434"/>
      <c r="P580" s="1434"/>
      <c r="Q580" s="1434"/>
      <c r="R580" s="1434"/>
      <c r="T580" s="22"/>
      <c r="U580" t="s">
        <v>17</v>
      </c>
      <c r="Z580" s="1433" t="s">
        <v>2663</v>
      </c>
      <c r="AA580" s="1434"/>
      <c r="AB580" s="1434"/>
      <c r="AC580" s="1434"/>
      <c r="AD580" s="1434"/>
      <c r="AE580" s="1434"/>
      <c r="AF580" s="1434"/>
      <c r="AG580" s="1434"/>
      <c r="AH580" s="1434"/>
      <c r="AI580" s="1434"/>
      <c r="AJ580" s="1434"/>
      <c r="AK580" s="143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39">
        <v>9163222114</v>
      </c>
      <c r="H581" s="1439"/>
      <c r="I581" s="1439"/>
      <c r="J581" s="1439"/>
      <c r="K581" s="1439"/>
      <c r="L581" s="1439"/>
      <c r="O581" s="33" t="s">
        <v>207</v>
      </c>
      <c r="P581" s="1421"/>
      <c r="Q581" s="1421"/>
      <c r="R581" s="1421"/>
      <c r="T581" s="22"/>
      <c r="U581" t="s">
        <v>317</v>
      </c>
      <c r="Z581" s="1439">
        <v>9163222114</v>
      </c>
      <c r="AA581" s="1439"/>
      <c r="AB581" s="1439"/>
      <c r="AC581" s="1439"/>
      <c r="AD581" s="1439"/>
      <c r="AE581" s="1439"/>
      <c r="AH581" s="33" t="s">
        <v>207</v>
      </c>
      <c r="AI581" s="1421"/>
      <c r="AJ581" s="1421"/>
      <c r="AK581" s="1421"/>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268" t="s">
        <v>2434</v>
      </c>
      <c r="I582" s="1435"/>
      <c r="J582" s="1435"/>
      <c r="K582" s="1435"/>
      <c r="L582" s="1435"/>
      <c r="M582" s="1435"/>
      <c r="N582" s="1435"/>
      <c r="O582" s="1435"/>
      <c r="P582" s="1435"/>
      <c r="Q582" s="1435"/>
      <c r="R582" s="1435"/>
      <c r="T582" s="22"/>
      <c r="U582" t="s">
        <v>18</v>
      </c>
      <c r="AA582" s="1268" t="s">
        <v>2434</v>
      </c>
      <c r="AB582" s="1435"/>
      <c r="AC582" s="1435"/>
      <c r="AD582" s="1435"/>
      <c r="AE582" s="1435"/>
      <c r="AF582" s="1435"/>
      <c r="AG582" s="1435"/>
      <c r="AH582" s="1435"/>
      <c r="AI582" s="1435"/>
      <c r="AJ582" s="1435"/>
      <c r="AK582" s="1435"/>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20" t="s">
        <v>554</v>
      </c>
      <c r="O583" s="1420"/>
      <c r="T583" s="22"/>
      <c r="U583" t="s">
        <v>20</v>
      </c>
      <c r="AG583" s="1420" t="s">
        <v>554</v>
      </c>
      <c r="AH583" s="1420"/>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516" t="str">
        <f>C558</f>
        <v>Cost Deferred Until Conversion</v>
      </c>
      <c r="H585" s="1516"/>
      <c r="I585" s="1516"/>
      <c r="J585" s="1516"/>
      <c r="K585" s="1516"/>
      <c r="L585" s="1516"/>
      <c r="M585" s="1516"/>
      <c r="N585" s="1516"/>
      <c r="O585" s="1516"/>
      <c r="P585" s="1516"/>
      <c r="Q585" s="1516"/>
      <c r="R585" s="1516"/>
      <c r="T585" s="55" t="s">
        <v>593</v>
      </c>
      <c r="U585" t="s">
        <v>472</v>
      </c>
      <c r="Z585" s="1516" t="str">
        <f>C559</f>
        <v>Deferred Developer Fee</v>
      </c>
      <c r="AA585" s="1516"/>
      <c r="AB585" s="1516"/>
      <c r="AC585" s="1516"/>
      <c r="AD585" s="1516"/>
      <c r="AE585" s="1516"/>
      <c r="AF585" s="1516"/>
      <c r="AG585" s="1516"/>
      <c r="AH585" s="1516"/>
      <c r="AI585" s="1516"/>
      <c r="AJ585" s="1516"/>
      <c r="AK585" s="1516"/>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6" t="s">
        <v>2645</v>
      </c>
      <c r="H586" s="1435"/>
      <c r="I586" s="1435"/>
      <c r="J586" s="1435"/>
      <c r="K586" s="1435"/>
      <c r="L586" s="1435"/>
      <c r="M586" s="1435"/>
      <c r="N586" s="1435"/>
      <c r="O586" s="1435"/>
      <c r="P586" s="1435"/>
      <c r="Q586" s="1435"/>
      <c r="R586" s="1435"/>
      <c r="T586" s="22"/>
      <c r="U586" t="s">
        <v>85</v>
      </c>
      <c r="Z586" s="1435" t="s">
        <v>2645</v>
      </c>
      <c r="AA586" s="1435"/>
      <c r="AB586" s="1435"/>
      <c r="AC586" s="1435"/>
      <c r="AD586" s="1435"/>
      <c r="AE586" s="1435"/>
      <c r="AF586" s="1435"/>
      <c r="AG586" s="1435"/>
      <c r="AH586" s="1435"/>
      <c r="AI586" s="1435"/>
      <c r="AJ586" s="1435"/>
      <c r="AK586" s="1435"/>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436" t="s">
        <v>2721</v>
      </c>
      <c r="H587" s="1435"/>
      <c r="I587" s="1435"/>
      <c r="J587" s="1435"/>
      <c r="K587" s="1435"/>
      <c r="L587" s="1435"/>
      <c r="M587" s="1435"/>
      <c r="N587" s="1435"/>
      <c r="O587" s="1435"/>
      <c r="P587" s="1435"/>
      <c r="Q587" s="1435"/>
      <c r="R587" s="1435"/>
      <c r="T587" s="22"/>
      <c r="U587" t="s">
        <v>589</v>
      </c>
      <c r="Z587" s="1434" t="s">
        <v>2721</v>
      </c>
      <c r="AA587" s="1434"/>
      <c r="AB587" s="1434"/>
      <c r="AC587" s="1434"/>
      <c r="AD587" s="1434"/>
      <c r="AE587" s="1434"/>
      <c r="AF587" s="1434"/>
      <c r="AG587" s="1434"/>
      <c r="AH587" s="1434"/>
      <c r="AI587" s="1434"/>
      <c r="AJ587" s="1434"/>
      <c r="AK587" s="143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6" t="s">
        <v>2722</v>
      </c>
      <c r="H588" s="1435"/>
      <c r="I588" s="1435"/>
      <c r="J588" s="1435"/>
      <c r="K588" s="1435"/>
      <c r="L588" s="1435"/>
      <c r="M588" s="1435"/>
      <c r="N588" s="1435"/>
      <c r="O588" s="1435"/>
      <c r="P588" s="1435"/>
      <c r="Q588" s="1435"/>
      <c r="R588" s="1435"/>
      <c r="T588" s="22"/>
      <c r="U588" t="s">
        <v>17</v>
      </c>
      <c r="Z588" s="1434" t="s">
        <v>2722</v>
      </c>
      <c r="AA588" s="1434"/>
      <c r="AB588" s="1434"/>
      <c r="AC588" s="1434"/>
      <c r="AD588" s="1434"/>
      <c r="AE588" s="1434"/>
      <c r="AF588" s="1434"/>
      <c r="AG588" s="1434"/>
      <c r="AH588" s="1434"/>
      <c r="AI588" s="1434"/>
      <c r="AJ588" s="1434"/>
      <c r="AK588" s="1434"/>
    </row>
    <row r="589" spans="1:110" ht="12.95" customHeight="1">
      <c r="A589" s="22"/>
      <c r="B589" t="s">
        <v>317</v>
      </c>
      <c r="G589" s="1439">
        <v>9164538400</v>
      </c>
      <c r="H589" s="1439"/>
      <c r="I589" s="1439"/>
      <c r="J589" s="1439"/>
      <c r="K589" s="1439"/>
      <c r="L589" s="1439"/>
      <c r="O589" s="33" t="s">
        <v>207</v>
      </c>
      <c r="P589" s="1421"/>
      <c r="Q589" s="1421"/>
      <c r="R589" s="1421"/>
      <c r="T589" s="22"/>
      <c r="U589" t="s">
        <v>317</v>
      </c>
      <c r="Z589" s="1439">
        <v>9164538400</v>
      </c>
      <c r="AA589" s="1439"/>
      <c r="AB589" s="1439"/>
      <c r="AC589" s="1439"/>
      <c r="AD589" s="1439"/>
      <c r="AE589" s="1439"/>
      <c r="AH589" s="33" t="s">
        <v>207</v>
      </c>
      <c r="AI589" s="1421"/>
      <c r="AJ589" s="1421"/>
      <c r="AK589" s="1421"/>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36" t="str">
        <f>M558</f>
        <v>Cost Deferral</v>
      </c>
      <c r="I590" s="1435"/>
      <c r="J590" s="1435"/>
      <c r="K590" s="1435"/>
      <c r="L590" s="1435"/>
      <c r="M590" s="1435"/>
      <c r="N590" s="1435"/>
      <c r="O590" s="1435"/>
      <c r="P590" s="1435"/>
      <c r="Q590" s="1435"/>
      <c r="R590" s="1435"/>
      <c r="T590" s="22"/>
      <c r="U590" t="s">
        <v>18</v>
      </c>
      <c r="AA590" s="1436" t="str">
        <f>M559</f>
        <v>Developer Fee, Deferral</v>
      </c>
      <c r="AB590" s="1435"/>
      <c r="AC590" s="1435"/>
      <c r="AD590" s="1435"/>
      <c r="AE590" s="1435"/>
      <c r="AF590" s="1435"/>
      <c r="AG590" s="1435"/>
      <c r="AH590" s="1435"/>
      <c r="AI590" s="1435"/>
      <c r="AJ590" s="1435"/>
      <c r="AK590" s="1435"/>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20" t="s">
        <v>554</v>
      </c>
      <c r="O591" s="1420"/>
      <c r="T591" s="22"/>
      <c r="U591" t="s">
        <v>20</v>
      </c>
      <c r="AG591" s="1420" t="s">
        <v>554</v>
      </c>
      <c r="AH591" s="1420"/>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516" t="str">
        <f>C560</f>
        <v>LIHTC Equity</v>
      </c>
      <c r="H593" s="1516"/>
      <c r="I593" s="1516"/>
      <c r="J593" s="1516"/>
      <c r="K593" s="1516"/>
      <c r="L593" s="1516"/>
      <c r="M593" s="1516"/>
      <c r="N593" s="1516"/>
      <c r="O593" s="1516"/>
      <c r="P593" s="1516"/>
      <c r="Q593" s="1516"/>
      <c r="R593" s="1516"/>
      <c r="T593" s="55" t="s">
        <v>465</v>
      </c>
      <c r="U593" t="s">
        <v>472</v>
      </c>
      <c r="Z593" s="1516">
        <f>C561</f>
        <v>0</v>
      </c>
      <c r="AA593" s="1516"/>
      <c r="AB593" s="1516"/>
      <c r="AC593" s="1516"/>
      <c r="AD593" s="1516"/>
      <c r="AE593" s="1516"/>
      <c r="AF593" s="1516"/>
      <c r="AG593" s="1516"/>
      <c r="AH593" s="1516"/>
      <c r="AI593" s="1516"/>
      <c r="AJ593" s="1516"/>
      <c r="AK593" s="1516"/>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5"/>
      <c r="H594" s="1435"/>
      <c r="I594" s="1435"/>
      <c r="J594" s="1435"/>
      <c r="K594" s="1435"/>
      <c r="L594" s="1435"/>
      <c r="M594" s="1435"/>
      <c r="N594" s="1435"/>
      <c r="O594" s="1435"/>
      <c r="P594" s="1435"/>
      <c r="Q594" s="1435"/>
      <c r="R594" s="1435"/>
      <c r="S594"/>
      <c r="T594" s="22"/>
      <c r="U594" t="s">
        <v>85</v>
      </c>
      <c r="V594"/>
      <c r="W594"/>
      <c r="X594"/>
      <c r="Y594"/>
      <c r="Z594" s="1435"/>
      <c r="AA594" s="1435"/>
      <c r="AB594" s="1435"/>
      <c r="AC594" s="1435"/>
      <c r="AD594" s="1435"/>
      <c r="AE594" s="1435"/>
      <c r="AF594" s="1435"/>
      <c r="AG594" s="1435"/>
      <c r="AH594" s="1435"/>
      <c r="AI594" s="1435"/>
      <c r="AJ594" s="1435"/>
      <c r="AK594" s="1435"/>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435"/>
      <c r="H595" s="1435"/>
      <c r="I595" s="1435"/>
      <c r="J595" s="1435"/>
      <c r="K595" s="1435"/>
      <c r="L595" s="1435"/>
      <c r="M595" s="1435"/>
      <c r="N595" s="1435"/>
      <c r="O595" s="1435"/>
      <c r="P595" s="1435"/>
      <c r="Q595" s="1435"/>
      <c r="R595" s="1435"/>
      <c r="S595"/>
      <c r="T595" s="22"/>
      <c r="U595" t="s">
        <v>589</v>
      </c>
      <c r="V595"/>
      <c r="W595"/>
      <c r="X595"/>
      <c r="Y595"/>
      <c r="Z595" s="1434"/>
      <c r="AA595" s="1434"/>
      <c r="AB595" s="1434"/>
      <c r="AC595" s="1434"/>
      <c r="AD595" s="1434"/>
      <c r="AE595" s="1434"/>
      <c r="AF595" s="1434"/>
      <c r="AG595" s="1434"/>
      <c r="AH595" s="1434"/>
      <c r="AI595" s="1434"/>
      <c r="AJ595" s="1434"/>
      <c r="AK595" s="143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5"/>
      <c r="H596" s="1435"/>
      <c r="I596" s="1435"/>
      <c r="J596" s="1435"/>
      <c r="K596" s="1435"/>
      <c r="L596" s="1435"/>
      <c r="M596" s="1435"/>
      <c r="N596" s="1435"/>
      <c r="O596" s="1435"/>
      <c r="P596" s="1435"/>
      <c r="Q596" s="1435"/>
      <c r="R596" s="1435"/>
      <c r="S596"/>
      <c r="T596" s="22"/>
      <c r="U596" t="s">
        <v>17</v>
      </c>
      <c r="V596"/>
      <c r="W596"/>
      <c r="X596"/>
      <c r="Y596"/>
      <c r="Z596" s="1434"/>
      <c r="AA596" s="1434"/>
      <c r="AB596" s="1434"/>
      <c r="AC596" s="1434"/>
      <c r="AD596" s="1434"/>
      <c r="AE596" s="1434"/>
      <c r="AF596" s="1434"/>
      <c r="AG596" s="1434"/>
      <c r="AH596" s="1434"/>
      <c r="AI596" s="1434"/>
      <c r="AJ596" s="1434"/>
      <c r="AK596" s="1434"/>
      <c r="AL596"/>
      <c r="AM596"/>
      <c r="AN596"/>
      <c r="AO596"/>
      <c r="AP596"/>
      <c r="AQ596"/>
      <c r="AR596"/>
      <c r="AS596"/>
      <c r="AT596"/>
      <c r="AU596"/>
      <c r="AV596"/>
      <c r="AW596"/>
      <c r="AX596"/>
      <c r="AY596"/>
      <c r="BA596" s="4" t="s">
        <v>325</v>
      </c>
      <c r="BB596" s="3"/>
      <c r="BC596" s="3"/>
      <c r="BD596" s="3"/>
      <c r="BE596" s="121" t="s">
        <v>483</v>
      </c>
      <c r="BF596" s="122"/>
      <c r="BG596" s="1395"/>
      <c r="BH596" s="1396"/>
      <c r="BI596" s="121" t="s">
        <v>484</v>
      </c>
      <c r="BJ596" s="122"/>
      <c r="BK596" s="1395"/>
      <c r="BL596" s="1396"/>
      <c r="BM596" s="3"/>
      <c r="BN596" s="1523" t="s">
        <v>642</v>
      </c>
      <c r="BO596" s="1524"/>
      <c r="BP596" s="1524"/>
      <c r="BQ596" s="1524"/>
      <c r="BR596" s="1525"/>
      <c r="BS596" s="1521" t="s">
        <v>326</v>
      </c>
      <c r="BT596" s="1521"/>
      <c r="BU596" s="1521"/>
      <c r="BV596" s="1521"/>
      <c r="BW596" s="1521"/>
      <c r="BX596" s="1521" t="s">
        <v>163</v>
      </c>
      <c r="BY596" s="1521"/>
      <c r="BZ596" s="1521"/>
      <c r="CA596" s="1521"/>
      <c r="CB596" s="1521"/>
      <c r="CC596" s="1521" t="s">
        <v>164</v>
      </c>
      <c r="CD596" s="1521"/>
      <c r="CE596" s="1521"/>
      <c r="CF596" s="1521"/>
      <c r="CG596" s="1521"/>
      <c r="CH596" s="1521" t="s">
        <v>469</v>
      </c>
      <c r="CI596" s="1521"/>
      <c r="CJ596" s="1521"/>
      <c r="CK596" s="1521"/>
      <c r="CL596" s="1521"/>
      <c r="CM596" s="1521" t="s">
        <v>30</v>
      </c>
      <c r="CN596" s="1521"/>
      <c r="CO596" s="1521"/>
      <c r="CP596" s="1521"/>
      <c r="CQ596" s="1521"/>
      <c r="CR596" s="89"/>
      <c r="CS596" s="1521" t="s">
        <v>642</v>
      </c>
      <c r="CT596" s="1521"/>
      <c r="CU596" s="1521"/>
      <c r="CV596" s="1521"/>
      <c r="CW596" s="1521"/>
      <c r="CX596" s="1521" t="s">
        <v>326</v>
      </c>
      <c r="CY596" s="1521"/>
      <c r="CZ596" s="1521"/>
      <c r="DA596" s="1521"/>
      <c r="DB596" s="1521"/>
      <c r="DC596" s="1521" t="s">
        <v>163</v>
      </c>
      <c r="DD596" s="1521"/>
      <c r="DE596" s="1521"/>
      <c r="DF596" s="1521"/>
      <c r="DG596" s="1521"/>
      <c r="DH596" s="1521" t="s">
        <v>164</v>
      </c>
      <c r="DI596" s="1521"/>
      <c r="DJ596" s="1521"/>
      <c r="DK596" s="1521"/>
      <c r="DL596" s="1521"/>
      <c r="DM596" s="1521" t="s">
        <v>469</v>
      </c>
      <c r="DN596" s="1521"/>
      <c r="DO596" s="1521"/>
      <c r="DP596" s="1521"/>
      <c r="DQ596" s="1521"/>
      <c r="DR596" s="1521" t="s">
        <v>30</v>
      </c>
      <c r="DS596" s="1521"/>
      <c r="DT596" s="1521"/>
      <c r="DU596" s="1521"/>
      <c r="DV596" s="1521"/>
      <c r="DX596" s="1521" t="s">
        <v>642</v>
      </c>
      <c r="DY596" s="1521"/>
      <c r="DZ596" s="1521"/>
      <c r="EA596" s="1521"/>
      <c r="EB596" s="1521"/>
      <c r="EC596" s="1521" t="s">
        <v>326</v>
      </c>
      <c r="ED596" s="1521"/>
      <c r="EE596" s="1521"/>
      <c r="EF596" s="1521"/>
      <c r="EG596" s="1521"/>
      <c r="EH596" s="1521" t="s">
        <v>163</v>
      </c>
      <c r="EI596" s="1521"/>
      <c r="EJ596" s="1521"/>
      <c r="EK596" s="1521"/>
      <c r="EL596" s="1521"/>
      <c r="EM596" s="1521" t="s">
        <v>164</v>
      </c>
      <c r="EN596" s="1521"/>
      <c r="EO596" s="1521"/>
      <c r="EP596" s="1521"/>
      <c r="EQ596" s="1521"/>
      <c r="ER596" s="1521" t="s">
        <v>469</v>
      </c>
      <c r="ES596" s="1521"/>
      <c r="ET596" s="1521"/>
      <c r="EU596" s="1521"/>
      <c r="EV596" s="1521"/>
      <c r="EW596" s="1521" t="s">
        <v>30</v>
      </c>
      <c r="EX596" s="1521"/>
      <c r="EY596" s="1521"/>
      <c r="EZ596" s="1521"/>
      <c r="FA596" s="1521"/>
    </row>
    <row r="597" spans="1:157" s="4" customFormat="1" ht="12.95" customHeight="1">
      <c r="A597" s="22"/>
      <c r="B597" t="s">
        <v>317</v>
      </c>
      <c r="C597"/>
      <c r="D597"/>
      <c r="E597"/>
      <c r="F597"/>
      <c r="G597" s="1439"/>
      <c r="H597" s="1439"/>
      <c r="I597" s="1439"/>
      <c r="J597" s="1439"/>
      <c r="K597" s="1439"/>
      <c r="L597" s="1439"/>
      <c r="M597"/>
      <c r="N597"/>
      <c r="O597" s="33" t="s">
        <v>207</v>
      </c>
      <c r="P597" s="1421"/>
      <c r="Q597" s="1421"/>
      <c r="R597" s="1421"/>
      <c r="S597"/>
      <c r="T597" s="22"/>
      <c r="U597" t="s">
        <v>317</v>
      </c>
      <c r="V597"/>
      <c r="W597"/>
      <c r="X597"/>
      <c r="Y597"/>
      <c r="Z597" s="1439"/>
      <c r="AA597" s="1439"/>
      <c r="AB597" s="1439"/>
      <c r="AC597" s="1439"/>
      <c r="AD597" s="1439"/>
      <c r="AE597" s="1439"/>
      <c r="AF597"/>
      <c r="AG597"/>
      <c r="AH597" s="33" t="s">
        <v>207</v>
      </c>
      <c r="AI597" s="1421"/>
      <c r="AJ597" s="1421"/>
      <c r="AK597" s="1421"/>
      <c r="AL597"/>
      <c r="AM597"/>
      <c r="AN597"/>
      <c r="AO597"/>
      <c r="AP597"/>
      <c r="AQ597"/>
      <c r="AR597"/>
      <c r="AS597"/>
      <c r="AT597"/>
      <c r="AU597"/>
      <c r="AV597"/>
      <c r="AW597"/>
      <c r="AX597"/>
      <c r="AY597"/>
      <c r="BA597" s="4" t="s">
        <v>326</v>
      </c>
      <c r="BB597" s="3"/>
      <c r="BC597" s="3"/>
      <c r="BD597" s="3"/>
      <c r="BE597" s="1355">
        <f t="shared" ref="BE597:BE631" si="3">IF(AND(AC718&lt;=0.5,AC718&gt;=0.36),1,0)</f>
        <v>0</v>
      </c>
      <c r="BF597" s="1357"/>
      <c r="BG597" s="1395">
        <f t="shared" ref="BG597:BG631" si="4">IF(BE597=1,G718,0)</f>
        <v>0</v>
      </c>
      <c r="BH597" s="1396"/>
      <c r="BI597" s="1355">
        <f t="shared" ref="BI597:BI631" si="5">IF(AND(AC718&lt;=0.35,AC718&gt;0),1,0)</f>
        <v>1</v>
      </c>
      <c r="BJ597" s="1357"/>
      <c r="BK597" s="1395">
        <f t="shared" ref="BK597:BK631" si="6">IF(BI597=1,G718,0)</f>
        <v>19</v>
      </c>
      <c r="BL597" s="1396"/>
      <c r="BM597" s="3"/>
      <c r="BN597" s="1397">
        <f t="shared" ref="BN597:BN631" si="7">IF(B718="SRO/Studio",G718,0)</f>
        <v>19</v>
      </c>
      <c r="BO597" s="1398"/>
      <c r="BP597" s="1398"/>
      <c r="BQ597" s="1398"/>
      <c r="BR597" s="1399"/>
      <c r="BS597" s="1394">
        <f t="shared" ref="BS597:BS631" si="8">IF(B718="1 Bedroom",G718,0)</f>
        <v>0</v>
      </c>
      <c r="BT597" s="1394"/>
      <c r="BU597" s="1394"/>
      <c r="BV597" s="1394"/>
      <c r="BW597" s="1394"/>
      <c r="BX597" s="1394">
        <f t="shared" ref="BX597:BX631" si="9">IF(B718="2 Bedrooms",G718,0)</f>
        <v>0</v>
      </c>
      <c r="BY597" s="1394"/>
      <c r="BZ597" s="1394"/>
      <c r="CA597" s="1394"/>
      <c r="CB597" s="1394"/>
      <c r="CC597" s="1394">
        <f t="shared" ref="CC597:CC631" si="10">IF(B718="3 Bedrooms",G718,0)</f>
        <v>0</v>
      </c>
      <c r="CD597" s="1394"/>
      <c r="CE597" s="1394"/>
      <c r="CF597" s="1394"/>
      <c r="CG597" s="1394"/>
      <c r="CH597" s="1394">
        <f t="shared" ref="CH597:CH631" si="11">IF(B718="4 Bedrooms",G718,0)</f>
        <v>0</v>
      </c>
      <c r="CI597" s="1394"/>
      <c r="CJ597" s="1394"/>
      <c r="CK597" s="1394"/>
      <c r="CL597" s="1394"/>
      <c r="CM597" s="1394">
        <f t="shared" ref="CM597:CM631" si="12">IF(B718="5 Bedrooms",G718,0)</f>
        <v>0</v>
      </c>
      <c r="CN597" s="1394"/>
      <c r="CO597" s="1394"/>
      <c r="CP597" s="1394"/>
      <c r="CQ597" s="1394"/>
      <c r="CR597" s="6"/>
      <c r="CS597" s="1393">
        <f t="shared" ref="CS597:CS631" si="13">IF(AND(B718="SRO/Studio",AC718&lt;=0.3),G718,0)</f>
        <v>19</v>
      </c>
      <c r="CT597" s="1393"/>
      <c r="CU597" s="1393"/>
      <c r="CV597" s="1393"/>
      <c r="CW597" s="1393"/>
      <c r="CX597" s="1393">
        <f t="shared" ref="CX597:CX631" si="14">IF(AND(B718="1 Bedroom",AC718&lt;=0.3),G718,0)</f>
        <v>0</v>
      </c>
      <c r="CY597" s="1393"/>
      <c r="CZ597" s="1393"/>
      <c r="DA597" s="1393"/>
      <c r="DB597" s="1393"/>
      <c r="DC597" s="1393">
        <f t="shared" ref="DC597:DC631" si="15">IF(AND(B718="2 Bedrooms",AC718&lt;=0.3),G718,0)</f>
        <v>0</v>
      </c>
      <c r="DD597" s="1393"/>
      <c r="DE597" s="1393"/>
      <c r="DF597" s="1393"/>
      <c r="DG597" s="1393"/>
      <c r="DH597" s="1393">
        <f t="shared" ref="DH597:DH631" si="16">IF(AND(B718="3 Bedrooms",AC718&lt;=0.3),G718,0)</f>
        <v>0</v>
      </c>
      <c r="DI597" s="1393"/>
      <c r="DJ597" s="1393"/>
      <c r="DK597" s="1393"/>
      <c r="DL597" s="1393"/>
      <c r="DM597" s="1393">
        <f t="shared" ref="DM597:DM631" si="17">IF(AND(B718="4 Bedrooms",AC718&lt;=0.3),G718,0)</f>
        <v>0</v>
      </c>
      <c r="DN597" s="1393"/>
      <c r="DO597" s="1393"/>
      <c r="DP597" s="1393"/>
      <c r="DQ597" s="1393"/>
      <c r="DR597" s="1393">
        <f t="shared" ref="DR597:DR631" si="18">IF(AND(B718="5 Bedrooms",AC718&lt;=0.3),G718,0)</f>
        <v>0</v>
      </c>
      <c r="DS597" s="1393"/>
      <c r="DT597" s="1393"/>
      <c r="DU597" s="1393"/>
      <c r="DV597" s="1393"/>
      <c r="DX597" s="1355">
        <f t="shared" ref="DX597:DX631" si="19">IF(BN597&gt;0,O718,"")</f>
        <v>568</v>
      </c>
      <c r="DY597" s="1356"/>
      <c r="DZ597" s="1356"/>
      <c r="EA597" s="1356"/>
      <c r="EB597" s="1357"/>
      <c r="EC597" s="1355" t="str">
        <f t="shared" ref="EC597:EC631" si="20">IF(BS597&gt;0,O718,"")</f>
        <v/>
      </c>
      <c r="ED597" s="1356"/>
      <c r="EE597" s="1356"/>
      <c r="EF597" s="1356"/>
      <c r="EG597" s="1357"/>
      <c r="EH597" s="1355" t="str">
        <f t="shared" ref="EH597:EH631" si="21">IF(BX597&gt;0,O718,"")</f>
        <v/>
      </c>
      <c r="EI597" s="1356"/>
      <c r="EJ597" s="1356"/>
      <c r="EK597" s="1356"/>
      <c r="EL597" s="1357"/>
      <c r="EM597" s="1355" t="str">
        <f t="shared" ref="EM597:EM631" si="22">IF(CC597&gt;0,O718,"")</f>
        <v/>
      </c>
      <c r="EN597" s="1356"/>
      <c r="EO597" s="1356"/>
      <c r="EP597" s="1356"/>
      <c r="EQ597" s="1357"/>
      <c r="ER597" s="1355" t="str">
        <f t="shared" ref="ER597:ER631" si="23">IF(CH597&gt;0,O718,"")</f>
        <v/>
      </c>
      <c r="ES597" s="1356"/>
      <c r="ET597" s="1356"/>
      <c r="EU597" s="1356"/>
      <c r="EV597" s="1357"/>
      <c r="EW597" s="1355" t="str">
        <f t="shared" ref="EW597:EW631" si="24">IF(CM597&gt;0,O718,"")</f>
        <v/>
      </c>
      <c r="EX597" s="1356"/>
      <c r="EY597" s="1356"/>
      <c r="EZ597" s="1356"/>
      <c r="FA597" s="1357"/>
    </row>
    <row r="598" spans="1:157" s="4" customFormat="1" ht="12.95" customHeight="1">
      <c r="A598" s="22"/>
      <c r="B598" t="s">
        <v>18</v>
      </c>
      <c r="C598"/>
      <c r="D598"/>
      <c r="E598"/>
      <c r="F598"/>
      <c r="G598"/>
      <c r="H598" s="1435" t="str">
        <f>M560</f>
        <v>Equity, LIHTC Investor</v>
      </c>
      <c r="I598" s="1435"/>
      <c r="J598" s="1435"/>
      <c r="K598" s="1435"/>
      <c r="L598" s="1435"/>
      <c r="M598" s="1435"/>
      <c r="N598" s="1435"/>
      <c r="O598" s="1435"/>
      <c r="P598" s="1435"/>
      <c r="Q598" s="1435"/>
      <c r="R598" s="1435"/>
      <c r="S598"/>
      <c r="T598" s="22"/>
      <c r="U598" t="s">
        <v>18</v>
      </c>
      <c r="V598"/>
      <c r="W598"/>
      <c r="X598"/>
      <c r="Y598"/>
      <c r="Z598"/>
      <c r="AA598" s="1435"/>
      <c r="AB598" s="1435"/>
      <c r="AC598" s="1435"/>
      <c r="AD598" s="1435"/>
      <c r="AE598" s="1435"/>
      <c r="AF598" s="1435"/>
      <c r="AG598" s="1435"/>
      <c r="AH598" s="1435"/>
      <c r="AI598" s="1435"/>
      <c r="AJ598" s="1435"/>
      <c r="AK598" s="1435"/>
      <c r="AL598"/>
      <c r="AM598"/>
      <c r="AN598"/>
      <c r="AO598"/>
      <c r="AP598"/>
      <c r="AQ598"/>
      <c r="AR598"/>
      <c r="AS598"/>
      <c r="AT598"/>
      <c r="AU598"/>
      <c r="AV598"/>
      <c r="AW598"/>
      <c r="AX598"/>
      <c r="AY598"/>
      <c r="BA598" s="4" t="s">
        <v>163</v>
      </c>
      <c r="BB598" s="3"/>
      <c r="BC598" s="3"/>
      <c r="BD598" s="3"/>
      <c r="BE598" s="1355">
        <f t="shared" si="3"/>
        <v>1</v>
      </c>
      <c r="BF598" s="1357"/>
      <c r="BG598" s="1395">
        <f t="shared" si="4"/>
        <v>15</v>
      </c>
      <c r="BH598" s="1396"/>
      <c r="BI598" s="1355">
        <f t="shared" si="5"/>
        <v>0</v>
      </c>
      <c r="BJ598" s="1357"/>
      <c r="BK598" s="1395">
        <f t="shared" si="6"/>
        <v>0</v>
      </c>
      <c r="BL598" s="1396"/>
      <c r="BM598" s="3"/>
      <c r="BN598" s="1397">
        <f t="shared" si="7"/>
        <v>15</v>
      </c>
      <c r="BO598" s="1398"/>
      <c r="BP598" s="1398"/>
      <c r="BQ598" s="1398"/>
      <c r="BR598" s="1399"/>
      <c r="BS598" s="1394">
        <f t="shared" si="8"/>
        <v>0</v>
      </c>
      <c r="BT598" s="1394"/>
      <c r="BU598" s="1394"/>
      <c r="BV598" s="1394"/>
      <c r="BW598" s="1394"/>
      <c r="BX598" s="1394">
        <f t="shared" si="9"/>
        <v>0</v>
      </c>
      <c r="BY598" s="1394"/>
      <c r="BZ598" s="1394"/>
      <c r="CA598" s="1394"/>
      <c r="CB598" s="1394"/>
      <c r="CC598" s="1394">
        <f t="shared" si="10"/>
        <v>0</v>
      </c>
      <c r="CD598" s="1394"/>
      <c r="CE598" s="1394"/>
      <c r="CF598" s="1394"/>
      <c r="CG598" s="1394"/>
      <c r="CH598" s="1394">
        <f t="shared" si="11"/>
        <v>0</v>
      </c>
      <c r="CI598" s="1394"/>
      <c r="CJ598" s="1394"/>
      <c r="CK598" s="1394"/>
      <c r="CL598" s="1394"/>
      <c r="CM598" s="1394">
        <f t="shared" si="12"/>
        <v>0</v>
      </c>
      <c r="CN598" s="1394"/>
      <c r="CO598" s="1394"/>
      <c r="CP598" s="1394"/>
      <c r="CQ598" s="1394"/>
      <c r="CR598" s="6"/>
      <c r="CS598" s="1393">
        <f t="shared" si="13"/>
        <v>0</v>
      </c>
      <c r="CT598" s="1393"/>
      <c r="CU598" s="1393"/>
      <c r="CV598" s="1393"/>
      <c r="CW598" s="1393"/>
      <c r="CX598" s="1393">
        <f t="shared" si="14"/>
        <v>0</v>
      </c>
      <c r="CY598" s="1393"/>
      <c r="CZ598" s="1393"/>
      <c r="DA598" s="1393"/>
      <c r="DB598" s="1393"/>
      <c r="DC598" s="1393">
        <f t="shared" si="15"/>
        <v>0</v>
      </c>
      <c r="DD598" s="1393"/>
      <c r="DE598" s="1393"/>
      <c r="DF598" s="1393"/>
      <c r="DG598" s="1393"/>
      <c r="DH598" s="1393">
        <f t="shared" si="16"/>
        <v>0</v>
      </c>
      <c r="DI598" s="1393"/>
      <c r="DJ598" s="1393"/>
      <c r="DK598" s="1393"/>
      <c r="DL598" s="1393"/>
      <c r="DM598" s="1393">
        <f t="shared" si="17"/>
        <v>0</v>
      </c>
      <c r="DN598" s="1393"/>
      <c r="DO598" s="1393"/>
      <c r="DP598" s="1393"/>
      <c r="DQ598" s="1393"/>
      <c r="DR598" s="1393">
        <f t="shared" si="18"/>
        <v>0</v>
      </c>
      <c r="DS598" s="1393"/>
      <c r="DT598" s="1393"/>
      <c r="DU598" s="1393"/>
      <c r="DV598" s="1393"/>
      <c r="DX598" s="1355">
        <f t="shared" si="19"/>
        <v>981</v>
      </c>
      <c r="DY598" s="1356"/>
      <c r="DZ598" s="1356"/>
      <c r="EA598" s="1356"/>
      <c r="EB598" s="1357"/>
      <c r="EC598" s="1355" t="str">
        <f t="shared" si="20"/>
        <v/>
      </c>
      <c r="ED598" s="1356"/>
      <c r="EE598" s="1356"/>
      <c r="EF598" s="1356"/>
      <c r="EG598" s="1357"/>
      <c r="EH598" s="1355" t="str">
        <f t="shared" si="21"/>
        <v/>
      </c>
      <c r="EI598" s="1356"/>
      <c r="EJ598" s="1356"/>
      <c r="EK598" s="1356"/>
      <c r="EL598" s="1357"/>
      <c r="EM598" s="1355" t="str">
        <f t="shared" si="22"/>
        <v/>
      </c>
      <c r="EN598" s="1356"/>
      <c r="EO598" s="1356"/>
      <c r="EP598" s="1356"/>
      <c r="EQ598" s="1357"/>
      <c r="ER598" s="1355" t="str">
        <f t="shared" si="23"/>
        <v/>
      </c>
      <c r="ES598" s="1356"/>
      <c r="ET598" s="1356"/>
      <c r="EU598" s="1356"/>
      <c r="EV598" s="1357"/>
      <c r="EW598" s="1355" t="str">
        <f t="shared" si="24"/>
        <v/>
      </c>
      <c r="EX598" s="1356"/>
      <c r="EY598" s="1356"/>
      <c r="EZ598" s="1356"/>
      <c r="FA598" s="1357"/>
    </row>
    <row r="599" spans="1:157" ht="12.95" customHeight="1">
      <c r="A599" s="22"/>
      <c r="B599" t="s">
        <v>20</v>
      </c>
      <c r="N599" s="1420" t="s">
        <v>678</v>
      </c>
      <c r="O599" s="1420"/>
      <c r="T599" s="22"/>
      <c r="U599" t="s">
        <v>20</v>
      </c>
      <c r="AG599" s="1420" t="s">
        <v>678</v>
      </c>
      <c r="AH599" s="1420"/>
      <c r="BA599" s="4" t="s">
        <v>164</v>
      </c>
      <c r="BB599" s="3"/>
      <c r="BC599" s="3"/>
      <c r="BD599" s="3"/>
      <c r="BE599" s="1355">
        <f t="shared" si="3"/>
        <v>0</v>
      </c>
      <c r="BF599" s="1357"/>
      <c r="BG599" s="1395">
        <f t="shared" si="4"/>
        <v>0</v>
      </c>
      <c r="BH599" s="1396"/>
      <c r="BI599" s="1355">
        <f t="shared" si="5"/>
        <v>0</v>
      </c>
      <c r="BJ599" s="1357"/>
      <c r="BK599" s="1395">
        <f t="shared" si="6"/>
        <v>0</v>
      </c>
      <c r="BL599" s="1396"/>
      <c r="BM599" s="3"/>
      <c r="BN599" s="1397">
        <f t="shared" si="7"/>
        <v>34</v>
      </c>
      <c r="BO599" s="1398"/>
      <c r="BP599" s="1398"/>
      <c r="BQ599" s="1398"/>
      <c r="BR599" s="1399"/>
      <c r="BS599" s="1394">
        <f t="shared" si="8"/>
        <v>0</v>
      </c>
      <c r="BT599" s="1394"/>
      <c r="BU599" s="1394"/>
      <c r="BV599" s="1394"/>
      <c r="BW599" s="1394"/>
      <c r="BX599" s="1394">
        <f t="shared" si="9"/>
        <v>0</v>
      </c>
      <c r="BY599" s="1394"/>
      <c r="BZ599" s="1394"/>
      <c r="CA599" s="1394"/>
      <c r="CB599" s="1394"/>
      <c r="CC599" s="1394">
        <f t="shared" si="10"/>
        <v>0</v>
      </c>
      <c r="CD599" s="1394"/>
      <c r="CE599" s="1394"/>
      <c r="CF599" s="1394"/>
      <c r="CG599" s="1394"/>
      <c r="CH599" s="1394">
        <f t="shared" si="11"/>
        <v>0</v>
      </c>
      <c r="CI599" s="1394"/>
      <c r="CJ599" s="1394"/>
      <c r="CK599" s="1394"/>
      <c r="CL599" s="1394"/>
      <c r="CM599" s="1394">
        <f t="shared" si="12"/>
        <v>0</v>
      </c>
      <c r="CN599" s="1394"/>
      <c r="CO599" s="1394"/>
      <c r="CP599" s="1394"/>
      <c r="CQ599" s="1394"/>
      <c r="CR599" s="6"/>
      <c r="CS599" s="1393">
        <f t="shared" si="13"/>
        <v>0</v>
      </c>
      <c r="CT599" s="1393"/>
      <c r="CU599" s="1393"/>
      <c r="CV599" s="1393"/>
      <c r="CW599" s="1393"/>
      <c r="CX599" s="1393">
        <f t="shared" si="14"/>
        <v>0</v>
      </c>
      <c r="CY599" s="1393"/>
      <c r="CZ599" s="1393"/>
      <c r="DA599" s="1393"/>
      <c r="DB599" s="1393"/>
      <c r="DC599" s="1393">
        <f t="shared" si="15"/>
        <v>0</v>
      </c>
      <c r="DD599" s="1393"/>
      <c r="DE599" s="1393"/>
      <c r="DF599" s="1393"/>
      <c r="DG599" s="1393"/>
      <c r="DH599" s="1393">
        <f t="shared" si="16"/>
        <v>0</v>
      </c>
      <c r="DI599" s="1393"/>
      <c r="DJ599" s="1393"/>
      <c r="DK599" s="1393"/>
      <c r="DL599" s="1393"/>
      <c r="DM599" s="1393">
        <f t="shared" si="17"/>
        <v>0</v>
      </c>
      <c r="DN599" s="1393"/>
      <c r="DO599" s="1393"/>
      <c r="DP599" s="1393"/>
      <c r="DQ599" s="1393"/>
      <c r="DR599" s="1393">
        <f t="shared" si="18"/>
        <v>0</v>
      </c>
      <c r="DS599" s="1393"/>
      <c r="DT599" s="1393"/>
      <c r="DU599" s="1393"/>
      <c r="DV599" s="1393"/>
      <c r="DX599" s="1355">
        <f t="shared" si="19"/>
        <v>1188</v>
      </c>
      <c r="DY599" s="1356"/>
      <c r="DZ599" s="1356"/>
      <c r="EA599" s="1356"/>
      <c r="EB599" s="1357"/>
      <c r="EC599" s="1355" t="str">
        <f t="shared" si="20"/>
        <v/>
      </c>
      <c r="ED599" s="1356"/>
      <c r="EE599" s="1356"/>
      <c r="EF599" s="1356"/>
      <c r="EG599" s="1357"/>
      <c r="EH599" s="1355" t="str">
        <f t="shared" si="21"/>
        <v/>
      </c>
      <c r="EI599" s="1356"/>
      <c r="EJ599" s="1356"/>
      <c r="EK599" s="1356"/>
      <c r="EL599" s="1357"/>
      <c r="EM599" s="1355" t="str">
        <f t="shared" si="22"/>
        <v/>
      </c>
      <c r="EN599" s="1356"/>
      <c r="EO599" s="1356"/>
      <c r="EP599" s="1356"/>
      <c r="EQ599" s="1357"/>
      <c r="ER599" s="1355" t="str">
        <f t="shared" si="23"/>
        <v/>
      </c>
      <c r="ES599" s="1356"/>
      <c r="ET599" s="1356"/>
      <c r="EU599" s="1356"/>
      <c r="EV599" s="1357"/>
      <c r="EW599" s="1355" t="str">
        <f t="shared" si="24"/>
        <v/>
      </c>
      <c r="EX599" s="1356"/>
      <c r="EY599" s="1356"/>
      <c r="EZ599" s="1356"/>
      <c r="FA599" s="1357"/>
    </row>
    <row r="600" spans="1:157" ht="12.95" customHeight="1">
      <c r="A600" s="22"/>
      <c r="T600" s="22"/>
      <c r="BA600" s="4" t="s">
        <v>165</v>
      </c>
      <c r="BB600" s="3"/>
      <c r="BC600" s="3"/>
      <c r="BD600" s="3"/>
      <c r="BE600" s="1355">
        <f t="shared" si="3"/>
        <v>0</v>
      </c>
      <c r="BF600" s="1357"/>
      <c r="BG600" s="1395">
        <f t="shared" si="4"/>
        <v>0</v>
      </c>
      <c r="BH600" s="1396"/>
      <c r="BI600" s="1355">
        <f t="shared" si="5"/>
        <v>1</v>
      </c>
      <c r="BJ600" s="1357"/>
      <c r="BK600" s="1395">
        <f t="shared" si="6"/>
        <v>15</v>
      </c>
      <c r="BL600" s="1396"/>
      <c r="BM600" s="3"/>
      <c r="BN600" s="1397">
        <f t="shared" si="7"/>
        <v>0</v>
      </c>
      <c r="BO600" s="1398"/>
      <c r="BP600" s="1398"/>
      <c r="BQ600" s="1398"/>
      <c r="BR600" s="1399"/>
      <c r="BS600" s="1394">
        <f t="shared" si="8"/>
        <v>15</v>
      </c>
      <c r="BT600" s="1394"/>
      <c r="BU600" s="1394"/>
      <c r="BV600" s="1394"/>
      <c r="BW600" s="1394"/>
      <c r="BX600" s="1394">
        <f t="shared" si="9"/>
        <v>0</v>
      </c>
      <c r="BY600" s="1394"/>
      <c r="BZ600" s="1394"/>
      <c r="CA600" s="1394"/>
      <c r="CB600" s="1394"/>
      <c r="CC600" s="1394">
        <f t="shared" si="10"/>
        <v>0</v>
      </c>
      <c r="CD600" s="1394"/>
      <c r="CE600" s="1394"/>
      <c r="CF600" s="1394"/>
      <c r="CG600" s="1394"/>
      <c r="CH600" s="1394">
        <f t="shared" si="11"/>
        <v>0</v>
      </c>
      <c r="CI600" s="1394"/>
      <c r="CJ600" s="1394"/>
      <c r="CK600" s="1394"/>
      <c r="CL600" s="1394"/>
      <c r="CM600" s="1394">
        <f t="shared" si="12"/>
        <v>0</v>
      </c>
      <c r="CN600" s="1394"/>
      <c r="CO600" s="1394"/>
      <c r="CP600" s="1394"/>
      <c r="CQ600" s="1394"/>
      <c r="CR600" s="6"/>
      <c r="CS600" s="1393">
        <f t="shared" si="13"/>
        <v>0</v>
      </c>
      <c r="CT600" s="1393"/>
      <c r="CU600" s="1393"/>
      <c r="CV600" s="1393"/>
      <c r="CW600" s="1393"/>
      <c r="CX600" s="1393">
        <f t="shared" si="14"/>
        <v>15</v>
      </c>
      <c r="CY600" s="1393"/>
      <c r="CZ600" s="1393"/>
      <c r="DA600" s="1393"/>
      <c r="DB600" s="1393"/>
      <c r="DC600" s="1393">
        <f t="shared" si="15"/>
        <v>0</v>
      </c>
      <c r="DD600" s="1393"/>
      <c r="DE600" s="1393"/>
      <c r="DF600" s="1393"/>
      <c r="DG600" s="1393"/>
      <c r="DH600" s="1393">
        <f t="shared" si="16"/>
        <v>0</v>
      </c>
      <c r="DI600" s="1393"/>
      <c r="DJ600" s="1393"/>
      <c r="DK600" s="1393"/>
      <c r="DL600" s="1393"/>
      <c r="DM600" s="1393">
        <f t="shared" si="17"/>
        <v>0</v>
      </c>
      <c r="DN600" s="1393"/>
      <c r="DO600" s="1393"/>
      <c r="DP600" s="1393"/>
      <c r="DQ600" s="1393"/>
      <c r="DR600" s="1393">
        <f t="shared" si="18"/>
        <v>0</v>
      </c>
      <c r="DS600" s="1393"/>
      <c r="DT600" s="1393"/>
      <c r="DU600" s="1393"/>
      <c r="DV600" s="1393"/>
      <c r="DX600" s="1355" t="str">
        <f t="shared" si="19"/>
        <v/>
      </c>
      <c r="DY600" s="1356"/>
      <c r="DZ600" s="1356"/>
      <c r="EA600" s="1356"/>
      <c r="EB600" s="1357"/>
      <c r="EC600" s="1355">
        <f t="shared" si="20"/>
        <v>605</v>
      </c>
      <c r="ED600" s="1356"/>
      <c r="EE600" s="1356"/>
      <c r="EF600" s="1356"/>
      <c r="EG600" s="1357"/>
      <c r="EH600" s="1355" t="str">
        <f t="shared" si="21"/>
        <v/>
      </c>
      <c r="EI600" s="1356"/>
      <c r="EJ600" s="1356"/>
      <c r="EK600" s="1356"/>
      <c r="EL600" s="1357"/>
      <c r="EM600" s="1355" t="str">
        <f t="shared" si="22"/>
        <v/>
      </c>
      <c r="EN600" s="1356"/>
      <c r="EO600" s="1356"/>
      <c r="EP600" s="1356"/>
      <c r="EQ600" s="1357"/>
      <c r="ER600" s="1355" t="str">
        <f t="shared" si="23"/>
        <v/>
      </c>
      <c r="ES600" s="1356"/>
      <c r="ET600" s="1356"/>
      <c r="EU600" s="1356"/>
      <c r="EV600" s="1357"/>
      <c r="EW600" s="1355" t="str">
        <f t="shared" si="24"/>
        <v/>
      </c>
      <c r="EX600" s="1356"/>
      <c r="EY600" s="1356"/>
      <c r="EZ600" s="1356"/>
      <c r="FA600" s="1357"/>
    </row>
    <row r="601" spans="1:157" ht="12.95" customHeight="1">
      <c r="A601" s="55" t="s">
        <v>470</v>
      </c>
      <c r="B601" t="s">
        <v>472</v>
      </c>
      <c r="G601" s="1516">
        <f>C562</f>
        <v>0</v>
      </c>
      <c r="H601" s="1516"/>
      <c r="I601" s="1516"/>
      <c r="J601" s="1516"/>
      <c r="K601" s="1516"/>
      <c r="L601" s="1516"/>
      <c r="M601" s="1516"/>
      <c r="N601" s="1516"/>
      <c r="O601" s="1516"/>
      <c r="P601" s="1516"/>
      <c r="Q601" s="1516"/>
      <c r="R601" s="1516"/>
      <c r="T601" s="55" t="s">
        <v>655</v>
      </c>
      <c r="U601" t="s">
        <v>472</v>
      </c>
      <c r="Z601" s="1516">
        <f>C563</f>
        <v>0</v>
      </c>
      <c r="AA601" s="1516"/>
      <c r="AB601" s="1516"/>
      <c r="AC601" s="1516"/>
      <c r="AD601" s="1516"/>
      <c r="AE601" s="1516"/>
      <c r="AF601" s="1516"/>
      <c r="AG601" s="1516"/>
      <c r="AH601" s="1516"/>
      <c r="AI601" s="1516"/>
      <c r="AJ601" s="1516"/>
      <c r="AK601" s="1516"/>
      <c r="BA601" s="4" t="s">
        <v>30</v>
      </c>
      <c r="BB601" s="3"/>
      <c r="BC601" s="3"/>
      <c r="BD601" s="3"/>
      <c r="BE601" s="1355">
        <f t="shared" si="3"/>
        <v>1</v>
      </c>
      <c r="BF601" s="1357"/>
      <c r="BG601" s="1395">
        <f t="shared" si="4"/>
        <v>16</v>
      </c>
      <c r="BH601" s="1396"/>
      <c r="BI601" s="1355">
        <f t="shared" si="5"/>
        <v>0</v>
      </c>
      <c r="BJ601" s="1357"/>
      <c r="BK601" s="1395">
        <f t="shared" si="6"/>
        <v>0</v>
      </c>
      <c r="BL601" s="1396"/>
      <c r="BM601" s="3"/>
      <c r="BN601" s="1397">
        <f t="shared" si="7"/>
        <v>0</v>
      </c>
      <c r="BO601" s="1398"/>
      <c r="BP601" s="1398"/>
      <c r="BQ601" s="1398"/>
      <c r="BR601" s="1399"/>
      <c r="BS601" s="1394">
        <f t="shared" si="8"/>
        <v>16</v>
      </c>
      <c r="BT601" s="1394"/>
      <c r="BU601" s="1394"/>
      <c r="BV601" s="1394"/>
      <c r="BW601" s="1394"/>
      <c r="BX601" s="1394">
        <f t="shared" si="9"/>
        <v>0</v>
      </c>
      <c r="BY601" s="1394"/>
      <c r="BZ601" s="1394"/>
      <c r="CA601" s="1394"/>
      <c r="CB601" s="1394"/>
      <c r="CC601" s="1394">
        <f t="shared" si="10"/>
        <v>0</v>
      </c>
      <c r="CD601" s="1394"/>
      <c r="CE601" s="1394"/>
      <c r="CF601" s="1394"/>
      <c r="CG601" s="1394"/>
      <c r="CH601" s="1394">
        <f t="shared" si="11"/>
        <v>0</v>
      </c>
      <c r="CI601" s="1394"/>
      <c r="CJ601" s="1394"/>
      <c r="CK601" s="1394"/>
      <c r="CL601" s="1394"/>
      <c r="CM601" s="1394">
        <f t="shared" si="12"/>
        <v>0</v>
      </c>
      <c r="CN601" s="1394"/>
      <c r="CO601" s="1394"/>
      <c r="CP601" s="1394"/>
      <c r="CQ601" s="1394"/>
      <c r="CR601" s="6"/>
      <c r="CS601" s="1393">
        <f t="shared" si="13"/>
        <v>0</v>
      </c>
      <c r="CT601" s="1393"/>
      <c r="CU601" s="1393"/>
      <c r="CV601" s="1393"/>
      <c r="CW601" s="1393"/>
      <c r="CX601" s="1393">
        <f t="shared" si="14"/>
        <v>0</v>
      </c>
      <c r="CY601" s="1393"/>
      <c r="CZ601" s="1393"/>
      <c r="DA601" s="1393"/>
      <c r="DB601" s="1393"/>
      <c r="DC601" s="1393">
        <f t="shared" si="15"/>
        <v>0</v>
      </c>
      <c r="DD601" s="1393"/>
      <c r="DE601" s="1393"/>
      <c r="DF601" s="1393"/>
      <c r="DG601" s="1393"/>
      <c r="DH601" s="1393">
        <f t="shared" si="16"/>
        <v>0</v>
      </c>
      <c r="DI601" s="1393"/>
      <c r="DJ601" s="1393"/>
      <c r="DK601" s="1393"/>
      <c r="DL601" s="1393"/>
      <c r="DM601" s="1393">
        <f t="shared" si="17"/>
        <v>0</v>
      </c>
      <c r="DN601" s="1393"/>
      <c r="DO601" s="1393"/>
      <c r="DP601" s="1393"/>
      <c r="DQ601" s="1393"/>
      <c r="DR601" s="1393">
        <f t="shared" si="18"/>
        <v>0</v>
      </c>
      <c r="DS601" s="1393"/>
      <c r="DT601" s="1393"/>
      <c r="DU601" s="1393"/>
      <c r="DV601" s="1393"/>
      <c r="DX601" s="1355" t="str">
        <f t="shared" si="19"/>
        <v/>
      </c>
      <c r="DY601" s="1356"/>
      <c r="DZ601" s="1356"/>
      <c r="EA601" s="1356"/>
      <c r="EB601" s="1357"/>
      <c r="EC601" s="1355">
        <f t="shared" si="20"/>
        <v>1047</v>
      </c>
      <c r="ED601" s="1356"/>
      <c r="EE601" s="1356"/>
      <c r="EF601" s="1356"/>
      <c r="EG601" s="1357"/>
      <c r="EH601" s="1355" t="str">
        <f t="shared" si="21"/>
        <v/>
      </c>
      <c r="EI601" s="1356"/>
      <c r="EJ601" s="1356"/>
      <c r="EK601" s="1356"/>
      <c r="EL601" s="1357"/>
      <c r="EM601" s="1355" t="str">
        <f t="shared" si="22"/>
        <v/>
      </c>
      <c r="EN601" s="1356"/>
      <c r="EO601" s="1356"/>
      <c r="EP601" s="1356"/>
      <c r="EQ601" s="1357"/>
      <c r="ER601" s="1355" t="str">
        <f t="shared" si="23"/>
        <v/>
      </c>
      <c r="ES601" s="1356"/>
      <c r="ET601" s="1356"/>
      <c r="EU601" s="1356"/>
      <c r="EV601" s="1357"/>
      <c r="EW601" s="1355" t="str">
        <f t="shared" si="24"/>
        <v/>
      </c>
      <c r="EX601" s="1356"/>
      <c r="EY601" s="1356"/>
      <c r="EZ601" s="1356"/>
      <c r="FA601" s="1357"/>
    </row>
    <row r="602" spans="1:157" ht="12.95" customHeight="1">
      <c r="A602" s="22"/>
      <c r="B602" t="s">
        <v>85</v>
      </c>
      <c r="G602" s="1435"/>
      <c r="H602" s="1435"/>
      <c r="I602" s="1435"/>
      <c r="J602" s="1435"/>
      <c r="K602" s="1435"/>
      <c r="L602" s="1435"/>
      <c r="M602" s="1435"/>
      <c r="N602" s="1435"/>
      <c r="O602" s="1435"/>
      <c r="P602" s="1435"/>
      <c r="Q602" s="1435"/>
      <c r="R602" s="1435"/>
      <c r="T602" s="22"/>
      <c r="U602" t="s">
        <v>85</v>
      </c>
      <c r="Z602" s="1435"/>
      <c r="AA602" s="1435"/>
      <c r="AB602" s="1435"/>
      <c r="AC602" s="1435"/>
      <c r="AD602" s="1435"/>
      <c r="AE602" s="1435"/>
      <c r="AF602" s="1435"/>
      <c r="AG602" s="1435"/>
      <c r="AH602" s="1435"/>
      <c r="AI602" s="1435"/>
      <c r="AJ602" s="1435"/>
      <c r="AK602" s="1435"/>
      <c r="AZ602" s="3"/>
      <c r="BA602" s="3"/>
      <c r="BB602" s="3"/>
      <c r="BC602" s="3"/>
      <c r="BD602" s="3"/>
      <c r="BE602" s="1355">
        <f t="shared" si="3"/>
        <v>0</v>
      </c>
      <c r="BF602" s="1357"/>
      <c r="BG602" s="1395">
        <f t="shared" si="4"/>
        <v>0</v>
      </c>
      <c r="BH602" s="1396"/>
      <c r="BI602" s="1355">
        <f t="shared" si="5"/>
        <v>0</v>
      </c>
      <c r="BJ602" s="1357"/>
      <c r="BK602" s="1395">
        <f t="shared" si="6"/>
        <v>0</v>
      </c>
      <c r="BL602" s="1396"/>
      <c r="BM602" s="3"/>
      <c r="BN602" s="1397">
        <f t="shared" si="7"/>
        <v>0</v>
      </c>
      <c r="BO602" s="1398"/>
      <c r="BP602" s="1398"/>
      <c r="BQ602" s="1398"/>
      <c r="BR602" s="1399"/>
      <c r="BS602" s="1394">
        <f t="shared" si="8"/>
        <v>34</v>
      </c>
      <c r="BT602" s="1394"/>
      <c r="BU602" s="1394"/>
      <c r="BV602" s="1394"/>
      <c r="BW602" s="1394"/>
      <c r="BX602" s="1394">
        <f t="shared" si="9"/>
        <v>0</v>
      </c>
      <c r="BY602" s="1394"/>
      <c r="BZ602" s="1394"/>
      <c r="CA602" s="1394"/>
      <c r="CB602" s="1394"/>
      <c r="CC602" s="1394">
        <f t="shared" si="10"/>
        <v>0</v>
      </c>
      <c r="CD602" s="1394"/>
      <c r="CE602" s="1394"/>
      <c r="CF602" s="1394"/>
      <c r="CG602" s="1394"/>
      <c r="CH602" s="1394">
        <f t="shared" si="11"/>
        <v>0</v>
      </c>
      <c r="CI602" s="1394"/>
      <c r="CJ602" s="1394"/>
      <c r="CK602" s="1394"/>
      <c r="CL602" s="1394"/>
      <c r="CM602" s="1394">
        <f t="shared" si="12"/>
        <v>0</v>
      </c>
      <c r="CN602" s="1394"/>
      <c r="CO602" s="1394"/>
      <c r="CP602" s="1394"/>
      <c r="CQ602" s="1394"/>
      <c r="CR602" s="6"/>
      <c r="CS602" s="1393">
        <f t="shared" si="13"/>
        <v>0</v>
      </c>
      <c r="CT602" s="1393"/>
      <c r="CU602" s="1393"/>
      <c r="CV602" s="1393"/>
      <c r="CW602" s="1393"/>
      <c r="CX602" s="1393">
        <f t="shared" si="14"/>
        <v>0</v>
      </c>
      <c r="CY602" s="1393"/>
      <c r="CZ602" s="1393"/>
      <c r="DA602" s="1393"/>
      <c r="DB602" s="1393"/>
      <c r="DC602" s="1393">
        <f t="shared" si="15"/>
        <v>0</v>
      </c>
      <c r="DD602" s="1393"/>
      <c r="DE602" s="1393"/>
      <c r="DF602" s="1393"/>
      <c r="DG602" s="1393"/>
      <c r="DH602" s="1393">
        <f t="shared" si="16"/>
        <v>0</v>
      </c>
      <c r="DI602" s="1393"/>
      <c r="DJ602" s="1393"/>
      <c r="DK602" s="1393"/>
      <c r="DL602" s="1393"/>
      <c r="DM602" s="1393">
        <f t="shared" si="17"/>
        <v>0</v>
      </c>
      <c r="DN602" s="1393"/>
      <c r="DO602" s="1393"/>
      <c r="DP602" s="1393"/>
      <c r="DQ602" s="1393"/>
      <c r="DR602" s="1393">
        <f t="shared" si="18"/>
        <v>0</v>
      </c>
      <c r="DS602" s="1393"/>
      <c r="DT602" s="1393"/>
      <c r="DU602" s="1393"/>
      <c r="DV602" s="1393"/>
      <c r="DX602" s="1355" t="str">
        <f t="shared" si="19"/>
        <v/>
      </c>
      <c r="DY602" s="1356"/>
      <c r="DZ602" s="1356"/>
      <c r="EA602" s="1356"/>
      <c r="EB602" s="1357"/>
      <c r="EC602" s="1355">
        <f t="shared" si="20"/>
        <v>1268</v>
      </c>
      <c r="ED602" s="1356"/>
      <c r="EE602" s="1356"/>
      <c r="EF602" s="1356"/>
      <c r="EG602" s="1357"/>
      <c r="EH602" s="1355" t="str">
        <f t="shared" si="21"/>
        <v/>
      </c>
      <c r="EI602" s="1356"/>
      <c r="EJ602" s="1356"/>
      <c r="EK602" s="1356"/>
      <c r="EL602" s="1357"/>
      <c r="EM602" s="1355" t="str">
        <f t="shared" si="22"/>
        <v/>
      </c>
      <c r="EN602" s="1356"/>
      <c r="EO602" s="1356"/>
      <c r="EP602" s="1356"/>
      <c r="EQ602" s="1357"/>
      <c r="ER602" s="1355" t="str">
        <f t="shared" si="23"/>
        <v/>
      </c>
      <c r="ES602" s="1356"/>
      <c r="ET602" s="1356"/>
      <c r="EU602" s="1356"/>
      <c r="EV602" s="1357"/>
      <c r="EW602" s="1355" t="str">
        <f t="shared" si="24"/>
        <v/>
      </c>
      <c r="EX602" s="1356"/>
      <c r="EY602" s="1356"/>
      <c r="EZ602" s="1356"/>
      <c r="FA602" s="1357"/>
    </row>
    <row r="603" spans="1:157" ht="12.95" customHeight="1">
      <c r="A603" s="22"/>
      <c r="B603" t="s">
        <v>589</v>
      </c>
      <c r="G603" s="1435"/>
      <c r="H603" s="1435"/>
      <c r="I603" s="1435"/>
      <c r="J603" s="1435"/>
      <c r="K603" s="1435"/>
      <c r="L603" s="1435"/>
      <c r="M603" s="1435"/>
      <c r="N603" s="1435"/>
      <c r="O603" s="1435"/>
      <c r="P603" s="1435"/>
      <c r="Q603" s="1435"/>
      <c r="R603" s="1435"/>
      <c r="T603" s="22"/>
      <c r="U603" t="s">
        <v>589</v>
      </c>
      <c r="Z603" s="1434"/>
      <c r="AA603" s="1434"/>
      <c r="AB603" s="1434"/>
      <c r="AC603" s="1434"/>
      <c r="AD603" s="1434"/>
      <c r="AE603" s="1434"/>
      <c r="AF603" s="1434"/>
      <c r="AG603" s="1434"/>
      <c r="AH603" s="1434"/>
      <c r="AI603" s="1434"/>
      <c r="AJ603" s="1434"/>
      <c r="AK603" s="1434"/>
      <c r="AZ603" s="3"/>
      <c r="BA603" s="3"/>
      <c r="BB603" s="3"/>
      <c r="BC603" s="3"/>
      <c r="BD603" s="3"/>
      <c r="BE603" s="1355">
        <f t="shared" si="3"/>
        <v>0</v>
      </c>
      <c r="BF603" s="1357"/>
      <c r="BG603" s="1395">
        <f t="shared" si="4"/>
        <v>0</v>
      </c>
      <c r="BH603" s="1396"/>
      <c r="BI603" s="1355">
        <f t="shared" si="5"/>
        <v>0</v>
      </c>
      <c r="BJ603" s="1357"/>
      <c r="BK603" s="1395">
        <f t="shared" si="6"/>
        <v>0</v>
      </c>
      <c r="BL603" s="1396"/>
      <c r="BM603" s="3"/>
      <c r="BN603" s="1397">
        <f t="shared" si="7"/>
        <v>0</v>
      </c>
      <c r="BO603" s="1398"/>
      <c r="BP603" s="1398"/>
      <c r="BQ603" s="1398"/>
      <c r="BR603" s="1399"/>
      <c r="BS603" s="1394">
        <f t="shared" si="8"/>
        <v>0</v>
      </c>
      <c r="BT603" s="1394"/>
      <c r="BU603" s="1394"/>
      <c r="BV603" s="1394"/>
      <c r="BW603" s="1394"/>
      <c r="BX603" s="1394">
        <f t="shared" si="9"/>
        <v>0</v>
      </c>
      <c r="BY603" s="1394"/>
      <c r="BZ603" s="1394"/>
      <c r="CA603" s="1394"/>
      <c r="CB603" s="1394"/>
      <c r="CC603" s="1394">
        <f t="shared" si="10"/>
        <v>0</v>
      </c>
      <c r="CD603" s="1394"/>
      <c r="CE603" s="1394"/>
      <c r="CF603" s="1394"/>
      <c r="CG603" s="1394"/>
      <c r="CH603" s="1394">
        <f t="shared" si="11"/>
        <v>0</v>
      </c>
      <c r="CI603" s="1394"/>
      <c r="CJ603" s="1394"/>
      <c r="CK603" s="1394"/>
      <c r="CL603" s="1394"/>
      <c r="CM603" s="1394">
        <f t="shared" si="12"/>
        <v>0</v>
      </c>
      <c r="CN603" s="1394"/>
      <c r="CO603" s="1394"/>
      <c r="CP603" s="1394"/>
      <c r="CQ603" s="1394"/>
      <c r="CR603" s="6"/>
      <c r="CS603" s="1393">
        <f t="shared" si="13"/>
        <v>0</v>
      </c>
      <c r="CT603" s="1393"/>
      <c r="CU603" s="1393"/>
      <c r="CV603" s="1393"/>
      <c r="CW603" s="1393"/>
      <c r="CX603" s="1393">
        <f t="shared" si="14"/>
        <v>0</v>
      </c>
      <c r="CY603" s="1393"/>
      <c r="CZ603" s="1393"/>
      <c r="DA603" s="1393"/>
      <c r="DB603" s="1393"/>
      <c r="DC603" s="1393">
        <f t="shared" si="15"/>
        <v>0</v>
      </c>
      <c r="DD603" s="1393"/>
      <c r="DE603" s="1393"/>
      <c r="DF603" s="1393"/>
      <c r="DG603" s="1393"/>
      <c r="DH603" s="1393">
        <f t="shared" si="16"/>
        <v>0</v>
      </c>
      <c r="DI603" s="1393"/>
      <c r="DJ603" s="1393"/>
      <c r="DK603" s="1393"/>
      <c r="DL603" s="1393"/>
      <c r="DM603" s="1393">
        <f t="shared" si="17"/>
        <v>0</v>
      </c>
      <c r="DN603" s="1393"/>
      <c r="DO603" s="1393"/>
      <c r="DP603" s="1393"/>
      <c r="DQ603" s="1393"/>
      <c r="DR603" s="1393">
        <f t="shared" si="18"/>
        <v>0</v>
      </c>
      <c r="DS603" s="1393"/>
      <c r="DT603" s="1393"/>
      <c r="DU603" s="1393"/>
      <c r="DV603" s="1393"/>
      <c r="DX603" s="1355" t="str">
        <f t="shared" si="19"/>
        <v/>
      </c>
      <c r="DY603" s="1356"/>
      <c r="DZ603" s="1356"/>
      <c r="EA603" s="1356"/>
      <c r="EB603" s="1357"/>
      <c r="EC603" s="1355" t="str">
        <f t="shared" si="20"/>
        <v/>
      </c>
      <c r="ED603" s="1356"/>
      <c r="EE603" s="1356"/>
      <c r="EF603" s="1356"/>
      <c r="EG603" s="1357"/>
      <c r="EH603" s="1355" t="str">
        <f t="shared" si="21"/>
        <v/>
      </c>
      <c r="EI603" s="1356"/>
      <c r="EJ603" s="1356"/>
      <c r="EK603" s="1356"/>
      <c r="EL603" s="1357"/>
      <c r="EM603" s="1355" t="str">
        <f t="shared" si="22"/>
        <v/>
      </c>
      <c r="EN603" s="1356"/>
      <c r="EO603" s="1356"/>
      <c r="EP603" s="1356"/>
      <c r="EQ603" s="1357"/>
      <c r="ER603" s="1355" t="str">
        <f t="shared" si="23"/>
        <v/>
      </c>
      <c r="ES603" s="1356"/>
      <c r="ET603" s="1356"/>
      <c r="EU603" s="1356"/>
      <c r="EV603" s="1357"/>
      <c r="EW603" s="1355" t="str">
        <f t="shared" si="24"/>
        <v/>
      </c>
      <c r="EX603" s="1356"/>
      <c r="EY603" s="1356"/>
      <c r="EZ603" s="1356"/>
      <c r="FA603" s="1357"/>
    </row>
    <row r="604" spans="1:157" ht="12.95" customHeight="1">
      <c r="A604" s="22"/>
      <c r="B604" t="s">
        <v>17</v>
      </c>
      <c r="G604" s="1435"/>
      <c r="H604" s="1435"/>
      <c r="I604" s="1435"/>
      <c r="J604" s="1435"/>
      <c r="K604" s="1435"/>
      <c r="L604" s="1435"/>
      <c r="M604" s="1435"/>
      <c r="N604" s="1435"/>
      <c r="O604" s="1435"/>
      <c r="P604" s="1435"/>
      <c r="Q604" s="1435"/>
      <c r="R604" s="1435"/>
      <c r="T604" s="22"/>
      <c r="U604" t="s">
        <v>17</v>
      </c>
      <c r="Z604" s="1434"/>
      <c r="AA604" s="1434"/>
      <c r="AB604" s="1434"/>
      <c r="AC604" s="1434"/>
      <c r="AD604" s="1434"/>
      <c r="AE604" s="1434"/>
      <c r="AF604" s="1434"/>
      <c r="AG604" s="1434"/>
      <c r="AH604" s="1434"/>
      <c r="AI604" s="1434"/>
      <c r="AJ604" s="1434"/>
      <c r="AK604" s="1434"/>
      <c r="AZ604" s="3"/>
      <c r="BA604" s="3"/>
      <c r="BB604" s="3"/>
      <c r="BC604" s="3"/>
      <c r="BD604" s="3"/>
      <c r="BE604" s="1355">
        <f t="shared" si="3"/>
        <v>0</v>
      </c>
      <c r="BF604" s="1357"/>
      <c r="BG604" s="1395">
        <f t="shared" si="4"/>
        <v>0</v>
      </c>
      <c r="BH604" s="1396"/>
      <c r="BI604" s="1355">
        <f t="shared" si="5"/>
        <v>0</v>
      </c>
      <c r="BJ604" s="1357"/>
      <c r="BK604" s="1395">
        <f t="shared" si="6"/>
        <v>0</v>
      </c>
      <c r="BL604" s="1396"/>
      <c r="BM604" s="3"/>
      <c r="BN604" s="1397">
        <f t="shared" si="7"/>
        <v>0</v>
      </c>
      <c r="BO604" s="1398"/>
      <c r="BP604" s="1398"/>
      <c r="BQ604" s="1398"/>
      <c r="BR604" s="1399"/>
      <c r="BS604" s="1394">
        <f t="shared" si="8"/>
        <v>0</v>
      </c>
      <c r="BT604" s="1394"/>
      <c r="BU604" s="1394"/>
      <c r="BV604" s="1394"/>
      <c r="BW604" s="1394"/>
      <c r="BX604" s="1394">
        <f t="shared" si="9"/>
        <v>0</v>
      </c>
      <c r="BY604" s="1394"/>
      <c r="BZ604" s="1394"/>
      <c r="CA604" s="1394"/>
      <c r="CB604" s="1394"/>
      <c r="CC604" s="1394">
        <f t="shared" si="10"/>
        <v>0</v>
      </c>
      <c r="CD604" s="1394"/>
      <c r="CE604" s="1394"/>
      <c r="CF604" s="1394"/>
      <c r="CG604" s="1394"/>
      <c r="CH604" s="1394">
        <f t="shared" si="11"/>
        <v>0</v>
      </c>
      <c r="CI604" s="1394"/>
      <c r="CJ604" s="1394"/>
      <c r="CK604" s="1394"/>
      <c r="CL604" s="1394"/>
      <c r="CM604" s="1394">
        <f t="shared" si="12"/>
        <v>0</v>
      </c>
      <c r="CN604" s="1394"/>
      <c r="CO604" s="1394"/>
      <c r="CP604" s="1394"/>
      <c r="CQ604" s="1394"/>
      <c r="CR604" s="6"/>
      <c r="CS604" s="1393">
        <f t="shared" si="13"/>
        <v>0</v>
      </c>
      <c r="CT604" s="1393"/>
      <c r="CU604" s="1393"/>
      <c r="CV604" s="1393"/>
      <c r="CW604" s="1393"/>
      <c r="CX604" s="1393">
        <f t="shared" si="14"/>
        <v>0</v>
      </c>
      <c r="CY604" s="1393"/>
      <c r="CZ604" s="1393"/>
      <c r="DA604" s="1393"/>
      <c r="DB604" s="1393"/>
      <c r="DC604" s="1393">
        <f t="shared" si="15"/>
        <v>0</v>
      </c>
      <c r="DD604" s="1393"/>
      <c r="DE604" s="1393"/>
      <c r="DF604" s="1393"/>
      <c r="DG604" s="1393"/>
      <c r="DH604" s="1393">
        <f t="shared" si="16"/>
        <v>0</v>
      </c>
      <c r="DI604" s="1393"/>
      <c r="DJ604" s="1393"/>
      <c r="DK604" s="1393"/>
      <c r="DL604" s="1393"/>
      <c r="DM604" s="1393">
        <f t="shared" si="17"/>
        <v>0</v>
      </c>
      <c r="DN604" s="1393"/>
      <c r="DO604" s="1393"/>
      <c r="DP604" s="1393"/>
      <c r="DQ604" s="1393"/>
      <c r="DR604" s="1393">
        <f t="shared" si="18"/>
        <v>0</v>
      </c>
      <c r="DS604" s="1393"/>
      <c r="DT604" s="1393"/>
      <c r="DU604" s="1393"/>
      <c r="DV604" s="1393"/>
      <c r="DX604" s="1355" t="str">
        <f t="shared" si="19"/>
        <v/>
      </c>
      <c r="DY604" s="1356"/>
      <c r="DZ604" s="1356"/>
      <c r="EA604" s="1356"/>
      <c r="EB604" s="1357"/>
      <c r="EC604" s="1355" t="str">
        <f t="shared" si="20"/>
        <v/>
      </c>
      <c r="ED604" s="1356"/>
      <c r="EE604" s="1356"/>
      <c r="EF604" s="1356"/>
      <c r="EG604" s="1357"/>
      <c r="EH604" s="1355" t="str">
        <f t="shared" si="21"/>
        <v/>
      </c>
      <c r="EI604" s="1356"/>
      <c r="EJ604" s="1356"/>
      <c r="EK604" s="1356"/>
      <c r="EL604" s="1357"/>
      <c r="EM604" s="1355" t="str">
        <f t="shared" si="22"/>
        <v/>
      </c>
      <c r="EN604" s="1356"/>
      <c r="EO604" s="1356"/>
      <c r="EP604" s="1356"/>
      <c r="EQ604" s="1357"/>
      <c r="ER604" s="1355" t="str">
        <f t="shared" si="23"/>
        <v/>
      </c>
      <c r="ES604" s="1356"/>
      <c r="ET604" s="1356"/>
      <c r="EU604" s="1356"/>
      <c r="EV604" s="1357"/>
      <c r="EW604" s="1355" t="str">
        <f t="shared" si="24"/>
        <v/>
      </c>
      <c r="EX604" s="1356"/>
      <c r="EY604" s="1356"/>
      <c r="EZ604" s="1356"/>
      <c r="FA604" s="1357"/>
    </row>
    <row r="605" spans="1:157" s="4" customFormat="1" ht="12.95" customHeight="1">
      <c r="A605" s="22"/>
      <c r="B605" t="s">
        <v>317</v>
      </c>
      <c r="C605"/>
      <c r="D605"/>
      <c r="E605"/>
      <c r="F605"/>
      <c r="G605" s="1439"/>
      <c r="H605" s="1439"/>
      <c r="I605" s="1439"/>
      <c r="J605" s="1439"/>
      <c r="K605" s="1439"/>
      <c r="L605" s="1439"/>
      <c r="M605"/>
      <c r="N605"/>
      <c r="O605" s="33" t="s">
        <v>207</v>
      </c>
      <c r="P605" s="1421"/>
      <c r="Q605" s="1421"/>
      <c r="R605" s="1421"/>
      <c r="S605"/>
      <c r="T605" s="22"/>
      <c r="U605" t="s">
        <v>317</v>
      </c>
      <c r="V605"/>
      <c r="W605"/>
      <c r="X605"/>
      <c r="Y605"/>
      <c r="Z605" s="1439"/>
      <c r="AA605" s="1439"/>
      <c r="AB605" s="1439"/>
      <c r="AC605" s="1439"/>
      <c r="AD605" s="1439"/>
      <c r="AE605" s="1439"/>
      <c r="AF605"/>
      <c r="AG605"/>
      <c r="AH605" s="33" t="s">
        <v>207</v>
      </c>
      <c r="AI605" s="1421"/>
      <c r="AJ605" s="1421"/>
      <c r="AK605" s="1421"/>
      <c r="AL605"/>
      <c r="AM605"/>
      <c r="AN605"/>
      <c r="AO605"/>
      <c r="AP605"/>
      <c r="AQ605"/>
      <c r="AR605"/>
      <c r="AS605"/>
      <c r="AT605"/>
      <c r="AU605"/>
      <c r="AV605"/>
      <c r="AW605"/>
      <c r="AX605"/>
      <c r="AY605"/>
      <c r="AZ605" s="3"/>
      <c r="BA605" s="3"/>
      <c r="BB605" s="3"/>
      <c r="BC605" s="3"/>
      <c r="BD605" s="3"/>
      <c r="BE605" s="1355">
        <f t="shared" si="3"/>
        <v>0</v>
      </c>
      <c r="BF605" s="1357"/>
      <c r="BG605" s="1395">
        <f t="shared" si="4"/>
        <v>0</v>
      </c>
      <c r="BH605" s="1396"/>
      <c r="BI605" s="1355">
        <f t="shared" si="5"/>
        <v>0</v>
      </c>
      <c r="BJ605" s="1357"/>
      <c r="BK605" s="1395">
        <f t="shared" si="6"/>
        <v>0</v>
      </c>
      <c r="BL605" s="1396"/>
      <c r="BM605" s="3"/>
      <c r="BN605" s="1397">
        <f t="shared" si="7"/>
        <v>0</v>
      </c>
      <c r="BO605" s="1398"/>
      <c r="BP605" s="1398"/>
      <c r="BQ605" s="1398"/>
      <c r="BR605" s="1399"/>
      <c r="BS605" s="1394">
        <f t="shared" si="8"/>
        <v>0</v>
      </c>
      <c r="BT605" s="1394"/>
      <c r="BU605" s="1394"/>
      <c r="BV605" s="1394"/>
      <c r="BW605" s="1394"/>
      <c r="BX605" s="1394">
        <f t="shared" si="9"/>
        <v>0</v>
      </c>
      <c r="BY605" s="1394"/>
      <c r="BZ605" s="1394"/>
      <c r="CA605" s="1394"/>
      <c r="CB605" s="1394"/>
      <c r="CC605" s="1394">
        <f t="shared" si="10"/>
        <v>0</v>
      </c>
      <c r="CD605" s="1394"/>
      <c r="CE605" s="1394"/>
      <c r="CF605" s="1394"/>
      <c r="CG605" s="1394"/>
      <c r="CH605" s="1394">
        <f t="shared" si="11"/>
        <v>0</v>
      </c>
      <c r="CI605" s="1394"/>
      <c r="CJ605" s="1394"/>
      <c r="CK605" s="1394"/>
      <c r="CL605" s="1394"/>
      <c r="CM605" s="1394">
        <f t="shared" si="12"/>
        <v>0</v>
      </c>
      <c r="CN605" s="1394"/>
      <c r="CO605" s="1394"/>
      <c r="CP605" s="1394"/>
      <c r="CQ605" s="1394"/>
      <c r="CR605" s="6"/>
      <c r="CS605" s="1393">
        <f t="shared" si="13"/>
        <v>0</v>
      </c>
      <c r="CT605" s="1393"/>
      <c r="CU605" s="1393"/>
      <c r="CV605" s="1393"/>
      <c r="CW605" s="1393"/>
      <c r="CX605" s="1393">
        <f t="shared" si="14"/>
        <v>0</v>
      </c>
      <c r="CY605" s="1393"/>
      <c r="CZ605" s="1393"/>
      <c r="DA605" s="1393"/>
      <c r="DB605" s="1393"/>
      <c r="DC605" s="1393">
        <f t="shared" si="15"/>
        <v>0</v>
      </c>
      <c r="DD605" s="1393"/>
      <c r="DE605" s="1393"/>
      <c r="DF605" s="1393"/>
      <c r="DG605" s="1393"/>
      <c r="DH605" s="1393">
        <f t="shared" si="16"/>
        <v>0</v>
      </c>
      <c r="DI605" s="1393"/>
      <c r="DJ605" s="1393"/>
      <c r="DK605" s="1393"/>
      <c r="DL605" s="1393"/>
      <c r="DM605" s="1393">
        <f t="shared" si="17"/>
        <v>0</v>
      </c>
      <c r="DN605" s="1393"/>
      <c r="DO605" s="1393"/>
      <c r="DP605" s="1393"/>
      <c r="DQ605" s="1393"/>
      <c r="DR605" s="1393">
        <f t="shared" si="18"/>
        <v>0</v>
      </c>
      <c r="DS605" s="1393"/>
      <c r="DT605" s="1393"/>
      <c r="DU605" s="1393"/>
      <c r="DV605" s="1393"/>
      <c r="DX605" s="1355" t="str">
        <f t="shared" si="19"/>
        <v/>
      </c>
      <c r="DY605" s="1356"/>
      <c r="DZ605" s="1356"/>
      <c r="EA605" s="1356"/>
      <c r="EB605" s="1357"/>
      <c r="EC605" s="1355" t="str">
        <f t="shared" si="20"/>
        <v/>
      </c>
      <c r="ED605" s="1356"/>
      <c r="EE605" s="1356"/>
      <c r="EF605" s="1356"/>
      <c r="EG605" s="1357"/>
      <c r="EH605" s="1355" t="str">
        <f t="shared" si="21"/>
        <v/>
      </c>
      <c r="EI605" s="1356"/>
      <c r="EJ605" s="1356"/>
      <c r="EK605" s="1356"/>
      <c r="EL605" s="1357"/>
      <c r="EM605" s="1355" t="str">
        <f t="shared" si="22"/>
        <v/>
      </c>
      <c r="EN605" s="1356"/>
      <c r="EO605" s="1356"/>
      <c r="EP605" s="1356"/>
      <c r="EQ605" s="1357"/>
      <c r="ER605" s="1355" t="str">
        <f t="shared" si="23"/>
        <v/>
      </c>
      <c r="ES605" s="1356"/>
      <c r="ET605" s="1356"/>
      <c r="EU605" s="1356"/>
      <c r="EV605" s="1357"/>
      <c r="EW605" s="1355" t="str">
        <f t="shared" si="24"/>
        <v/>
      </c>
      <c r="EX605" s="1356"/>
      <c r="EY605" s="1356"/>
      <c r="EZ605" s="1356"/>
      <c r="FA605" s="1357"/>
    </row>
    <row r="606" spans="1:157" s="4" customFormat="1" ht="12.95" customHeight="1">
      <c r="A606" s="22"/>
      <c r="B606" t="s">
        <v>18</v>
      </c>
      <c r="C606"/>
      <c r="D606"/>
      <c r="E606"/>
      <c r="F606"/>
      <c r="G606"/>
      <c r="H606" s="1435"/>
      <c r="I606" s="1435"/>
      <c r="J606" s="1435"/>
      <c r="K606" s="1435"/>
      <c r="L606" s="1435"/>
      <c r="M606" s="1435"/>
      <c r="N606" s="1435"/>
      <c r="O606" s="1435"/>
      <c r="P606" s="1435"/>
      <c r="Q606" s="1435"/>
      <c r="R606" s="1435"/>
      <c r="S606"/>
      <c r="T606" s="22"/>
      <c r="U606" t="s">
        <v>18</v>
      </c>
      <c r="V606"/>
      <c r="W606"/>
      <c r="X606"/>
      <c r="Y606"/>
      <c r="Z606"/>
      <c r="AA606" s="1435"/>
      <c r="AB606" s="1435"/>
      <c r="AC606" s="1435"/>
      <c r="AD606" s="1435"/>
      <c r="AE606" s="1435"/>
      <c r="AF606" s="1435"/>
      <c r="AG606" s="1435"/>
      <c r="AH606" s="1435"/>
      <c r="AI606" s="1435"/>
      <c r="AJ606" s="1435"/>
      <c r="AK606" s="1435"/>
      <c r="AL606"/>
      <c r="AM606"/>
      <c r="AN606"/>
      <c r="AO606"/>
      <c r="AP606"/>
      <c r="AQ606"/>
      <c r="AR606"/>
      <c r="AS606"/>
      <c r="AT606"/>
      <c r="AU606"/>
      <c r="AV606"/>
      <c r="AW606"/>
      <c r="AX606"/>
      <c r="AY606"/>
      <c r="AZ606" s="3"/>
      <c r="BA606" s="3"/>
      <c r="BB606" s="3"/>
      <c r="BC606" s="3"/>
      <c r="BD606" s="3"/>
      <c r="BE606" s="1355">
        <f t="shared" si="3"/>
        <v>0</v>
      </c>
      <c r="BF606" s="1357"/>
      <c r="BG606" s="1395">
        <f t="shared" si="4"/>
        <v>0</v>
      </c>
      <c r="BH606" s="1396"/>
      <c r="BI606" s="1355">
        <f t="shared" si="5"/>
        <v>0</v>
      </c>
      <c r="BJ606" s="1357"/>
      <c r="BK606" s="1395">
        <f t="shared" si="6"/>
        <v>0</v>
      </c>
      <c r="BL606" s="1396"/>
      <c r="BM606" s="3"/>
      <c r="BN606" s="1397">
        <f t="shared" si="7"/>
        <v>0</v>
      </c>
      <c r="BO606" s="1398"/>
      <c r="BP606" s="1398"/>
      <c r="BQ606" s="1398"/>
      <c r="BR606" s="1399"/>
      <c r="BS606" s="1394">
        <f t="shared" si="8"/>
        <v>0</v>
      </c>
      <c r="BT606" s="1394"/>
      <c r="BU606" s="1394"/>
      <c r="BV606" s="1394"/>
      <c r="BW606" s="1394"/>
      <c r="BX606" s="1394">
        <f t="shared" si="9"/>
        <v>0</v>
      </c>
      <c r="BY606" s="1394"/>
      <c r="BZ606" s="1394"/>
      <c r="CA606" s="1394"/>
      <c r="CB606" s="1394"/>
      <c r="CC606" s="1394">
        <f t="shared" si="10"/>
        <v>0</v>
      </c>
      <c r="CD606" s="1394"/>
      <c r="CE606" s="1394"/>
      <c r="CF606" s="1394"/>
      <c r="CG606" s="1394"/>
      <c r="CH606" s="1394">
        <f t="shared" si="11"/>
        <v>0</v>
      </c>
      <c r="CI606" s="1394"/>
      <c r="CJ606" s="1394"/>
      <c r="CK606" s="1394"/>
      <c r="CL606" s="1394"/>
      <c r="CM606" s="1394">
        <f t="shared" si="12"/>
        <v>0</v>
      </c>
      <c r="CN606" s="1394"/>
      <c r="CO606" s="1394"/>
      <c r="CP606" s="1394"/>
      <c r="CQ606" s="1394"/>
      <c r="CR606" s="6"/>
      <c r="CS606" s="1393">
        <f t="shared" si="13"/>
        <v>0</v>
      </c>
      <c r="CT606" s="1393"/>
      <c r="CU606" s="1393"/>
      <c r="CV606" s="1393"/>
      <c r="CW606" s="1393"/>
      <c r="CX606" s="1393">
        <f t="shared" si="14"/>
        <v>0</v>
      </c>
      <c r="CY606" s="1393"/>
      <c r="CZ606" s="1393"/>
      <c r="DA606" s="1393"/>
      <c r="DB606" s="1393"/>
      <c r="DC606" s="1393">
        <f t="shared" si="15"/>
        <v>0</v>
      </c>
      <c r="DD606" s="1393"/>
      <c r="DE606" s="1393"/>
      <c r="DF606" s="1393"/>
      <c r="DG606" s="1393"/>
      <c r="DH606" s="1393">
        <f t="shared" si="16"/>
        <v>0</v>
      </c>
      <c r="DI606" s="1393"/>
      <c r="DJ606" s="1393"/>
      <c r="DK606" s="1393"/>
      <c r="DL606" s="1393"/>
      <c r="DM606" s="1393">
        <f t="shared" si="17"/>
        <v>0</v>
      </c>
      <c r="DN606" s="1393"/>
      <c r="DO606" s="1393"/>
      <c r="DP606" s="1393"/>
      <c r="DQ606" s="1393"/>
      <c r="DR606" s="1393">
        <f t="shared" si="18"/>
        <v>0</v>
      </c>
      <c r="DS606" s="1393"/>
      <c r="DT606" s="1393"/>
      <c r="DU606" s="1393"/>
      <c r="DV606" s="1393"/>
      <c r="DX606" s="1355" t="str">
        <f t="shared" si="19"/>
        <v/>
      </c>
      <c r="DY606" s="1356"/>
      <c r="DZ606" s="1356"/>
      <c r="EA606" s="1356"/>
      <c r="EB606" s="1357"/>
      <c r="EC606" s="1355" t="str">
        <f t="shared" si="20"/>
        <v/>
      </c>
      <c r="ED606" s="1356"/>
      <c r="EE606" s="1356"/>
      <c r="EF606" s="1356"/>
      <c r="EG606" s="1357"/>
      <c r="EH606" s="1355" t="str">
        <f t="shared" si="21"/>
        <v/>
      </c>
      <c r="EI606" s="1356"/>
      <c r="EJ606" s="1356"/>
      <c r="EK606" s="1356"/>
      <c r="EL606" s="1357"/>
      <c r="EM606" s="1355" t="str">
        <f t="shared" si="22"/>
        <v/>
      </c>
      <c r="EN606" s="1356"/>
      <c r="EO606" s="1356"/>
      <c r="EP606" s="1356"/>
      <c r="EQ606" s="1357"/>
      <c r="ER606" s="1355" t="str">
        <f t="shared" si="23"/>
        <v/>
      </c>
      <c r="ES606" s="1356"/>
      <c r="ET606" s="1356"/>
      <c r="EU606" s="1356"/>
      <c r="EV606" s="1357"/>
      <c r="EW606" s="1355" t="str">
        <f t="shared" si="24"/>
        <v/>
      </c>
      <c r="EX606" s="1356"/>
      <c r="EY606" s="1356"/>
      <c r="EZ606" s="1356"/>
      <c r="FA606" s="1357"/>
    </row>
    <row r="607" spans="1:157" s="4" customFormat="1" ht="12.95" customHeight="1">
      <c r="A607" s="22"/>
      <c r="B607" t="s">
        <v>20</v>
      </c>
      <c r="C607"/>
      <c r="D607"/>
      <c r="E607"/>
      <c r="F607"/>
      <c r="G607"/>
      <c r="H607"/>
      <c r="I607"/>
      <c r="J607"/>
      <c r="K607"/>
      <c r="L607"/>
      <c r="M607"/>
      <c r="N607" s="1420" t="s">
        <v>678</v>
      </c>
      <c r="O607" s="1420"/>
      <c r="P607"/>
      <c r="Q607"/>
      <c r="R607"/>
      <c r="S607"/>
      <c r="T607" s="22"/>
      <c r="U607" t="s">
        <v>20</v>
      </c>
      <c r="V607"/>
      <c r="W607"/>
      <c r="X607"/>
      <c r="Y607"/>
      <c r="Z607"/>
      <c r="AA607"/>
      <c r="AB607"/>
      <c r="AC607"/>
      <c r="AD607"/>
      <c r="AE607"/>
      <c r="AF607"/>
      <c r="AG607" s="1420" t="s">
        <v>678</v>
      </c>
      <c r="AH607" s="1420"/>
      <c r="AI607"/>
      <c r="AJ607"/>
      <c r="AK607"/>
      <c r="AL607"/>
      <c r="AM607"/>
      <c r="AN607"/>
      <c r="AO607"/>
      <c r="AP607"/>
      <c r="AQ607"/>
      <c r="AR607"/>
      <c r="AS607"/>
      <c r="AT607"/>
      <c r="AU607"/>
      <c r="AV607"/>
      <c r="AW607"/>
      <c r="AX607"/>
      <c r="AY607"/>
      <c r="AZ607" s="3"/>
      <c r="BA607" s="3"/>
      <c r="BB607" s="3"/>
      <c r="BC607" s="3"/>
      <c r="BD607" s="3"/>
      <c r="BE607" s="1355">
        <f t="shared" si="3"/>
        <v>0</v>
      </c>
      <c r="BF607" s="1357"/>
      <c r="BG607" s="1395">
        <f t="shared" si="4"/>
        <v>0</v>
      </c>
      <c r="BH607" s="1396"/>
      <c r="BI607" s="1355">
        <f t="shared" si="5"/>
        <v>0</v>
      </c>
      <c r="BJ607" s="1357"/>
      <c r="BK607" s="1395">
        <f t="shared" si="6"/>
        <v>0</v>
      </c>
      <c r="BL607" s="1396"/>
      <c r="BM607" s="3"/>
      <c r="BN607" s="1397">
        <f t="shared" si="7"/>
        <v>0</v>
      </c>
      <c r="BO607" s="1398"/>
      <c r="BP607" s="1398"/>
      <c r="BQ607" s="1398"/>
      <c r="BR607" s="1399"/>
      <c r="BS607" s="1394">
        <f t="shared" si="8"/>
        <v>0</v>
      </c>
      <c r="BT607" s="1394"/>
      <c r="BU607" s="1394"/>
      <c r="BV607" s="1394"/>
      <c r="BW607" s="1394"/>
      <c r="BX607" s="1394">
        <f t="shared" si="9"/>
        <v>0</v>
      </c>
      <c r="BY607" s="1394"/>
      <c r="BZ607" s="1394"/>
      <c r="CA607" s="1394"/>
      <c r="CB607" s="1394"/>
      <c r="CC607" s="1394">
        <f t="shared" si="10"/>
        <v>0</v>
      </c>
      <c r="CD607" s="1394"/>
      <c r="CE607" s="1394"/>
      <c r="CF607" s="1394"/>
      <c r="CG607" s="1394"/>
      <c r="CH607" s="1394">
        <f t="shared" si="11"/>
        <v>0</v>
      </c>
      <c r="CI607" s="1394"/>
      <c r="CJ607" s="1394"/>
      <c r="CK607" s="1394"/>
      <c r="CL607" s="1394"/>
      <c r="CM607" s="1394">
        <f t="shared" si="12"/>
        <v>0</v>
      </c>
      <c r="CN607" s="1394"/>
      <c r="CO607" s="1394"/>
      <c r="CP607" s="1394"/>
      <c r="CQ607" s="1394"/>
      <c r="CR607" s="6"/>
      <c r="CS607" s="1393">
        <f t="shared" si="13"/>
        <v>0</v>
      </c>
      <c r="CT607" s="1393"/>
      <c r="CU607" s="1393"/>
      <c r="CV607" s="1393"/>
      <c r="CW607" s="1393"/>
      <c r="CX607" s="1393">
        <f t="shared" si="14"/>
        <v>0</v>
      </c>
      <c r="CY607" s="1393"/>
      <c r="CZ607" s="1393"/>
      <c r="DA607" s="1393"/>
      <c r="DB607" s="1393"/>
      <c r="DC607" s="1393">
        <f t="shared" si="15"/>
        <v>0</v>
      </c>
      <c r="DD607" s="1393"/>
      <c r="DE607" s="1393"/>
      <c r="DF607" s="1393"/>
      <c r="DG607" s="1393"/>
      <c r="DH607" s="1393">
        <f t="shared" si="16"/>
        <v>0</v>
      </c>
      <c r="DI607" s="1393"/>
      <c r="DJ607" s="1393"/>
      <c r="DK607" s="1393"/>
      <c r="DL607" s="1393"/>
      <c r="DM607" s="1393">
        <f t="shared" si="17"/>
        <v>0</v>
      </c>
      <c r="DN607" s="1393"/>
      <c r="DO607" s="1393"/>
      <c r="DP607" s="1393"/>
      <c r="DQ607" s="1393"/>
      <c r="DR607" s="1393">
        <f t="shared" si="18"/>
        <v>0</v>
      </c>
      <c r="DS607" s="1393"/>
      <c r="DT607" s="1393"/>
      <c r="DU607" s="1393"/>
      <c r="DV607" s="1393"/>
      <c r="DX607" s="1355" t="str">
        <f t="shared" si="19"/>
        <v/>
      </c>
      <c r="DY607" s="1356"/>
      <c r="DZ607" s="1356"/>
      <c r="EA607" s="1356"/>
      <c r="EB607" s="1357"/>
      <c r="EC607" s="1355" t="str">
        <f t="shared" si="20"/>
        <v/>
      </c>
      <c r="ED607" s="1356"/>
      <c r="EE607" s="1356"/>
      <c r="EF607" s="1356"/>
      <c r="EG607" s="1357"/>
      <c r="EH607" s="1355" t="str">
        <f t="shared" si="21"/>
        <v/>
      </c>
      <c r="EI607" s="1356"/>
      <c r="EJ607" s="1356"/>
      <c r="EK607" s="1356"/>
      <c r="EL607" s="1357"/>
      <c r="EM607" s="1355" t="str">
        <f t="shared" si="22"/>
        <v/>
      </c>
      <c r="EN607" s="1356"/>
      <c r="EO607" s="1356"/>
      <c r="EP607" s="1356"/>
      <c r="EQ607" s="1357"/>
      <c r="ER607" s="1355" t="str">
        <f t="shared" si="23"/>
        <v/>
      </c>
      <c r="ES607" s="1356"/>
      <c r="ET607" s="1356"/>
      <c r="EU607" s="1356"/>
      <c r="EV607" s="1357"/>
      <c r="EW607" s="1355" t="str">
        <f t="shared" si="24"/>
        <v/>
      </c>
      <c r="EX607" s="1356"/>
      <c r="EY607" s="1356"/>
      <c r="EZ607" s="1356"/>
      <c r="FA607" s="1357"/>
    </row>
    <row r="608" spans="1:157" ht="12.95" customHeight="1">
      <c r="A608" s="22"/>
      <c r="T608" s="22"/>
      <c r="AZ608" s="3"/>
      <c r="BA608" s="3"/>
      <c r="BB608" s="3"/>
      <c r="BC608" s="3"/>
      <c r="BD608" s="3"/>
      <c r="BE608" s="1355">
        <f t="shared" si="3"/>
        <v>0</v>
      </c>
      <c r="BF608" s="1357"/>
      <c r="BG608" s="1395">
        <f t="shared" si="4"/>
        <v>0</v>
      </c>
      <c r="BH608" s="1396"/>
      <c r="BI608" s="1355">
        <f t="shared" si="5"/>
        <v>0</v>
      </c>
      <c r="BJ608" s="1357"/>
      <c r="BK608" s="1395">
        <f t="shared" si="6"/>
        <v>0</v>
      </c>
      <c r="BL608" s="1396"/>
      <c r="BM608" s="3"/>
      <c r="BN608" s="1397">
        <f t="shared" si="7"/>
        <v>0</v>
      </c>
      <c r="BO608" s="1398"/>
      <c r="BP608" s="1398"/>
      <c r="BQ608" s="1398"/>
      <c r="BR608" s="1399"/>
      <c r="BS608" s="1394">
        <f t="shared" si="8"/>
        <v>0</v>
      </c>
      <c r="BT608" s="1394"/>
      <c r="BU608" s="1394"/>
      <c r="BV608" s="1394"/>
      <c r="BW608" s="1394"/>
      <c r="BX608" s="1394">
        <f t="shared" si="9"/>
        <v>0</v>
      </c>
      <c r="BY608" s="1394"/>
      <c r="BZ608" s="1394"/>
      <c r="CA608" s="1394"/>
      <c r="CB608" s="1394"/>
      <c r="CC608" s="1394">
        <f t="shared" si="10"/>
        <v>0</v>
      </c>
      <c r="CD608" s="1394"/>
      <c r="CE608" s="1394"/>
      <c r="CF608" s="1394"/>
      <c r="CG608" s="1394"/>
      <c r="CH608" s="1394">
        <f t="shared" si="11"/>
        <v>0</v>
      </c>
      <c r="CI608" s="1394"/>
      <c r="CJ608" s="1394"/>
      <c r="CK608" s="1394"/>
      <c r="CL608" s="1394"/>
      <c r="CM608" s="1394">
        <f t="shared" si="12"/>
        <v>0</v>
      </c>
      <c r="CN608" s="1394"/>
      <c r="CO608" s="1394"/>
      <c r="CP608" s="1394"/>
      <c r="CQ608" s="1394"/>
      <c r="CR608" s="6"/>
      <c r="CS608" s="1393">
        <f t="shared" si="13"/>
        <v>0</v>
      </c>
      <c r="CT608" s="1393"/>
      <c r="CU608" s="1393"/>
      <c r="CV608" s="1393"/>
      <c r="CW608" s="1393"/>
      <c r="CX608" s="1393">
        <f t="shared" si="14"/>
        <v>0</v>
      </c>
      <c r="CY608" s="1393"/>
      <c r="CZ608" s="1393"/>
      <c r="DA608" s="1393"/>
      <c r="DB608" s="1393"/>
      <c r="DC608" s="1393">
        <f t="shared" si="15"/>
        <v>0</v>
      </c>
      <c r="DD608" s="1393"/>
      <c r="DE608" s="1393"/>
      <c r="DF608" s="1393"/>
      <c r="DG608" s="1393"/>
      <c r="DH608" s="1393">
        <f t="shared" si="16"/>
        <v>0</v>
      </c>
      <c r="DI608" s="1393"/>
      <c r="DJ608" s="1393"/>
      <c r="DK608" s="1393"/>
      <c r="DL608" s="1393"/>
      <c r="DM608" s="1393">
        <f t="shared" si="17"/>
        <v>0</v>
      </c>
      <c r="DN608" s="1393"/>
      <c r="DO608" s="1393"/>
      <c r="DP608" s="1393"/>
      <c r="DQ608" s="1393"/>
      <c r="DR608" s="1393">
        <f t="shared" si="18"/>
        <v>0</v>
      </c>
      <c r="DS608" s="1393"/>
      <c r="DT608" s="1393"/>
      <c r="DU608" s="1393"/>
      <c r="DV608" s="1393"/>
      <c r="DX608" s="1355" t="str">
        <f t="shared" si="19"/>
        <v/>
      </c>
      <c r="DY608" s="1356"/>
      <c r="DZ608" s="1356"/>
      <c r="EA608" s="1356"/>
      <c r="EB608" s="1357"/>
      <c r="EC608" s="1355" t="str">
        <f t="shared" si="20"/>
        <v/>
      </c>
      <c r="ED608" s="1356"/>
      <c r="EE608" s="1356"/>
      <c r="EF608" s="1356"/>
      <c r="EG608" s="1357"/>
      <c r="EH608" s="1355" t="str">
        <f t="shared" si="21"/>
        <v/>
      </c>
      <c r="EI608" s="1356"/>
      <c r="EJ608" s="1356"/>
      <c r="EK608" s="1356"/>
      <c r="EL608" s="1357"/>
      <c r="EM608" s="1355" t="str">
        <f t="shared" si="22"/>
        <v/>
      </c>
      <c r="EN608" s="1356"/>
      <c r="EO608" s="1356"/>
      <c r="EP608" s="1356"/>
      <c r="EQ608" s="1357"/>
      <c r="ER608" s="1355" t="str">
        <f t="shared" si="23"/>
        <v/>
      </c>
      <c r="ES608" s="1356"/>
      <c r="ET608" s="1356"/>
      <c r="EU608" s="1356"/>
      <c r="EV608" s="1357"/>
      <c r="EW608" s="1355" t="str">
        <f t="shared" si="24"/>
        <v/>
      </c>
      <c r="EX608" s="1356"/>
      <c r="EY608" s="1356"/>
      <c r="EZ608" s="1356"/>
      <c r="FA608" s="1357"/>
    </row>
    <row r="609" spans="1:157" ht="12.95" customHeight="1">
      <c r="A609" s="55" t="s">
        <v>363</v>
      </c>
      <c r="B609" t="s">
        <v>472</v>
      </c>
      <c r="G609" s="1516">
        <f>C564</f>
        <v>0</v>
      </c>
      <c r="H609" s="1516"/>
      <c r="I609" s="1516"/>
      <c r="J609" s="1516"/>
      <c r="K609" s="1516"/>
      <c r="L609" s="1516"/>
      <c r="M609" s="1516"/>
      <c r="N609" s="1516"/>
      <c r="O609" s="1516"/>
      <c r="P609" s="1516"/>
      <c r="Q609" s="1516"/>
      <c r="R609" s="1516"/>
      <c r="T609" s="55" t="s">
        <v>364</v>
      </c>
      <c r="U609" t="s">
        <v>472</v>
      </c>
      <c r="Z609" s="1516">
        <f>C565</f>
        <v>0</v>
      </c>
      <c r="AA609" s="1516"/>
      <c r="AB609" s="1516"/>
      <c r="AC609" s="1516"/>
      <c r="AD609" s="1516"/>
      <c r="AE609" s="1516"/>
      <c r="AF609" s="1516"/>
      <c r="AG609" s="1516"/>
      <c r="AH609" s="1516"/>
      <c r="AI609" s="1516"/>
      <c r="AJ609" s="1516"/>
      <c r="AK609" s="1516"/>
      <c r="AZ609" s="3"/>
      <c r="BA609" s="3"/>
      <c r="BB609" s="3"/>
      <c r="BC609" s="3"/>
      <c r="BD609" s="3"/>
      <c r="BE609" s="1355">
        <f t="shared" si="3"/>
        <v>0</v>
      </c>
      <c r="BF609" s="1357"/>
      <c r="BG609" s="1395">
        <f t="shared" si="4"/>
        <v>0</v>
      </c>
      <c r="BH609" s="1396"/>
      <c r="BI609" s="1355">
        <f t="shared" si="5"/>
        <v>0</v>
      </c>
      <c r="BJ609" s="1357"/>
      <c r="BK609" s="1395">
        <f t="shared" si="6"/>
        <v>0</v>
      </c>
      <c r="BL609" s="1396"/>
      <c r="BM609" s="3"/>
      <c r="BN609" s="1397">
        <f t="shared" si="7"/>
        <v>0</v>
      </c>
      <c r="BO609" s="1398"/>
      <c r="BP609" s="1398"/>
      <c r="BQ609" s="1398"/>
      <c r="BR609" s="1399"/>
      <c r="BS609" s="1394">
        <f t="shared" si="8"/>
        <v>0</v>
      </c>
      <c r="BT609" s="1394"/>
      <c r="BU609" s="1394"/>
      <c r="BV609" s="1394"/>
      <c r="BW609" s="1394"/>
      <c r="BX609" s="1394">
        <f t="shared" si="9"/>
        <v>0</v>
      </c>
      <c r="BY609" s="1394"/>
      <c r="BZ609" s="1394"/>
      <c r="CA609" s="1394"/>
      <c r="CB609" s="1394"/>
      <c r="CC609" s="1394">
        <f t="shared" si="10"/>
        <v>0</v>
      </c>
      <c r="CD609" s="1394"/>
      <c r="CE609" s="1394"/>
      <c r="CF609" s="1394"/>
      <c r="CG609" s="1394"/>
      <c r="CH609" s="1394">
        <f t="shared" si="11"/>
        <v>0</v>
      </c>
      <c r="CI609" s="1394"/>
      <c r="CJ609" s="1394"/>
      <c r="CK609" s="1394"/>
      <c r="CL609" s="1394"/>
      <c r="CM609" s="1394">
        <f t="shared" si="12"/>
        <v>0</v>
      </c>
      <c r="CN609" s="1394"/>
      <c r="CO609" s="1394"/>
      <c r="CP609" s="1394"/>
      <c r="CQ609" s="1394"/>
      <c r="CR609" s="6"/>
      <c r="CS609" s="1393">
        <f t="shared" si="13"/>
        <v>0</v>
      </c>
      <c r="CT609" s="1393"/>
      <c r="CU609" s="1393"/>
      <c r="CV609" s="1393"/>
      <c r="CW609" s="1393"/>
      <c r="CX609" s="1393">
        <f t="shared" si="14"/>
        <v>0</v>
      </c>
      <c r="CY609" s="1393"/>
      <c r="CZ609" s="1393"/>
      <c r="DA609" s="1393"/>
      <c r="DB609" s="1393"/>
      <c r="DC609" s="1393">
        <f t="shared" si="15"/>
        <v>0</v>
      </c>
      <c r="DD609" s="1393"/>
      <c r="DE609" s="1393"/>
      <c r="DF609" s="1393"/>
      <c r="DG609" s="1393"/>
      <c r="DH609" s="1393">
        <f t="shared" si="16"/>
        <v>0</v>
      </c>
      <c r="DI609" s="1393"/>
      <c r="DJ609" s="1393"/>
      <c r="DK609" s="1393"/>
      <c r="DL609" s="1393"/>
      <c r="DM609" s="1393">
        <f t="shared" si="17"/>
        <v>0</v>
      </c>
      <c r="DN609" s="1393"/>
      <c r="DO609" s="1393"/>
      <c r="DP609" s="1393"/>
      <c r="DQ609" s="1393"/>
      <c r="DR609" s="1393">
        <f t="shared" si="18"/>
        <v>0</v>
      </c>
      <c r="DS609" s="1393"/>
      <c r="DT609" s="1393"/>
      <c r="DU609" s="1393"/>
      <c r="DV609" s="1393"/>
      <c r="DX609" s="1355" t="str">
        <f t="shared" si="19"/>
        <v/>
      </c>
      <c r="DY609" s="1356"/>
      <c r="DZ609" s="1356"/>
      <c r="EA609" s="1356"/>
      <c r="EB609" s="1357"/>
      <c r="EC609" s="1355" t="str">
        <f t="shared" si="20"/>
        <v/>
      </c>
      <c r="ED609" s="1356"/>
      <c r="EE609" s="1356"/>
      <c r="EF609" s="1356"/>
      <c r="EG609" s="1357"/>
      <c r="EH609" s="1355" t="str">
        <f t="shared" si="21"/>
        <v/>
      </c>
      <c r="EI609" s="1356"/>
      <c r="EJ609" s="1356"/>
      <c r="EK609" s="1356"/>
      <c r="EL609" s="1357"/>
      <c r="EM609" s="1355" t="str">
        <f t="shared" si="22"/>
        <v/>
      </c>
      <c r="EN609" s="1356"/>
      <c r="EO609" s="1356"/>
      <c r="EP609" s="1356"/>
      <c r="EQ609" s="1357"/>
      <c r="ER609" s="1355" t="str">
        <f t="shared" si="23"/>
        <v/>
      </c>
      <c r="ES609" s="1356"/>
      <c r="ET609" s="1356"/>
      <c r="EU609" s="1356"/>
      <c r="EV609" s="1357"/>
      <c r="EW609" s="1355" t="str">
        <f t="shared" si="24"/>
        <v/>
      </c>
      <c r="EX609" s="1356"/>
      <c r="EY609" s="1356"/>
      <c r="EZ609" s="1356"/>
      <c r="FA609" s="1357"/>
    </row>
    <row r="610" spans="1:157" ht="12.95" customHeight="1">
      <c r="B610" t="s">
        <v>85</v>
      </c>
      <c r="G610" s="1435"/>
      <c r="H610" s="1435"/>
      <c r="I610" s="1435"/>
      <c r="J610" s="1435"/>
      <c r="K610" s="1435"/>
      <c r="L610" s="1435"/>
      <c r="M610" s="1435"/>
      <c r="N610" s="1435"/>
      <c r="O610" s="1435"/>
      <c r="P610" s="1435"/>
      <c r="Q610" s="1435"/>
      <c r="R610" s="1435"/>
      <c r="U610" t="s">
        <v>85</v>
      </c>
      <c r="Z610" s="1435"/>
      <c r="AA610" s="1435"/>
      <c r="AB610" s="1435"/>
      <c r="AC610" s="1435"/>
      <c r="AD610" s="1435"/>
      <c r="AE610" s="1435"/>
      <c r="AF610" s="1435"/>
      <c r="AG610" s="1435"/>
      <c r="AH610" s="1435"/>
      <c r="AI610" s="1435"/>
      <c r="AJ610" s="1435"/>
      <c r="AK610" s="1435"/>
      <c r="AZ610" s="3"/>
      <c r="BA610" s="3"/>
      <c r="BB610" s="3"/>
      <c r="BC610" s="3"/>
      <c r="BD610" s="3"/>
      <c r="BE610" s="1355">
        <f t="shared" si="3"/>
        <v>0</v>
      </c>
      <c r="BF610" s="1357"/>
      <c r="BG610" s="1395">
        <f t="shared" si="4"/>
        <v>0</v>
      </c>
      <c r="BH610" s="1396"/>
      <c r="BI610" s="1355">
        <f t="shared" si="5"/>
        <v>0</v>
      </c>
      <c r="BJ610" s="1357"/>
      <c r="BK610" s="1395">
        <f t="shared" si="6"/>
        <v>0</v>
      </c>
      <c r="BL610" s="1396"/>
      <c r="BM610" s="3"/>
      <c r="BN610" s="1397">
        <f t="shared" si="7"/>
        <v>0</v>
      </c>
      <c r="BO610" s="1398"/>
      <c r="BP610" s="1398"/>
      <c r="BQ610" s="1398"/>
      <c r="BR610" s="1399"/>
      <c r="BS610" s="1394">
        <f t="shared" si="8"/>
        <v>0</v>
      </c>
      <c r="BT610" s="1394"/>
      <c r="BU610" s="1394"/>
      <c r="BV610" s="1394"/>
      <c r="BW610" s="1394"/>
      <c r="BX610" s="1394">
        <f t="shared" si="9"/>
        <v>0</v>
      </c>
      <c r="BY610" s="1394"/>
      <c r="BZ610" s="1394"/>
      <c r="CA610" s="1394"/>
      <c r="CB610" s="1394"/>
      <c r="CC610" s="1394">
        <f t="shared" si="10"/>
        <v>0</v>
      </c>
      <c r="CD610" s="1394"/>
      <c r="CE610" s="1394"/>
      <c r="CF610" s="1394"/>
      <c r="CG610" s="1394"/>
      <c r="CH610" s="1394">
        <f t="shared" si="11"/>
        <v>0</v>
      </c>
      <c r="CI610" s="1394"/>
      <c r="CJ610" s="1394"/>
      <c r="CK610" s="1394"/>
      <c r="CL610" s="1394"/>
      <c r="CM610" s="1394">
        <f t="shared" si="12"/>
        <v>0</v>
      </c>
      <c r="CN610" s="1394"/>
      <c r="CO610" s="1394"/>
      <c r="CP610" s="1394"/>
      <c r="CQ610" s="1394"/>
      <c r="CR610" s="6"/>
      <c r="CS610" s="1393">
        <f t="shared" si="13"/>
        <v>0</v>
      </c>
      <c r="CT610" s="1393"/>
      <c r="CU610" s="1393"/>
      <c r="CV610" s="1393"/>
      <c r="CW610" s="1393"/>
      <c r="CX610" s="1393">
        <f t="shared" si="14"/>
        <v>0</v>
      </c>
      <c r="CY610" s="1393"/>
      <c r="CZ610" s="1393"/>
      <c r="DA610" s="1393"/>
      <c r="DB610" s="1393"/>
      <c r="DC610" s="1393">
        <f t="shared" si="15"/>
        <v>0</v>
      </c>
      <c r="DD610" s="1393"/>
      <c r="DE610" s="1393"/>
      <c r="DF610" s="1393"/>
      <c r="DG610" s="1393"/>
      <c r="DH610" s="1393">
        <f t="shared" si="16"/>
        <v>0</v>
      </c>
      <c r="DI610" s="1393"/>
      <c r="DJ610" s="1393"/>
      <c r="DK610" s="1393"/>
      <c r="DL610" s="1393"/>
      <c r="DM610" s="1393">
        <f t="shared" si="17"/>
        <v>0</v>
      </c>
      <c r="DN610" s="1393"/>
      <c r="DO610" s="1393"/>
      <c r="DP610" s="1393"/>
      <c r="DQ610" s="1393"/>
      <c r="DR610" s="1393">
        <f t="shared" si="18"/>
        <v>0</v>
      </c>
      <c r="DS610" s="1393"/>
      <c r="DT610" s="1393"/>
      <c r="DU610" s="1393"/>
      <c r="DV610" s="1393"/>
      <c r="DX610" s="1355" t="str">
        <f t="shared" si="19"/>
        <v/>
      </c>
      <c r="DY610" s="1356"/>
      <c r="DZ610" s="1356"/>
      <c r="EA610" s="1356"/>
      <c r="EB610" s="1357"/>
      <c r="EC610" s="1355" t="str">
        <f t="shared" si="20"/>
        <v/>
      </c>
      <c r="ED610" s="1356"/>
      <c r="EE610" s="1356"/>
      <c r="EF610" s="1356"/>
      <c r="EG610" s="1357"/>
      <c r="EH610" s="1355" t="str">
        <f t="shared" si="21"/>
        <v/>
      </c>
      <c r="EI610" s="1356"/>
      <c r="EJ610" s="1356"/>
      <c r="EK610" s="1356"/>
      <c r="EL610" s="1357"/>
      <c r="EM610" s="1355" t="str">
        <f t="shared" si="22"/>
        <v/>
      </c>
      <c r="EN610" s="1356"/>
      <c r="EO610" s="1356"/>
      <c r="EP610" s="1356"/>
      <c r="EQ610" s="1357"/>
      <c r="ER610" s="1355" t="str">
        <f t="shared" si="23"/>
        <v/>
      </c>
      <c r="ES610" s="1356"/>
      <c r="ET610" s="1356"/>
      <c r="EU610" s="1356"/>
      <c r="EV610" s="1357"/>
      <c r="EW610" s="1355" t="str">
        <f t="shared" si="24"/>
        <v/>
      </c>
      <c r="EX610" s="1356"/>
      <c r="EY610" s="1356"/>
      <c r="EZ610" s="1356"/>
      <c r="FA610" s="1357"/>
    </row>
    <row r="611" spans="1:157" ht="12.95" customHeight="1">
      <c r="B611" t="s">
        <v>589</v>
      </c>
      <c r="G611" s="1435"/>
      <c r="H611" s="1435"/>
      <c r="I611" s="1435"/>
      <c r="J611" s="1435"/>
      <c r="K611" s="1435"/>
      <c r="L611" s="1435"/>
      <c r="M611" s="1435"/>
      <c r="N611" s="1435"/>
      <c r="O611" s="1435"/>
      <c r="P611" s="1435"/>
      <c r="Q611" s="1435"/>
      <c r="R611" s="1435"/>
      <c r="U611" t="s">
        <v>589</v>
      </c>
      <c r="Z611" s="1434"/>
      <c r="AA611" s="1434"/>
      <c r="AB611" s="1434"/>
      <c r="AC611" s="1434"/>
      <c r="AD611" s="1434"/>
      <c r="AE611" s="1434"/>
      <c r="AF611" s="1434"/>
      <c r="AG611" s="1434"/>
      <c r="AH611" s="1434"/>
      <c r="AI611" s="1434"/>
      <c r="AJ611" s="1434"/>
      <c r="AK611" s="1434"/>
      <c r="AZ611" s="3"/>
      <c r="BA611" s="3"/>
      <c r="BB611" s="3"/>
      <c r="BC611" s="3"/>
      <c r="BD611" s="3"/>
      <c r="BE611" s="1355">
        <f t="shared" si="3"/>
        <v>0</v>
      </c>
      <c r="BF611" s="1357"/>
      <c r="BG611" s="1395">
        <f t="shared" si="4"/>
        <v>0</v>
      </c>
      <c r="BH611" s="1396"/>
      <c r="BI611" s="1355">
        <f t="shared" si="5"/>
        <v>0</v>
      </c>
      <c r="BJ611" s="1357"/>
      <c r="BK611" s="1395">
        <f t="shared" si="6"/>
        <v>0</v>
      </c>
      <c r="BL611" s="1396"/>
      <c r="BM611" s="3"/>
      <c r="BN611" s="1397">
        <f t="shared" si="7"/>
        <v>0</v>
      </c>
      <c r="BO611" s="1398"/>
      <c r="BP611" s="1398"/>
      <c r="BQ611" s="1398"/>
      <c r="BR611" s="1399"/>
      <c r="BS611" s="1394">
        <f t="shared" si="8"/>
        <v>0</v>
      </c>
      <c r="BT611" s="1394"/>
      <c r="BU611" s="1394"/>
      <c r="BV611" s="1394"/>
      <c r="BW611" s="1394"/>
      <c r="BX611" s="1394">
        <f t="shared" si="9"/>
        <v>0</v>
      </c>
      <c r="BY611" s="1394"/>
      <c r="BZ611" s="1394"/>
      <c r="CA611" s="1394"/>
      <c r="CB611" s="1394"/>
      <c r="CC611" s="1394">
        <f t="shared" si="10"/>
        <v>0</v>
      </c>
      <c r="CD611" s="1394"/>
      <c r="CE611" s="1394"/>
      <c r="CF611" s="1394"/>
      <c r="CG611" s="1394"/>
      <c r="CH611" s="1394">
        <f t="shared" si="11"/>
        <v>0</v>
      </c>
      <c r="CI611" s="1394"/>
      <c r="CJ611" s="1394"/>
      <c r="CK611" s="1394"/>
      <c r="CL611" s="1394"/>
      <c r="CM611" s="1394">
        <f t="shared" si="12"/>
        <v>0</v>
      </c>
      <c r="CN611" s="1394"/>
      <c r="CO611" s="1394"/>
      <c r="CP611" s="1394"/>
      <c r="CQ611" s="1394"/>
      <c r="CR611" s="6"/>
      <c r="CS611" s="1393">
        <f t="shared" si="13"/>
        <v>0</v>
      </c>
      <c r="CT611" s="1393"/>
      <c r="CU611" s="1393"/>
      <c r="CV611" s="1393"/>
      <c r="CW611" s="1393"/>
      <c r="CX611" s="1393">
        <f t="shared" si="14"/>
        <v>0</v>
      </c>
      <c r="CY611" s="1393"/>
      <c r="CZ611" s="1393"/>
      <c r="DA611" s="1393"/>
      <c r="DB611" s="1393"/>
      <c r="DC611" s="1393">
        <f t="shared" si="15"/>
        <v>0</v>
      </c>
      <c r="DD611" s="1393"/>
      <c r="DE611" s="1393"/>
      <c r="DF611" s="1393"/>
      <c r="DG611" s="1393"/>
      <c r="DH611" s="1393">
        <f t="shared" si="16"/>
        <v>0</v>
      </c>
      <c r="DI611" s="1393"/>
      <c r="DJ611" s="1393"/>
      <c r="DK611" s="1393"/>
      <c r="DL611" s="1393"/>
      <c r="DM611" s="1393">
        <f t="shared" si="17"/>
        <v>0</v>
      </c>
      <c r="DN611" s="1393"/>
      <c r="DO611" s="1393"/>
      <c r="DP611" s="1393"/>
      <c r="DQ611" s="1393"/>
      <c r="DR611" s="1393">
        <f t="shared" si="18"/>
        <v>0</v>
      </c>
      <c r="DS611" s="1393"/>
      <c r="DT611" s="1393"/>
      <c r="DU611" s="1393"/>
      <c r="DV611" s="1393"/>
      <c r="DX611" s="1355" t="str">
        <f t="shared" si="19"/>
        <v/>
      </c>
      <c r="DY611" s="1356"/>
      <c r="DZ611" s="1356"/>
      <c r="EA611" s="1356"/>
      <c r="EB611" s="1357"/>
      <c r="EC611" s="1355" t="str">
        <f t="shared" si="20"/>
        <v/>
      </c>
      <c r="ED611" s="1356"/>
      <c r="EE611" s="1356"/>
      <c r="EF611" s="1356"/>
      <c r="EG611" s="1357"/>
      <c r="EH611" s="1355" t="str">
        <f t="shared" si="21"/>
        <v/>
      </c>
      <c r="EI611" s="1356"/>
      <c r="EJ611" s="1356"/>
      <c r="EK611" s="1356"/>
      <c r="EL611" s="1357"/>
      <c r="EM611" s="1355" t="str">
        <f t="shared" si="22"/>
        <v/>
      </c>
      <c r="EN611" s="1356"/>
      <c r="EO611" s="1356"/>
      <c r="EP611" s="1356"/>
      <c r="EQ611" s="1357"/>
      <c r="ER611" s="1355" t="str">
        <f t="shared" si="23"/>
        <v/>
      </c>
      <c r="ES611" s="1356"/>
      <c r="ET611" s="1356"/>
      <c r="EU611" s="1356"/>
      <c r="EV611" s="1357"/>
      <c r="EW611" s="1355" t="str">
        <f t="shared" si="24"/>
        <v/>
      </c>
      <c r="EX611" s="1356"/>
      <c r="EY611" s="1356"/>
      <c r="EZ611" s="1356"/>
      <c r="FA611" s="1357"/>
    </row>
    <row r="612" spans="1:157" ht="12.95" customHeight="1">
      <c r="B612" t="s">
        <v>17</v>
      </c>
      <c r="G612" s="1435"/>
      <c r="H612" s="1435"/>
      <c r="I612" s="1435"/>
      <c r="J612" s="1435"/>
      <c r="K612" s="1435"/>
      <c r="L612" s="1435"/>
      <c r="M612" s="1435"/>
      <c r="N612" s="1435"/>
      <c r="O612" s="1435"/>
      <c r="P612" s="1435"/>
      <c r="Q612" s="1435"/>
      <c r="R612" s="1435"/>
      <c r="U612" t="s">
        <v>17</v>
      </c>
      <c r="Z612" s="1434"/>
      <c r="AA612" s="1434"/>
      <c r="AB612" s="1434"/>
      <c r="AC612" s="1434"/>
      <c r="AD612" s="1434"/>
      <c r="AE612" s="1434"/>
      <c r="AF612" s="1434"/>
      <c r="AG612" s="1434"/>
      <c r="AH612" s="1434"/>
      <c r="AI612" s="1434"/>
      <c r="AJ612" s="1434"/>
      <c r="AK612" s="1434"/>
      <c r="AZ612" s="3"/>
      <c r="BA612" s="3"/>
      <c r="BB612" s="3"/>
      <c r="BC612" s="3"/>
      <c r="BD612" s="3"/>
      <c r="BE612" s="1355">
        <f t="shared" si="3"/>
        <v>0</v>
      </c>
      <c r="BF612" s="1357"/>
      <c r="BG612" s="1395">
        <f t="shared" si="4"/>
        <v>0</v>
      </c>
      <c r="BH612" s="1396"/>
      <c r="BI612" s="1355">
        <f t="shared" si="5"/>
        <v>0</v>
      </c>
      <c r="BJ612" s="1357"/>
      <c r="BK612" s="1395">
        <f t="shared" si="6"/>
        <v>0</v>
      </c>
      <c r="BL612" s="1396"/>
      <c r="BM612" s="3"/>
      <c r="BN612" s="1397">
        <f t="shared" si="7"/>
        <v>0</v>
      </c>
      <c r="BO612" s="1398"/>
      <c r="BP612" s="1398"/>
      <c r="BQ612" s="1398"/>
      <c r="BR612" s="1399"/>
      <c r="BS612" s="1394">
        <f t="shared" si="8"/>
        <v>0</v>
      </c>
      <c r="BT612" s="1394"/>
      <c r="BU612" s="1394"/>
      <c r="BV612" s="1394"/>
      <c r="BW612" s="1394"/>
      <c r="BX612" s="1394">
        <f t="shared" si="9"/>
        <v>0</v>
      </c>
      <c r="BY612" s="1394"/>
      <c r="BZ612" s="1394"/>
      <c r="CA612" s="1394"/>
      <c r="CB612" s="1394"/>
      <c r="CC612" s="1394">
        <f t="shared" si="10"/>
        <v>0</v>
      </c>
      <c r="CD612" s="1394"/>
      <c r="CE612" s="1394"/>
      <c r="CF612" s="1394"/>
      <c r="CG612" s="1394"/>
      <c r="CH612" s="1394">
        <f t="shared" si="11"/>
        <v>0</v>
      </c>
      <c r="CI612" s="1394"/>
      <c r="CJ612" s="1394"/>
      <c r="CK612" s="1394"/>
      <c r="CL612" s="1394"/>
      <c r="CM612" s="1394">
        <f t="shared" si="12"/>
        <v>0</v>
      </c>
      <c r="CN612" s="1394"/>
      <c r="CO612" s="1394"/>
      <c r="CP612" s="1394"/>
      <c r="CQ612" s="1394"/>
      <c r="CR612" s="6"/>
      <c r="CS612" s="1393">
        <f t="shared" si="13"/>
        <v>0</v>
      </c>
      <c r="CT612" s="1393"/>
      <c r="CU612" s="1393"/>
      <c r="CV612" s="1393"/>
      <c r="CW612" s="1393"/>
      <c r="CX612" s="1393">
        <f t="shared" si="14"/>
        <v>0</v>
      </c>
      <c r="CY612" s="1393"/>
      <c r="CZ612" s="1393"/>
      <c r="DA612" s="1393"/>
      <c r="DB612" s="1393"/>
      <c r="DC612" s="1393">
        <f t="shared" si="15"/>
        <v>0</v>
      </c>
      <c r="DD612" s="1393"/>
      <c r="DE612" s="1393"/>
      <c r="DF612" s="1393"/>
      <c r="DG612" s="1393"/>
      <c r="DH612" s="1393">
        <f t="shared" si="16"/>
        <v>0</v>
      </c>
      <c r="DI612" s="1393"/>
      <c r="DJ612" s="1393"/>
      <c r="DK612" s="1393"/>
      <c r="DL612" s="1393"/>
      <c r="DM612" s="1393">
        <f t="shared" si="17"/>
        <v>0</v>
      </c>
      <c r="DN612" s="1393"/>
      <c r="DO612" s="1393"/>
      <c r="DP612" s="1393"/>
      <c r="DQ612" s="1393"/>
      <c r="DR612" s="1393">
        <f t="shared" si="18"/>
        <v>0</v>
      </c>
      <c r="DS612" s="1393"/>
      <c r="DT612" s="1393"/>
      <c r="DU612" s="1393"/>
      <c r="DV612" s="1393"/>
      <c r="DX612" s="1355" t="str">
        <f t="shared" si="19"/>
        <v/>
      </c>
      <c r="DY612" s="1356"/>
      <c r="DZ612" s="1356"/>
      <c r="EA612" s="1356"/>
      <c r="EB612" s="1357"/>
      <c r="EC612" s="1355" t="str">
        <f t="shared" si="20"/>
        <v/>
      </c>
      <c r="ED612" s="1356"/>
      <c r="EE612" s="1356"/>
      <c r="EF612" s="1356"/>
      <c r="EG612" s="1357"/>
      <c r="EH612" s="1355" t="str">
        <f t="shared" si="21"/>
        <v/>
      </c>
      <c r="EI612" s="1356"/>
      <c r="EJ612" s="1356"/>
      <c r="EK612" s="1356"/>
      <c r="EL612" s="1357"/>
      <c r="EM612" s="1355" t="str">
        <f t="shared" si="22"/>
        <v/>
      </c>
      <c r="EN612" s="1356"/>
      <c r="EO612" s="1356"/>
      <c r="EP612" s="1356"/>
      <c r="EQ612" s="1357"/>
      <c r="ER612" s="1355" t="str">
        <f t="shared" si="23"/>
        <v/>
      </c>
      <c r="ES612" s="1356"/>
      <c r="ET612" s="1356"/>
      <c r="EU612" s="1356"/>
      <c r="EV612" s="1357"/>
      <c r="EW612" s="1355" t="str">
        <f t="shared" si="24"/>
        <v/>
      </c>
      <c r="EX612" s="1356"/>
      <c r="EY612" s="1356"/>
      <c r="EZ612" s="1356"/>
      <c r="FA612" s="1357"/>
    </row>
    <row r="613" spans="1:157" ht="12.95" customHeight="1">
      <c r="B613" t="s">
        <v>317</v>
      </c>
      <c r="G613" s="1439"/>
      <c r="H613" s="1439"/>
      <c r="I613" s="1439"/>
      <c r="J613" s="1439"/>
      <c r="K613" s="1439"/>
      <c r="L613" s="1439"/>
      <c r="O613" s="33" t="s">
        <v>207</v>
      </c>
      <c r="P613" s="1421"/>
      <c r="Q613" s="1421"/>
      <c r="R613" s="1421"/>
      <c r="U613" t="s">
        <v>317</v>
      </c>
      <c r="Z613" s="1439"/>
      <c r="AA613" s="1439"/>
      <c r="AB613" s="1439"/>
      <c r="AC613" s="1439"/>
      <c r="AD613" s="1439"/>
      <c r="AE613" s="1439"/>
      <c r="AH613" s="33" t="s">
        <v>207</v>
      </c>
      <c r="AI613" s="1421"/>
      <c r="AJ613" s="1421"/>
      <c r="AK613" s="1421"/>
      <c r="AZ613" s="3"/>
      <c r="BA613" s="3"/>
      <c r="BB613" s="3"/>
      <c r="BC613" s="3"/>
      <c r="BD613" s="3"/>
      <c r="BE613" s="1355">
        <f t="shared" si="3"/>
        <v>0</v>
      </c>
      <c r="BF613" s="1357"/>
      <c r="BG613" s="1395">
        <f t="shared" si="4"/>
        <v>0</v>
      </c>
      <c r="BH613" s="1396"/>
      <c r="BI613" s="1355">
        <f t="shared" si="5"/>
        <v>0</v>
      </c>
      <c r="BJ613" s="1357"/>
      <c r="BK613" s="1395">
        <f t="shared" si="6"/>
        <v>0</v>
      </c>
      <c r="BL613" s="1396"/>
      <c r="BM613" s="3"/>
      <c r="BN613" s="1397">
        <f t="shared" si="7"/>
        <v>0</v>
      </c>
      <c r="BO613" s="1398"/>
      <c r="BP613" s="1398"/>
      <c r="BQ613" s="1398"/>
      <c r="BR613" s="1399"/>
      <c r="BS613" s="1394">
        <f t="shared" si="8"/>
        <v>0</v>
      </c>
      <c r="BT613" s="1394"/>
      <c r="BU613" s="1394"/>
      <c r="BV613" s="1394"/>
      <c r="BW613" s="1394"/>
      <c r="BX613" s="1394">
        <f t="shared" si="9"/>
        <v>0</v>
      </c>
      <c r="BY613" s="1394"/>
      <c r="BZ613" s="1394"/>
      <c r="CA613" s="1394"/>
      <c r="CB613" s="1394"/>
      <c r="CC613" s="1394">
        <f t="shared" si="10"/>
        <v>0</v>
      </c>
      <c r="CD613" s="1394"/>
      <c r="CE613" s="1394"/>
      <c r="CF613" s="1394"/>
      <c r="CG613" s="1394"/>
      <c r="CH613" s="1394">
        <f t="shared" si="11"/>
        <v>0</v>
      </c>
      <c r="CI613" s="1394"/>
      <c r="CJ613" s="1394"/>
      <c r="CK613" s="1394"/>
      <c r="CL613" s="1394"/>
      <c r="CM613" s="1394">
        <f t="shared" si="12"/>
        <v>0</v>
      </c>
      <c r="CN613" s="1394"/>
      <c r="CO613" s="1394"/>
      <c r="CP613" s="1394"/>
      <c r="CQ613" s="1394"/>
      <c r="CR613" s="6"/>
      <c r="CS613" s="1393">
        <f t="shared" si="13"/>
        <v>0</v>
      </c>
      <c r="CT613" s="1393"/>
      <c r="CU613" s="1393"/>
      <c r="CV613" s="1393"/>
      <c r="CW613" s="1393"/>
      <c r="CX613" s="1393">
        <f t="shared" si="14"/>
        <v>0</v>
      </c>
      <c r="CY613" s="1393"/>
      <c r="CZ613" s="1393"/>
      <c r="DA613" s="1393"/>
      <c r="DB613" s="1393"/>
      <c r="DC613" s="1393">
        <f t="shared" si="15"/>
        <v>0</v>
      </c>
      <c r="DD613" s="1393"/>
      <c r="DE613" s="1393"/>
      <c r="DF613" s="1393"/>
      <c r="DG613" s="1393"/>
      <c r="DH613" s="1393">
        <f t="shared" si="16"/>
        <v>0</v>
      </c>
      <c r="DI613" s="1393"/>
      <c r="DJ613" s="1393"/>
      <c r="DK613" s="1393"/>
      <c r="DL613" s="1393"/>
      <c r="DM613" s="1393">
        <f t="shared" si="17"/>
        <v>0</v>
      </c>
      <c r="DN613" s="1393"/>
      <c r="DO613" s="1393"/>
      <c r="DP613" s="1393"/>
      <c r="DQ613" s="1393"/>
      <c r="DR613" s="1393">
        <f t="shared" si="18"/>
        <v>0</v>
      </c>
      <c r="DS613" s="1393"/>
      <c r="DT613" s="1393"/>
      <c r="DU613" s="1393"/>
      <c r="DV613" s="1393"/>
      <c r="DX613" s="1355" t="str">
        <f t="shared" si="19"/>
        <v/>
      </c>
      <c r="DY613" s="1356"/>
      <c r="DZ613" s="1356"/>
      <c r="EA613" s="1356"/>
      <c r="EB613" s="1357"/>
      <c r="EC613" s="1355" t="str">
        <f t="shared" si="20"/>
        <v/>
      </c>
      <c r="ED613" s="1356"/>
      <c r="EE613" s="1356"/>
      <c r="EF613" s="1356"/>
      <c r="EG613" s="1357"/>
      <c r="EH613" s="1355" t="str">
        <f t="shared" si="21"/>
        <v/>
      </c>
      <c r="EI613" s="1356"/>
      <c r="EJ613" s="1356"/>
      <c r="EK613" s="1356"/>
      <c r="EL613" s="1357"/>
      <c r="EM613" s="1355" t="str">
        <f t="shared" si="22"/>
        <v/>
      </c>
      <c r="EN613" s="1356"/>
      <c r="EO613" s="1356"/>
      <c r="EP613" s="1356"/>
      <c r="EQ613" s="1357"/>
      <c r="ER613" s="1355" t="str">
        <f t="shared" si="23"/>
        <v/>
      </c>
      <c r="ES613" s="1356"/>
      <c r="ET613" s="1356"/>
      <c r="EU613" s="1356"/>
      <c r="EV613" s="1357"/>
      <c r="EW613" s="1355" t="str">
        <f t="shared" si="24"/>
        <v/>
      </c>
      <c r="EX613" s="1356"/>
      <c r="EY613" s="1356"/>
      <c r="EZ613" s="1356"/>
      <c r="FA613" s="1357"/>
    </row>
    <row r="614" spans="1:157" ht="12.95" customHeight="1">
      <c r="B614" t="s">
        <v>18</v>
      </c>
      <c r="H614" s="1435"/>
      <c r="I614" s="1435"/>
      <c r="J614" s="1435"/>
      <c r="K614" s="1435"/>
      <c r="L614" s="1435"/>
      <c r="M614" s="1435"/>
      <c r="N614" s="1435"/>
      <c r="O614" s="1435"/>
      <c r="P614" s="1435"/>
      <c r="Q614" s="1435"/>
      <c r="R614" s="1435"/>
      <c r="U614" t="s">
        <v>18</v>
      </c>
      <c r="AA614" s="1435"/>
      <c r="AB614" s="1435"/>
      <c r="AC614" s="1435"/>
      <c r="AD614" s="1435"/>
      <c r="AE614" s="1435"/>
      <c r="AF614" s="1435"/>
      <c r="AG614" s="1435"/>
      <c r="AH614" s="1435"/>
      <c r="AI614" s="1435"/>
      <c r="AJ614" s="1435"/>
      <c r="AK614" s="1435"/>
      <c r="AU614" s="934"/>
      <c r="AV614" s="934"/>
      <c r="AW614" s="934"/>
      <c r="AX614" s="934"/>
      <c r="AY614" s="934"/>
      <c r="AZ614" s="3"/>
      <c r="BA614" s="3"/>
      <c r="BB614" s="3"/>
      <c r="BC614" s="3"/>
      <c r="BD614" s="3"/>
      <c r="BE614" s="1355">
        <f t="shared" si="3"/>
        <v>0</v>
      </c>
      <c r="BF614" s="1357"/>
      <c r="BG614" s="1395">
        <f t="shared" si="4"/>
        <v>0</v>
      </c>
      <c r="BH614" s="1396"/>
      <c r="BI614" s="1355">
        <f t="shared" si="5"/>
        <v>0</v>
      </c>
      <c r="BJ614" s="1357"/>
      <c r="BK614" s="1395">
        <f t="shared" si="6"/>
        <v>0</v>
      </c>
      <c r="BL614" s="1396"/>
      <c r="BM614" s="3"/>
      <c r="BN614" s="1397">
        <f t="shared" si="7"/>
        <v>0</v>
      </c>
      <c r="BO614" s="1398"/>
      <c r="BP614" s="1398"/>
      <c r="BQ614" s="1398"/>
      <c r="BR614" s="1399"/>
      <c r="BS614" s="1394">
        <f t="shared" si="8"/>
        <v>0</v>
      </c>
      <c r="BT614" s="1394"/>
      <c r="BU614" s="1394"/>
      <c r="BV614" s="1394"/>
      <c r="BW614" s="1394"/>
      <c r="BX614" s="1394">
        <f t="shared" si="9"/>
        <v>0</v>
      </c>
      <c r="BY614" s="1394"/>
      <c r="BZ614" s="1394"/>
      <c r="CA614" s="1394"/>
      <c r="CB614" s="1394"/>
      <c r="CC614" s="1394">
        <f t="shared" si="10"/>
        <v>0</v>
      </c>
      <c r="CD614" s="1394"/>
      <c r="CE614" s="1394"/>
      <c r="CF614" s="1394"/>
      <c r="CG614" s="1394"/>
      <c r="CH614" s="1394">
        <f t="shared" si="11"/>
        <v>0</v>
      </c>
      <c r="CI614" s="1394"/>
      <c r="CJ614" s="1394"/>
      <c r="CK614" s="1394"/>
      <c r="CL614" s="1394"/>
      <c r="CM614" s="1394">
        <f t="shared" si="12"/>
        <v>0</v>
      </c>
      <c r="CN614" s="1394"/>
      <c r="CO614" s="1394"/>
      <c r="CP614" s="1394"/>
      <c r="CQ614" s="1394"/>
      <c r="CR614" s="6"/>
      <c r="CS614" s="1393">
        <f t="shared" si="13"/>
        <v>0</v>
      </c>
      <c r="CT614" s="1393"/>
      <c r="CU614" s="1393"/>
      <c r="CV614" s="1393"/>
      <c r="CW614" s="1393"/>
      <c r="CX614" s="1393">
        <f t="shared" si="14"/>
        <v>0</v>
      </c>
      <c r="CY614" s="1393"/>
      <c r="CZ614" s="1393"/>
      <c r="DA614" s="1393"/>
      <c r="DB614" s="1393"/>
      <c r="DC614" s="1393">
        <f t="shared" si="15"/>
        <v>0</v>
      </c>
      <c r="DD614" s="1393"/>
      <c r="DE614" s="1393"/>
      <c r="DF614" s="1393"/>
      <c r="DG614" s="1393"/>
      <c r="DH614" s="1393">
        <f t="shared" si="16"/>
        <v>0</v>
      </c>
      <c r="DI614" s="1393"/>
      <c r="DJ614" s="1393"/>
      <c r="DK614" s="1393"/>
      <c r="DL614" s="1393"/>
      <c r="DM614" s="1393">
        <f t="shared" si="17"/>
        <v>0</v>
      </c>
      <c r="DN614" s="1393"/>
      <c r="DO614" s="1393"/>
      <c r="DP614" s="1393"/>
      <c r="DQ614" s="1393"/>
      <c r="DR614" s="1393">
        <f t="shared" si="18"/>
        <v>0</v>
      </c>
      <c r="DS614" s="1393"/>
      <c r="DT614" s="1393"/>
      <c r="DU614" s="1393"/>
      <c r="DV614" s="1393"/>
      <c r="DX614" s="1355" t="str">
        <f t="shared" si="19"/>
        <v/>
      </c>
      <c r="DY614" s="1356"/>
      <c r="DZ614" s="1356"/>
      <c r="EA614" s="1356"/>
      <c r="EB614" s="1357"/>
      <c r="EC614" s="1355" t="str">
        <f t="shared" si="20"/>
        <v/>
      </c>
      <c r="ED614" s="1356"/>
      <c r="EE614" s="1356"/>
      <c r="EF614" s="1356"/>
      <c r="EG614" s="1357"/>
      <c r="EH614" s="1355" t="str">
        <f t="shared" si="21"/>
        <v/>
      </c>
      <c r="EI614" s="1356"/>
      <c r="EJ614" s="1356"/>
      <c r="EK614" s="1356"/>
      <c r="EL614" s="1357"/>
      <c r="EM614" s="1355" t="str">
        <f t="shared" si="22"/>
        <v/>
      </c>
      <c r="EN614" s="1356"/>
      <c r="EO614" s="1356"/>
      <c r="EP614" s="1356"/>
      <c r="EQ614" s="1357"/>
      <c r="ER614" s="1355" t="str">
        <f t="shared" si="23"/>
        <v/>
      </c>
      <c r="ES614" s="1356"/>
      <c r="ET614" s="1356"/>
      <c r="EU614" s="1356"/>
      <c r="EV614" s="1357"/>
      <c r="EW614" s="1355" t="str">
        <f t="shared" si="24"/>
        <v/>
      </c>
      <c r="EX614" s="1356"/>
      <c r="EY614" s="1356"/>
      <c r="EZ614" s="1356"/>
      <c r="FA614" s="1357"/>
    </row>
    <row r="615" spans="1:157" ht="12.95" customHeight="1">
      <c r="B615" t="s">
        <v>20</v>
      </c>
      <c r="N615" s="1420" t="s">
        <v>678</v>
      </c>
      <c r="O615" s="1420"/>
      <c r="U615" t="s">
        <v>20</v>
      </c>
      <c r="AG615" s="1420" t="s">
        <v>678</v>
      </c>
      <c r="AH615" s="1420"/>
      <c r="AU615" s="934"/>
      <c r="AV615" s="934"/>
      <c r="AW615" s="934"/>
      <c r="AX615" s="934"/>
      <c r="AY615" s="934"/>
      <c r="AZ615" s="3"/>
      <c r="BA615" s="3"/>
      <c r="BB615" s="3"/>
      <c r="BC615" s="3"/>
      <c r="BD615" s="3"/>
      <c r="BE615" s="1355">
        <f t="shared" si="3"/>
        <v>0</v>
      </c>
      <c r="BF615" s="1357"/>
      <c r="BG615" s="1395">
        <f t="shared" si="4"/>
        <v>0</v>
      </c>
      <c r="BH615" s="1396"/>
      <c r="BI615" s="1355">
        <f t="shared" si="5"/>
        <v>0</v>
      </c>
      <c r="BJ615" s="1357"/>
      <c r="BK615" s="1395">
        <f t="shared" si="6"/>
        <v>0</v>
      </c>
      <c r="BL615" s="1396"/>
      <c r="BM615" s="3"/>
      <c r="BN615" s="1397">
        <f t="shared" si="7"/>
        <v>0</v>
      </c>
      <c r="BO615" s="1398"/>
      <c r="BP615" s="1398"/>
      <c r="BQ615" s="1398"/>
      <c r="BR615" s="1399"/>
      <c r="BS615" s="1394">
        <f t="shared" si="8"/>
        <v>0</v>
      </c>
      <c r="BT615" s="1394"/>
      <c r="BU615" s="1394"/>
      <c r="BV615" s="1394"/>
      <c r="BW615" s="1394"/>
      <c r="BX615" s="1394">
        <f t="shared" si="9"/>
        <v>0</v>
      </c>
      <c r="BY615" s="1394"/>
      <c r="BZ615" s="1394"/>
      <c r="CA615" s="1394"/>
      <c r="CB615" s="1394"/>
      <c r="CC615" s="1394">
        <f t="shared" si="10"/>
        <v>0</v>
      </c>
      <c r="CD615" s="1394"/>
      <c r="CE615" s="1394"/>
      <c r="CF615" s="1394"/>
      <c r="CG615" s="1394"/>
      <c r="CH615" s="1394">
        <f t="shared" si="11"/>
        <v>0</v>
      </c>
      <c r="CI615" s="1394"/>
      <c r="CJ615" s="1394"/>
      <c r="CK615" s="1394"/>
      <c r="CL615" s="1394"/>
      <c r="CM615" s="1394">
        <f t="shared" si="12"/>
        <v>0</v>
      </c>
      <c r="CN615" s="1394"/>
      <c r="CO615" s="1394"/>
      <c r="CP615" s="1394"/>
      <c r="CQ615" s="1394"/>
      <c r="CR615" s="6"/>
      <c r="CS615" s="1393">
        <f t="shared" si="13"/>
        <v>0</v>
      </c>
      <c r="CT615" s="1393"/>
      <c r="CU615" s="1393"/>
      <c r="CV615" s="1393"/>
      <c r="CW615" s="1393"/>
      <c r="CX615" s="1393">
        <f t="shared" si="14"/>
        <v>0</v>
      </c>
      <c r="CY615" s="1393"/>
      <c r="CZ615" s="1393"/>
      <c r="DA615" s="1393"/>
      <c r="DB615" s="1393"/>
      <c r="DC615" s="1393">
        <f t="shared" si="15"/>
        <v>0</v>
      </c>
      <c r="DD615" s="1393"/>
      <c r="DE615" s="1393"/>
      <c r="DF615" s="1393"/>
      <c r="DG615" s="1393"/>
      <c r="DH615" s="1393">
        <f t="shared" si="16"/>
        <v>0</v>
      </c>
      <c r="DI615" s="1393"/>
      <c r="DJ615" s="1393"/>
      <c r="DK615" s="1393"/>
      <c r="DL615" s="1393"/>
      <c r="DM615" s="1393">
        <f t="shared" si="17"/>
        <v>0</v>
      </c>
      <c r="DN615" s="1393"/>
      <c r="DO615" s="1393"/>
      <c r="DP615" s="1393"/>
      <c r="DQ615" s="1393"/>
      <c r="DR615" s="1393">
        <f t="shared" si="18"/>
        <v>0</v>
      </c>
      <c r="DS615" s="1393"/>
      <c r="DT615" s="1393"/>
      <c r="DU615" s="1393"/>
      <c r="DV615" s="1393"/>
      <c r="DX615" s="1355" t="str">
        <f t="shared" si="19"/>
        <v/>
      </c>
      <c r="DY615" s="1356"/>
      <c r="DZ615" s="1356"/>
      <c r="EA615" s="1356"/>
      <c r="EB615" s="1357"/>
      <c r="EC615" s="1355" t="str">
        <f t="shared" si="20"/>
        <v/>
      </c>
      <c r="ED615" s="1356"/>
      <c r="EE615" s="1356"/>
      <c r="EF615" s="1356"/>
      <c r="EG615" s="1357"/>
      <c r="EH615" s="1355" t="str">
        <f t="shared" si="21"/>
        <v/>
      </c>
      <c r="EI615" s="1356"/>
      <c r="EJ615" s="1356"/>
      <c r="EK615" s="1356"/>
      <c r="EL615" s="1357"/>
      <c r="EM615" s="1355" t="str">
        <f t="shared" si="22"/>
        <v/>
      </c>
      <c r="EN615" s="1356"/>
      <c r="EO615" s="1356"/>
      <c r="EP615" s="1356"/>
      <c r="EQ615" s="1357"/>
      <c r="ER615" s="1355" t="str">
        <f t="shared" si="23"/>
        <v/>
      </c>
      <c r="ES615" s="1356"/>
      <c r="ET615" s="1356"/>
      <c r="EU615" s="1356"/>
      <c r="EV615" s="1357"/>
      <c r="EW615" s="1355" t="str">
        <f t="shared" si="24"/>
        <v/>
      </c>
      <c r="EX615" s="1356"/>
      <c r="EY615" s="1356"/>
      <c r="EZ615" s="1356"/>
      <c r="FA615" s="1357"/>
    </row>
    <row r="616" spans="1:157" ht="12.95" customHeight="1">
      <c r="AZ616" s="3"/>
      <c r="BA616" s="3"/>
      <c r="BB616" s="3"/>
      <c r="BC616" s="3"/>
      <c r="BD616" s="3"/>
      <c r="BE616" s="1355">
        <f t="shared" si="3"/>
        <v>0</v>
      </c>
      <c r="BF616" s="1357"/>
      <c r="BG616" s="1395">
        <f t="shared" si="4"/>
        <v>0</v>
      </c>
      <c r="BH616" s="1396"/>
      <c r="BI616" s="1355">
        <f t="shared" si="5"/>
        <v>0</v>
      </c>
      <c r="BJ616" s="1357"/>
      <c r="BK616" s="1395">
        <f t="shared" si="6"/>
        <v>0</v>
      </c>
      <c r="BL616" s="1396"/>
      <c r="BM616" s="3"/>
      <c r="BN616" s="1397">
        <f t="shared" si="7"/>
        <v>0</v>
      </c>
      <c r="BO616" s="1398"/>
      <c r="BP616" s="1398"/>
      <c r="BQ616" s="1398"/>
      <c r="BR616" s="1399"/>
      <c r="BS616" s="1394">
        <f t="shared" si="8"/>
        <v>0</v>
      </c>
      <c r="BT616" s="1394"/>
      <c r="BU616" s="1394"/>
      <c r="BV616" s="1394"/>
      <c r="BW616" s="1394"/>
      <c r="BX616" s="1394">
        <f t="shared" si="9"/>
        <v>0</v>
      </c>
      <c r="BY616" s="1394"/>
      <c r="BZ616" s="1394"/>
      <c r="CA616" s="1394"/>
      <c r="CB616" s="1394"/>
      <c r="CC616" s="1394">
        <f t="shared" si="10"/>
        <v>0</v>
      </c>
      <c r="CD616" s="1394"/>
      <c r="CE616" s="1394"/>
      <c r="CF616" s="1394"/>
      <c r="CG616" s="1394"/>
      <c r="CH616" s="1394">
        <f t="shared" si="11"/>
        <v>0</v>
      </c>
      <c r="CI616" s="1394"/>
      <c r="CJ616" s="1394"/>
      <c r="CK616" s="1394"/>
      <c r="CL616" s="1394"/>
      <c r="CM616" s="1394">
        <f t="shared" si="12"/>
        <v>0</v>
      </c>
      <c r="CN616" s="1394"/>
      <c r="CO616" s="1394"/>
      <c r="CP616" s="1394"/>
      <c r="CQ616" s="1394"/>
      <c r="CR616" s="6"/>
      <c r="CS616" s="1393">
        <f t="shared" si="13"/>
        <v>0</v>
      </c>
      <c r="CT616" s="1393"/>
      <c r="CU616" s="1393"/>
      <c r="CV616" s="1393"/>
      <c r="CW616" s="1393"/>
      <c r="CX616" s="1393">
        <f t="shared" si="14"/>
        <v>0</v>
      </c>
      <c r="CY616" s="1393"/>
      <c r="CZ616" s="1393"/>
      <c r="DA616" s="1393"/>
      <c r="DB616" s="1393"/>
      <c r="DC616" s="1393">
        <f t="shared" si="15"/>
        <v>0</v>
      </c>
      <c r="DD616" s="1393"/>
      <c r="DE616" s="1393"/>
      <c r="DF616" s="1393"/>
      <c r="DG616" s="1393"/>
      <c r="DH616" s="1393">
        <f t="shared" si="16"/>
        <v>0</v>
      </c>
      <c r="DI616" s="1393"/>
      <c r="DJ616" s="1393"/>
      <c r="DK616" s="1393"/>
      <c r="DL616" s="1393"/>
      <c r="DM616" s="1393">
        <f t="shared" si="17"/>
        <v>0</v>
      </c>
      <c r="DN616" s="1393"/>
      <c r="DO616" s="1393"/>
      <c r="DP616" s="1393"/>
      <c r="DQ616" s="1393"/>
      <c r="DR616" s="1393">
        <f t="shared" si="18"/>
        <v>0</v>
      </c>
      <c r="DS616" s="1393"/>
      <c r="DT616" s="1393"/>
      <c r="DU616" s="1393"/>
      <c r="DV616" s="1393"/>
      <c r="DX616" s="1355" t="str">
        <f t="shared" si="19"/>
        <v/>
      </c>
      <c r="DY616" s="1356"/>
      <c r="DZ616" s="1356"/>
      <c r="EA616" s="1356"/>
      <c r="EB616" s="1357"/>
      <c r="EC616" s="1355" t="str">
        <f t="shared" si="20"/>
        <v/>
      </c>
      <c r="ED616" s="1356"/>
      <c r="EE616" s="1356"/>
      <c r="EF616" s="1356"/>
      <c r="EG616" s="1357"/>
      <c r="EH616" s="1355" t="str">
        <f t="shared" si="21"/>
        <v/>
      </c>
      <c r="EI616" s="1356"/>
      <c r="EJ616" s="1356"/>
      <c r="EK616" s="1356"/>
      <c r="EL616" s="1357"/>
      <c r="EM616" s="1355" t="str">
        <f t="shared" si="22"/>
        <v/>
      </c>
      <c r="EN616" s="1356"/>
      <c r="EO616" s="1356"/>
      <c r="EP616" s="1356"/>
      <c r="EQ616" s="1357"/>
      <c r="ER616" s="1355" t="str">
        <f t="shared" si="23"/>
        <v/>
      </c>
      <c r="ES616" s="1356"/>
      <c r="ET616" s="1356"/>
      <c r="EU616" s="1356"/>
      <c r="EV616" s="1357"/>
      <c r="EW616" s="1355" t="str">
        <f t="shared" si="24"/>
        <v/>
      </c>
      <c r="EX616" s="1356"/>
      <c r="EY616" s="1356"/>
      <c r="EZ616" s="1356"/>
      <c r="FA616" s="1357"/>
    </row>
    <row r="617" spans="1:157" ht="12.95" customHeight="1">
      <c r="A617" s="1276" t="s">
        <v>553</v>
      </c>
      <c r="B617" s="1276"/>
      <c r="C617" s="1276"/>
      <c r="D617" s="1276"/>
      <c r="E617" s="1276"/>
      <c r="F617" s="1276"/>
      <c r="G617" s="1276"/>
      <c r="H617" s="1276"/>
      <c r="I617" s="1276"/>
      <c r="J617" s="1276"/>
      <c r="K617" s="1276"/>
      <c r="L617" s="1276"/>
      <c r="M617" s="1276"/>
      <c r="N617" s="1276"/>
      <c r="O617" s="1276"/>
      <c r="P617" s="1276"/>
      <c r="Q617" s="1276"/>
      <c r="R617" s="1276"/>
      <c r="S617" s="1276"/>
      <c r="T617" s="1276"/>
      <c r="U617" s="1276"/>
      <c r="V617" s="1276"/>
      <c r="W617" s="1276"/>
      <c r="X617" s="1276"/>
      <c r="Y617" s="1276"/>
      <c r="Z617" s="1276"/>
      <c r="AA617" s="1276"/>
      <c r="AB617" s="1276"/>
      <c r="AC617" s="1276"/>
      <c r="AD617" s="1276"/>
      <c r="AE617" s="1276"/>
      <c r="AF617" s="1276"/>
      <c r="AG617" s="1276"/>
      <c r="AH617" s="1276"/>
      <c r="AI617" s="1276"/>
      <c r="AJ617" s="1276"/>
      <c r="AK617" s="1276"/>
      <c r="AL617" s="1276"/>
      <c r="AM617" s="1276"/>
      <c r="AN617" s="1276"/>
      <c r="AO617" s="1276"/>
      <c r="AP617" s="1276"/>
      <c r="AQ617" s="1276"/>
      <c r="AR617" s="1276"/>
      <c r="AS617" s="1276"/>
      <c r="AT617" s="1276"/>
      <c r="AZ617" s="3"/>
      <c r="BA617" s="3"/>
      <c r="BB617" s="3"/>
      <c r="BC617" s="3"/>
      <c r="BD617" s="3"/>
      <c r="BE617" s="1355">
        <f t="shared" si="3"/>
        <v>0</v>
      </c>
      <c r="BF617" s="1357"/>
      <c r="BG617" s="1395">
        <f t="shared" si="4"/>
        <v>0</v>
      </c>
      <c r="BH617" s="1396"/>
      <c r="BI617" s="1355">
        <f t="shared" si="5"/>
        <v>0</v>
      </c>
      <c r="BJ617" s="1357"/>
      <c r="BK617" s="1395">
        <f t="shared" si="6"/>
        <v>0</v>
      </c>
      <c r="BL617" s="1396"/>
      <c r="BM617" s="3"/>
      <c r="BN617" s="1397">
        <f t="shared" si="7"/>
        <v>0</v>
      </c>
      <c r="BO617" s="1398"/>
      <c r="BP617" s="1398"/>
      <c r="BQ617" s="1398"/>
      <c r="BR617" s="1399"/>
      <c r="BS617" s="1394">
        <f t="shared" si="8"/>
        <v>0</v>
      </c>
      <c r="BT617" s="1394"/>
      <c r="BU617" s="1394"/>
      <c r="BV617" s="1394"/>
      <c r="BW617" s="1394"/>
      <c r="BX617" s="1394">
        <f t="shared" si="9"/>
        <v>0</v>
      </c>
      <c r="BY617" s="1394"/>
      <c r="BZ617" s="1394"/>
      <c r="CA617" s="1394"/>
      <c r="CB617" s="1394"/>
      <c r="CC617" s="1394">
        <f t="shared" si="10"/>
        <v>0</v>
      </c>
      <c r="CD617" s="1394"/>
      <c r="CE617" s="1394"/>
      <c r="CF617" s="1394"/>
      <c r="CG617" s="1394"/>
      <c r="CH617" s="1394">
        <f t="shared" si="11"/>
        <v>0</v>
      </c>
      <c r="CI617" s="1394"/>
      <c r="CJ617" s="1394"/>
      <c r="CK617" s="1394"/>
      <c r="CL617" s="1394"/>
      <c r="CM617" s="1394">
        <f t="shared" si="12"/>
        <v>0</v>
      </c>
      <c r="CN617" s="1394"/>
      <c r="CO617" s="1394"/>
      <c r="CP617" s="1394"/>
      <c r="CQ617" s="1394"/>
      <c r="CR617" s="6"/>
      <c r="CS617" s="1393">
        <f t="shared" si="13"/>
        <v>0</v>
      </c>
      <c r="CT617" s="1393"/>
      <c r="CU617" s="1393"/>
      <c r="CV617" s="1393"/>
      <c r="CW617" s="1393"/>
      <c r="CX617" s="1393">
        <f t="shared" si="14"/>
        <v>0</v>
      </c>
      <c r="CY617" s="1393"/>
      <c r="CZ617" s="1393"/>
      <c r="DA617" s="1393"/>
      <c r="DB617" s="1393"/>
      <c r="DC617" s="1393">
        <f t="shared" si="15"/>
        <v>0</v>
      </c>
      <c r="DD617" s="1393"/>
      <c r="DE617" s="1393"/>
      <c r="DF617" s="1393"/>
      <c r="DG617" s="1393"/>
      <c r="DH617" s="1393">
        <f t="shared" si="16"/>
        <v>0</v>
      </c>
      <c r="DI617" s="1393"/>
      <c r="DJ617" s="1393"/>
      <c r="DK617" s="1393"/>
      <c r="DL617" s="1393"/>
      <c r="DM617" s="1393">
        <f t="shared" si="17"/>
        <v>0</v>
      </c>
      <c r="DN617" s="1393"/>
      <c r="DO617" s="1393"/>
      <c r="DP617" s="1393"/>
      <c r="DQ617" s="1393"/>
      <c r="DR617" s="1393">
        <f t="shared" si="18"/>
        <v>0</v>
      </c>
      <c r="DS617" s="1393"/>
      <c r="DT617" s="1393"/>
      <c r="DU617" s="1393"/>
      <c r="DV617" s="1393"/>
      <c r="DX617" s="1355" t="str">
        <f t="shared" si="19"/>
        <v/>
      </c>
      <c r="DY617" s="1356"/>
      <c r="DZ617" s="1356"/>
      <c r="EA617" s="1356"/>
      <c r="EB617" s="1357"/>
      <c r="EC617" s="1355" t="str">
        <f t="shared" si="20"/>
        <v/>
      </c>
      <c r="ED617" s="1356"/>
      <c r="EE617" s="1356"/>
      <c r="EF617" s="1356"/>
      <c r="EG617" s="1357"/>
      <c r="EH617" s="1355" t="str">
        <f t="shared" si="21"/>
        <v/>
      </c>
      <c r="EI617" s="1356"/>
      <c r="EJ617" s="1356"/>
      <c r="EK617" s="1356"/>
      <c r="EL617" s="1357"/>
      <c r="EM617" s="1355" t="str">
        <f t="shared" si="22"/>
        <v/>
      </c>
      <c r="EN617" s="1356"/>
      <c r="EO617" s="1356"/>
      <c r="EP617" s="1356"/>
      <c r="EQ617" s="1357"/>
      <c r="ER617" s="1355" t="str">
        <f t="shared" si="23"/>
        <v/>
      </c>
      <c r="ES617" s="1356"/>
      <c r="ET617" s="1356"/>
      <c r="EU617" s="1356"/>
      <c r="EV617" s="1357"/>
      <c r="EW617" s="1355" t="str">
        <f t="shared" si="24"/>
        <v/>
      </c>
      <c r="EX617" s="1356"/>
      <c r="EY617" s="1356"/>
      <c r="EZ617" s="1356"/>
      <c r="FA617" s="1357"/>
    </row>
    <row r="618" spans="1:157" ht="12.95" customHeight="1">
      <c r="A618" s="1276"/>
      <c r="B618" s="1276"/>
      <c r="C618" s="1276"/>
      <c r="D618" s="1276"/>
      <c r="E618" s="1276"/>
      <c r="F618" s="1276"/>
      <c r="G618" s="1276"/>
      <c r="H618" s="1276"/>
      <c r="I618" s="1276"/>
      <c r="J618" s="1276"/>
      <c r="K618" s="1276"/>
      <c r="L618" s="1276"/>
      <c r="M618" s="1276"/>
      <c r="N618" s="1276"/>
      <c r="O618" s="1276"/>
      <c r="P618" s="1276"/>
      <c r="Q618" s="1276"/>
      <c r="R618" s="1276"/>
      <c r="S618" s="1276"/>
      <c r="T618" s="1276"/>
      <c r="U618" s="1276"/>
      <c r="V618" s="1276"/>
      <c r="W618" s="1276"/>
      <c r="X618" s="1276"/>
      <c r="Y618" s="1276"/>
      <c r="Z618" s="1276"/>
      <c r="AA618" s="1276"/>
      <c r="AB618" s="1276"/>
      <c r="AC618" s="1276"/>
      <c r="AD618" s="1276"/>
      <c r="AE618" s="1276"/>
      <c r="AF618" s="1276"/>
      <c r="AG618" s="1276"/>
      <c r="AH618" s="1276"/>
      <c r="AI618" s="1276"/>
      <c r="AJ618" s="1276"/>
      <c r="AK618" s="1276"/>
      <c r="AL618" s="1276"/>
      <c r="AM618" s="1276"/>
      <c r="AN618" s="1276"/>
      <c r="AO618" s="1276"/>
      <c r="AP618" s="1276"/>
      <c r="AQ618" s="1276"/>
      <c r="AR618" s="1276"/>
      <c r="AS618" s="1276"/>
      <c r="AT618" s="1276"/>
      <c r="AZ618" s="3"/>
      <c r="BA618" s="3"/>
      <c r="BB618" s="3"/>
      <c r="BC618" s="3"/>
      <c r="BD618" s="3"/>
      <c r="BE618" s="1355">
        <f t="shared" si="3"/>
        <v>0</v>
      </c>
      <c r="BF618" s="1357"/>
      <c r="BG618" s="1395">
        <f t="shared" si="4"/>
        <v>0</v>
      </c>
      <c r="BH618" s="1396"/>
      <c r="BI618" s="1355">
        <f t="shared" si="5"/>
        <v>0</v>
      </c>
      <c r="BJ618" s="1357"/>
      <c r="BK618" s="1395">
        <f t="shared" si="6"/>
        <v>0</v>
      </c>
      <c r="BL618" s="1396"/>
      <c r="BM618" s="3"/>
      <c r="BN618" s="1397">
        <f t="shared" si="7"/>
        <v>0</v>
      </c>
      <c r="BO618" s="1398"/>
      <c r="BP618" s="1398"/>
      <c r="BQ618" s="1398"/>
      <c r="BR618" s="1399"/>
      <c r="BS618" s="1394">
        <f t="shared" si="8"/>
        <v>0</v>
      </c>
      <c r="BT618" s="1394"/>
      <c r="BU618" s="1394"/>
      <c r="BV618" s="1394"/>
      <c r="BW618" s="1394"/>
      <c r="BX618" s="1394">
        <f t="shared" si="9"/>
        <v>0</v>
      </c>
      <c r="BY618" s="1394"/>
      <c r="BZ618" s="1394"/>
      <c r="CA618" s="1394"/>
      <c r="CB618" s="1394"/>
      <c r="CC618" s="1394">
        <f t="shared" si="10"/>
        <v>0</v>
      </c>
      <c r="CD618" s="1394"/>
      <c r="CE618" s="1394"/>
      <c r="CF618" s="1394"/>
      <c r="CG618" s="1394"/>
      <c r="CH618" s="1394">
        <f t="shared" si="11"/>
        <v>0</v>
      </c>
      <c r="CI618" s="1394"/>
      <c r="CJ618" s="1394"/>
      <c r="CK618" s="1394"/>
      <c r="CL618" s="1394"/>
      <c r="CM618" s="1394">
        <f t="shared" si="12"/>
        <v>0</v>
      </c>
      <c r="CN618" s="1394"/>
      <c r="CO618" s="1394"/>
      <c r="CP618" s="1394"/>
      <c r="CQ618" s="1394"/>
      <c r="CR618" s="6"/>
      <c r="CS618" s="1393">
        <f t="shared" si="13"/>
        <v>0</v>
      </c>
      <c r="CT618" s="1393"/>
      <c r="CU618" s="1393"/>
      <c r="CV618" s="1393"/>
      <c r="CW618" s="1393"/>
      <c r="CX618" s="1393">
        <f t="shared" si="14"/>
        <v>0</v>
      </c>
      <c r="CY618" s="1393"/>
      <c r="CZ618" s="1393"/>
      <c r="DA618" s="1393"/>
      <c r="DB618" s="1393"/>
      <c r="DC618" s="1393">
        <f t="shared" si="15"/>
        <v>0</v>
      </c>
      <c r="DD618" s="1393"/>
      <c r="DE618" s="1393"/>
      <c r="DF618" s="1393"/>
      <c r="DG618" s="1393"/>
      <c r="DH618" s="1393">
        <f t="shared" si="16"/>
        <v>0</v>
      </c>
      <c r="DI618" s="1393"/>
      <c r="DJ618" s="1393"/>
      <c r="DK618" s="1393"/>
      <c r="DL618" s="1393"/>
      <c r="DM618" s="1393">
        <f t="shared" si="17"/>
        <v>0</v>
      </c>
      <c r="DN618" s="1393"/>
      <c r="DO618" s="1393"/>
      <c r="DP618" s="1393"/>
      <c r="DQ618" s="1393"/>
      <c r="DR618" s="1393">
        <f t="shared" si="18"/>
        <v>0</v>
      </c>
      <c r="DS618" s="1393"/>
      <c r="DT618" s="1393"/>
      <c r="DU618" s="1393"/>
      <c r="DV618" s="1393"/>
      <c r="DX618" s="1355" t="str">
        <f t="shared" si="19"/>
        <v/>
      </c>
      <c r="DY618" s="1356"/>
      <c r="DZ618" s="1356"/>
      <c r="EA618" s="1356"/>
      <c r="EB618" s="1357"/>
      <c r="EC618" s="1355" t="str">
        <f t="shared" si="20"/>
        <v/>
      </c>
      <c r="ED618" s="1356"/>
      <c r="EE618" s="1356"/>
      <c r="EF618" s="1356"/>
      <c r="EG618" s="1357"/>
      <c r="EH618" s="1355" t="str">
        <f t="shared" si="21"/>
        <v/>
      </c>
      <c r="EI618" s="1356"/>
      <c r="EJ618" s="1356"/>
      <c r="EK618" s="1356"/>
      <c r="EL618" s="1357"/>
      <c r="EM618" s="1355" t="str">
        <f t="shared" si="22"/>
        <v/>
      </c>
      <c r="EN618" s="1356"/>
      <c r="EO618" s="1356"/>
      <c r="EP618" s="1356"/>
      <c r="EQ618" s="1357"/>
      <c r="ER618" s="1355" t="str">
        <f t="shared" si="23"/>
        <v/>
      </c>
      <c r="ES618" s="1356"/>
      <c r="ET618" s="1356"/>
      <c r="EU618" s="1356"/>
      <c r="EV618" s="1357"/>
      <c r="EW618" s="1355" t="str">
        <f t="shared" si="24"/>
        <v/>
      </c>
      <c r="EX618" s="1356"/>
      <c r="EY618" s="1356"/>
      <c r="EZ618" s="1356"/>
      <c r="FA618" s="1357"/>
    </row>
    <row r="619" spans="1:157" ht="12.95" customHeight="1">
      <c r="AZ619" s="3"/>
      <c r="BA619" s="3"/>
      <c r="BB619" s="3"/>
      <c r="BC619" s="3"/>
      <c r="BD619" s="3"/>
      <c r="BE619" s="1355">
        <f t="shared" si="3"/>
        <v>0</v>
      </c>
      <c r="BF619" s="1357"/>
      <c r="BG619" s="1395">
        <f t="shared" si="4"/>
        <v>0</v>
      </c>
      <c r="BH619" s="1396"/>
      <c r="BI619" s="1355">
        <f t="shared" si="5"/>
        <v>0</v>
      </c>
      <c r="BJ619" s="1357"/>
      <c r="BK619" s="1395">
        <f t="shared" si="6"/>
        <v>0</v>
      </c>
      <c r="BL619" s="1396"/>
      <c r="BM619" s="3"/>
      <c r="BN619" s="1397">
        <f t="shared" si="7"/>
        <v>0</v>
      </c>
      <c r="BO619" s="1398"/>
      <c r="BP619" s="1398"/>
      <c r="BQ619" s="1398"/>
      <c r="BR619" s="1399"/>
      <c r="BS619" s="1394">
        <f t="shared" si="8"/>
        <v>0</v>
      </c>
      <c r="BT619" s="1394"/>
      <c r="BU619" s="1394"/>
      <c r="BV619" s="1394"/>
      <c r="BW619" s="1394"/>
      <c r="BX619" s="1394">
        <f t="shared" si="9"/>
        <v>0</v>
      </c>
      <c r="BY619" s="1394"/>
      <c r="BZ619" s="1394"/>
      <c r="CA619" s="1394"/>
      <c r="CB619" s="1394"/>
      <c r="CC619" s="1394">
        <f t="shared" si="10"/>
        <v>0</v>
      </c>
      <c r="CD619" s="1394"/>
      <c r="CE619" s="1394"/>
      <c r="CF619" s="1394"/>
      <c r="CG619" s="1394"/>
      <c r="CH619" s="1394">
        <f t="shared" si="11"/>
        <v>0</v>
      </c>
      <c r="CI619" s="1394"/>
      <c r="CJ619" s="1394"/>
      <c r="CK619" s="1394"/>
      <c r="CL619" s="1394"/>
      <c r="CM619" s="1394">
        <f t="shared" si="12"/>
        <v>0</v>
      </c>
      <c r="CN619" s="1394"/>
      <c r="CO619" s="1394"/>
      <c r="CP619" s="1394"/>
      <c r="CQ619" s="1394"/>
      <c r="CR619" s="6"/>
      <c r="CS619" s="1393">
        <f t="shared" si="13"/>
        <v>0</v>
      </c>
      <c r="CT619" s="1393"/>
      <c r="CU619" s="1393"/>
      <c r="CV619" s="1393"/>
      <c r="CW619" s="1393"/>
      <c r="CX619" s="1393">
        <f t="shared" si="14"/>
        <v>0</v>
      </c>
      <c r="CY619" s="1393"/>
      <c r="CZ619" s="1393"/>
      <c r="DA619" s="1393"/>
      <c r="DB619" s="1393"/>
      <c r="DC619" s="1393">
        <f t="shared" si="15"/>
        <v>0</v>
      </c>
      <c r="DD619" s="1393"/>
      <c r="DE619" s="1393"/>
      <c r="DF619" s="1393"/>
      <c r="DG619" s="1393"/>
      <c r="DH619" s="1393">
        <f t="shared" si="16"/>
        <v>0</v>
      </c>
      <c r="DI619" s="1393"/>
      <c r="DJ619" s="1393"/>
      <c r="DK619" s="1393"/>
      <c r="DL619" s="1393"/>
      <c r="DM619" s="1393">
        <f t="shared" si="17"/>
        <v>0</v>
      </c>
      <c r="DN619" s="1393"/>
      <c r="DO619" s="1393"/>
      <c r="DP619" s="1393"/>
      <c r="DQ619" s="1393"/>
      <c r="DR619" s="1393">
        <f t="shared" si="18"/>
        <v>0</v>
      </c>
      <c r="DS619" s="1393"/>
      <c r="DT619" s="1393"/>
      <c r="DU619" s="1393"/>
      <c r="DV619" s="1393"/>
      <c r="DX619" s="1355" t="str">
        <f t="shared" si="19"/>
        <v/>
      </c>
      <c r="DY619" s="1356"/>
      <c r="DZ619" s="1356"/>
      <c r="EA619" s="1356"/>
      <c r="EB619" s="1357"/>
      <c r="EC619" s="1355" t="str">
        <f t="shared" si="20"/>
        <v/>
      </c>
      <c r="ED619" s="1356"/>
      <c r="EE619" s="1356"/>
      <c r="EF619" s="1356"/>
      <c r="EG619" s="1357"/>
      <c r="EH619" s="1355" t="str">
        <f t="shared" si="21"/>
        <v/>
      </c>
      <c r="EI619" s="1356"/>
      <c r="EJ619" s="1356"/>
      <c r="EK619" s="1356"/>
      <c r="EL619" s="1357"/>
      <c r="EM619" s="1355" t="str">
        <f t="shared" si="22"/>
        <v/>
      </c>
      <c r="EN619" s="1356"/>
      <c r="EO619" s="1356"/>
      <c r="EP619" s="1356"/>
      <c r="EQ619" s="1357"/>
      <c r="ER619" s="1355" t="str">
        <f t="shared" si="23"/>
        <v/>
      </c>
      <c r="ES619" s="1356"/>
      <c r="ET619" s="1356"/>
      <c r="EU619" s="1356"/>
      <c r="EV619" s="1357"/>
      <c r="EW619" s="1355" t="str">
        <f t="shared" si="24"/>
        <v/>
      </c>
      <c r="EX619" s="1356"/>
      <c r="EY619" s="1356"/>
      <c r="EZ619" s="1356"/>
      <c r="FA619" s="1357"/>
    </row>
    <row r="620" spans="1:157" ht="12.95" customHeight="1">
      <c r="A620" s="2" t="s">
        <v>320</v>
      </c>
      <c r="B620" s="2"/>
      <c r="C620" s="2" t="s">
        <v>21</v>
      </c>
      <c r="AZ620" s="3"/>
      <c r="BA620" s="3"/>
      <c r="BB620" s="3"/>
      <c r="BC620" s="3"/>
      <c r="BD620" s="3"/>
      <c r="BE620" s="1355">
        <f t="shared" si="3"/>
        <v>0</v>
      </c>
      <c r="BF620" s="1357"/>
      <c r="BG620" s="1395">
        <f t="shared" si="4"/>
        <v>0</v>
      </c>
      <c r="BH620" s="1396"/>
      <c r="BI620" s="1355">
        <f t="shared" si="5"/>
        <v>0</v>
      </c>
      <c r="BJ620" s="1357"/>
      <c r="BK620" s="1395">
        <f t="shared" si="6"/>
        <v>0</v>
      </c>
      <c r="BL620" s="1396"/>
      <c r="BM620" s="3"/>
      <c r="BN620" s="1397">
        <f t="shared" si="7"/>
        <v>0</v>
      </c>
      <c r="BO620" s="1398"/>
      <c r="BP620" s="1398"/>
      <c r="BQ620" s="1398"/>
      <c r="BR620" s="1399"/>
      <c r="BS620" s="1394">
        <f t="shared" si="8"/>
        <v>0</v>
      </c>
      <c r="BT620" s="1394"/>
      <c r="BU620" s="1394"/>
      <c r="BV620" s="1394"/>
      <c r="BW620" s="1394"/>
      <c r="BX620" s="1394">
        <f t="shared" si="9"/>
        <v>0</v>
      </c>
      <c r="BY620" s="1394"/>
      <c r="BZ620" s="1394"/>
      <c r="CA620" s="1394"/>
      <c r="CB620" s="1394"/>
      <c r="CC620" s="1394">
        <f t="shared" si="10"/>
        <v>0</v>
      </c>
      <c r="CD620" s="1394"/>
      <c r="CE620" s="1394"/>
      <c r="CF620" s="1394"/>
      <c r="CG620" s="1394"/>
      <c r="CH620" s="1394">
        <f t="shared" si="11"/>
        <v>0</v>
      </c>
      <c r="CI620" s="1394"/>
      <c r="CJ620" s="1394"/>
      <c r="CK620" s="1394"/>
      <c r="CL620" s="1394"/>
      <c r="CM620" s="1394">
        <f t="shared" si="12"/>
        <v>0</v>
      </c>
      <c r="CN620" s="1394"/>
      <c r="CO620" s="1394"/>
      <c r="CP620" s="1394"/>
      <c r="CQ620" s="1394"/>
      <c r="CR620" s="6"/>
      <c r="CS620" s="1393">
        <f t="shared" si="13"/>
        <v>0</v>
      </c>
      <c r="CT620" s="1393"/>
      <c r="CU620" s="1393"/>
      <c r="CV620" s="1393"/>
      <c r="CW620" s="1393"/>
      <c r="CX620" s="1393">
        <f t="shared" si="14"/>
        <v>0</v>
      </c>
      <c r="CY620" s="1393"/>
      <c r="CZ620" s="1393"/>
      <c r="DA620" s="1393"/>
      <c r="DB620" s="1393"/>
      <c r="DC620" s="1393">
        <f t="shared" si="15"/>
        <v>0</v>
      </c>
      <c r="DD620" s="1393"/>
      <c r="DE620" s="1393"/>
      <c r="DF620" s="1393"/>
      <c r="DG620" s="1393"/>
      <c r="DH620" s="1393">
        <f t="shared" si="16"/>
        <v>0</v>
      </c>
      <c r="DI620" s="1393"/>
      <c r="DJ620" s="1393"/>
      <c r="DK620" s="1393"/>
      <c r="DL620" s="1393"/>
      <c r="DM620" s="1393">
        <f t="shared" si="17"/>
        <v>0</v>
      </c>
      <c r="DN620" s="1393"/>
      <c r="DO620" s="1393"/>
      <c r="DP620" s="1393"/>
      <c r="DQ620" s="1393"/>
      <c r="DR620" s="1393">
        <f t="shared" si="18"/>
        <v>0</v>
      </c>
      <c r="DS620" s="1393"/>
      <c r="DT620" s="1393"/>
      <c r="DU620" s="1393"/>
      <c r="DV620" s="1393"/>
      <c r="DX620" s="1355" t="str">
        <f t="shared" si="19"/>
        <v/>
      </c>
      <c r="DY620" s="1356"/>
      <c r="DZ620" s="1356"/>
      <c r="EA620" s="1356"/>
      <c r="EB620" s="1357"/>
      <c r="EC620" s="1355" t="str">
        <f t="shared" si="20"/>
        <v/>
      </c>
      <c r="ED620" s="1356"/>
      <c r="EE620" s="1356"/>
      <c r="EF620" s="1356"/>
      <c r="EG620" s="1357"/>
      <c r="EH620" s="1355" t="str">
        <f t="shared" si="21"/>
        <v/>
      </c>
      <c r="EI620" s="1356"/>
      <c r="EJ620" s="1356"/>
      <c r="EK620" s="1356"/>
      <c r="EL620" s="1357"/>
      <c r="EM620" s="1355" t="str">
        <f t="shared" si="22"/>
        <v/>
      </c>
      <c r="EN620" s="1356"/>
      <c r="EO620" s="1356"/>
      <c r="EP620" s="1356"/>
      <c r="EQ620" s="1357"/>
      <c r="ER620" s="1355" t="str">
        <f t="shared" si="23"/>
        <v/>
      </c>
      <c r="ES620" s="1356"/>
      <c r="ET620" s="1356"/>
      <c r="EU620" s="1356"/>
      <c r="EV620" s="1357"/>
      <c r="EW620" s="1355" t="str">
        <f t="shared" si="24"/>
        <v/>
      </c>
      <c r="EX620" s="1356"/>
      <c r="EY620" s="1356"/>
      <c r="EZ620" s="1356"/>
      <c r="FA620" s="1357"/>
    </row>
    <row r="621" spans="1:157" ht="12.95" customHeight="1">
      <c r="A621" s="2"/>
      <c r="B621" s="2"/>
      <c r="C621" s="2"/>
      <c r="AZ621" s="3"/>
      <c r="BA621" s="3"/>
      <c r="BB621" s="3"/>
      <c r="BC621" s="3"/>
      <c r="BD621" s="3"/>
      <c r="BE621" s="1355">
        <f t="shared" si="3"/>
        <v>0</v>
      </c>
      <c r="BF621" s="1357"/>
      <c r="BG621" s="1395">
        <f t="shared" si="4"/>
        <v>0</v>
      </c>
      <c r="BH621" s="1396"/>
      <c r="BI621" s="1355">
        <f t="shared" si="5"/>
        <v>0</v>
      </c>
      <c r="BJ621" s="1357"/>
      <c r="BK621" s="1395">
        <f t="shared" si="6"/>
        <v>0</v>
      </c>
      <c r="BL621" s="1396"/>
      <c r="BM621" s="3"/>
      <c r="BN621" s="1397">
        <f t="shared" si="7"/>
        <v>0</v>
      </c>
      <c r="BO621" s="1398"/>
      <c r="BP621" s="1398"/>
      <c r="BQ621" s="1398"/>
      <c r="BR621" s="1399"/>
      <c r="BS621" s="1394">
        <f t="shared" si="8"/>
        <v>0</v>
      </c>
      <c r="BT621" s="1394"/>
      <c r="BU621" s="1394"/>
      <c r="BV621" s="1394"/>
      <c r="BW621" s="1394"/>
      <c r="BX621" s="1394">
        <f t="shared" si="9"/>
        <v>0</v>
      </c>
      <c r="BY621" s="1394"/>
      <c r="BZ621" s="1394"/>
      <c r="CA621" s="1394"/>
      <c r="CB621" s="1394"/>
      <c r="CC621" s="1394">
        <f t="shared" si="10"/>
        <v>0</v>
      </c>
      <c r="CD621" s="1394"/>
      <c r="CE621" s="1394"/>
      <c r="CF621" s="1394"/>
      <c r="CG621" s="1394"/>
      <c r="CH621" s="1394">
        <f t="shared" si="11"/>
        <v>0</v>
      </c>
      <c r="CI621" s="1394"/>
      <c r="CJ621" s="1394"/>
      <c r="CK621" s="1394"/>
      <c r="CL621" s="1394"/>
      <c r="CM621" s="1394">
        <f t="shared" si="12"/>
        <v>0</v>
      </c>
      <c r="CN621" s="1394"/>
      <c r="CO621" s="1394"/>
      <c r="CP621" s="1394"/>
      <c r="CQ621" s="1394"/>
      <c r="CR621" s="6"/>
      <c r="CS621" s="1393">
        <f t="shared" si="13"/>
        <v>0</v>
      </c>
      <c r="CT621" s="1393"/>
      <c r="CU621" s="1393"/>
      <c r="CV621" s="1393"/>
      <c r="CW621" s="1393"/>
      <c r="CX621" s="1393">
        <f t="shared" si="14"/>
        <v>0</v>
      </c>
      <c r="CY621" s="1393"/>
      <c r="CZ621" s="1393"/>
      <c r="DA621" s="1393"/>
      <c r="DB621" s="1393"/>
      <c r="DC621" s="1393">
        <f t="shared" si="15"/>
        <v>0</v>
      </c>
      <c r="DD621" s="1393"/>
      <c r="DE621" s="1393"/>
      <c r="DF621" s="1393"/>
      <c r="DG621" s="1393"/>
      <c r="DH621" s="1393">
        <f t="shared" si="16"/>
        <v>0</v>
      </c>
      <c r="DI621" s="1393"/>
      <c r="DJ621" s="1393"/>
      <c r="DK621" s="1393"/>
      <c r="DL621" s="1393"/>
      <c r="DM621" s="1393">
        <f t="shared" si="17"/>
        <v>0</v>
      </c>
      <c r="DN621" s="1393"/>
      <c r="DO621" s="1393"/>
      <c r="DP621" s="1393"/>
      <c r="DQ621" s="1393"/>
      <c r="DR621" s="1393">
        <f t="shared" si="18"/>
        <v>0</v>
      </c>
      <c r="DS621" s="1393"/>
      <c r="DT621" s="1393"/>
      <c r="DU621" s="1393"/>
      <c r="DV621" s="1393"/>
      <c r="DX621" s="1355" t="str">
        <f t="shared" si="19"/>
        <v/>
      </c>
      <c r="DY621" s="1356"/>
      <c r="DZ621" s="1356"/>
      <c r="EA621" s="1356"/>
      <c r="EB621" s="1357"/>
      <c r="EC621" s="1355" t="str">
        <f t="shared" si="20"/>
        <v/>
      </c>
      <c r="ED621" s="1356"/>
      <c r="EE621" s="1356"/>
      <c r="EF621" s="1356"/>
      <c r="EG621" s="1357"/>
      <c r="EH621" s="1355" t="str">
        <f t="shared" si="21"/>
        <v/>
      </c>
      <c r="EI621" s="1356"/>
      <c r="EJ621" s="1356"/>
      <c r="EK621" s="1356"/>
      <c r="EL621" s="1357"/>
      <c r="EM621" s="1355" t="str">
        <f t="shared" si="22"/>
        <v/>
      </c>
      <c r="EN621" s="1356"/>
      <c r="EO621" s="1356"/>
      <c r="EP621" s="1356"/>
      <c r="EQ621" s="1357"/>
      <c r="ER621" s="1355" t="str">
        <f t="shared" si="23"/>
        <v/>
      </c>
      <c r="ES621" s="1356"/>
      <c r="ET621" s="1356"/>
      <c r="EU621" s="1356"/>
      <c r="EV621" s="1357"/>
      <c r="EW621" s="1355" t="str">
        <f t="shared" si="24"/>
        <v/>
      </c>
      <c r="EX621" s="1356"/>
      <c r="EY621" s="1356"/>
      <c r="EZ621" s="1356"/>
      <c r="FA621" s="1357"/>
    </row>
    <row r="622" spans="1:157" ht="12.95" customHeight="1">
      <c r="C622" s="2" t="s">
        <v>2419</v>
      </c>
      <c r="AZ622" s="3"/>
      <c r="BA622" s="3"/>
      <c r="BB622" s="3"/>
      <c r="BC622" s="3"/>
      <c r="BD622" s="3"/>
      <c r="BE622" s="1355">
        <f t="shared" si="3"/>
        <v>0</v>
      </c>
      <c r="BF622" s="1357"/>
      <c r="BG622" s="1395">
        <f t="shared" si="4"/>
        <v>0</v>
      </c>
      <c r="BH622" s="1396"/>
      <c r="BI622" s="1355">
        <f t="shared" si="5"/>
        <v>0</v>
      </c>
      <c r="BJ622" s="1357"/>
      <c r="BK622" s="1395">
        <f t="shared" si="6"/>
        <v>0</v>
      </c>
      <c r="BL622" s="1396"/>
      <c r="BM622" s="3"/>
      <c r="BN622" s="1397">
        <f t="shared" si="7"/>
        <v>0</v>
      </c>
      <c r="BO622" s="1398"/>
      <c r="BP622" s="1398"/>
      <c r="BQ622" s="1398"/>
      <c r="BR622" s="1399"/>
      <c r="BS622" s="1394">
        <f t="shared" si="8"/>
        <v>0</v>
      </c>
      <c r="BT622" s="1394"/>
      <c r="BU622" s="1394"/>
      <c r="BV622" s="1394"/>
      <c r="BW622" s="1394"/>
      <c r="BX622" s="1394">
        <f t="shared" si="9"/>
        <v>0</v>
      </c>
      <c r="BY622" s="1394"/>
      <c r="BZ622" s="1394"/>
      <c r="CA622" s="1394"/>
      <c r="CB622" s="1394"/>
      <c r="CC622" s="1394">
        <f t="shared" si="10"/>
        <v>0</v>
      </c>
      <c r="CD622" s="1394"/>
      <c r="CE622" s="1394"/>
      <c r="CF622" s="1394"/>
      <c r="CG622" s="1394"/>
      <c r="CH622" s="1394">
        <f t="shared" si="11"/>
        <v>0</v>
      </c>
      <c r="CI622" s="1394"/>
      <c r="CJ622" s="1394"/>
      <c r="CK622" s="1394"/>
      <c r="CL622" s="1394"/>
      <c r="CM622" s="1394">
        <f t="shared" si="12"/>
        <v>0</v>
      </c>
      <c r="CN622" s="1394"/>
      <c r="CO622" s="1394"/>
      <c r="CP622" s="1394"/>
      <c r="CQ622" s="1394"/>
      <c r="CR622" s="6"/>
      <c r="CS622" s="1393">
        <f t="shared" si="13"/>
        <v>0</v>
      </c>
      <c r="CT622" s="1393"/>
      <c r="CU622" s="1393"/>
      <c r="CV622" s="1393"/>
      <c r="CW622" s="1393"/>
      <c r="CX622" s="1393">
        <f t="shared" si="14"/>
        <v>0</v>
      </c>
      <c r="CY622" s="1393"/>
      <c r="CZ622" s="1393"/>
      <c r="DA622" s="1393"/>
      <c r="DB622" s="1393"/>
      <c r="DC622" s="1393">
        <f t="shared" si="15"/>
        <v>0</v>
      </c>
      <c r="DD622" s="1393"/>
      <c r="DE622" s="1393"/>
      <c r="DF622" s="1393"/>
      <c r="DG622" s="1393"/>
      <c r="DH622" s="1393">
        <f t="shared" si="16"/>
        <v>0</v>
      </c>
      <c r="DI622" s="1393"/>
      <c r="DJ622" s="1393"/>
      <c r="DK622" s="1393"/>
      <c r="DL622" s="1393"/>
      <c r="DM622" s="1393">
        <f t="shared" si="17"/>
        <v>0</v>
      </c>
      <c r="DN622" s="1393"/>
      <c r="DO622" s="1393"/>
      <c r="DP622" s="1393"/>
      <c r="DQ622" s="1393"/>
      <c r="DR622" s="1393">
        <f t="shared" si="18"/>
        <v>0</v>
      </c>
      <c r="DS622" s="1393"/>
      <c r="DT622" s="1393"/>
      <c r="DU622" s="1393"/>
      <c r="DV622" s="1393"/>
      <c r="DX622" s="1355" t="str">
        <f t="shared" si="19"/>
        <v/>
      </c>
      <c r="DY622" s="1356"/>
      <c r="DZ622" s="1356"/>
      <c r="EA622" s="1356"/>
      <c r="EB622" s="1357"/>
      <c r="EC622" s="1355" t="str">
        <f t="shared" si="20"/>
        <v/>
      </c>
      <c r="ED622" s="1356"/>
      <c r="EE622" s="1356"/>
      <c r="EF622" s="1356"/>
      <c r="EG622" s="1357"/>
      <c r="EH622" s="1355" t="str">
        <f t="shared" si="21"/>
        <v/>
      </c>
      <c r="EI622" s="1356"/>
      <c r="EJ622" s="1356"/>
      <c r="EK622" s="1356"/>
      <c r="EL622" s="1357"/>
      <c r="EM622" s="1355" t="str">
        <f t="shared" si="22"/>
        <v/>
      </c>
      <c r="EN622" s="1356"/>
      <c r="EO622" s="1356"/>
      <c r="EP622" s="1356"/>
      <c r="EQ622" s="1357"/>
      <c r="ER622" s="1355" t="str">
        <f t="shared" si="23"/>
        <v/>
      </c>
      <c r="ES622" s="1356"/>
      <c r="ET622" s="1356"/>
      <c r="EU622" s="1356"/>
      <c r="EV622" s="1357"/>
      <c r="EW622" s="1355" t="str">
        <f t="shared" si="24"/>
        <v/>
      </c>
      <c r="EX622" s="1356"/>
      <c r="EY622" s="1356"/>
      <c r="EZ622" s="1356"/>
      <c r="FA622" s="1357"/>
    </row>
    <row r="623" spans="1:157" ht="12.95" customHeight="1">
      <c r="B623" s="546"/>
      <c r="C623" s="2"/>
      <c r="AU623" s="3"/>
      <c r="AZ623" s="3"/>
      <c r="BA623" s="3"/>
      <c r="BB623" s="3"/>
      <c r="BC623" s="3"/>
      <c r="BD623" s="3"/>
      <c r="BE623" s="1355">
        <f t="shared" si="3"/>
        <v>0</v>
      </c>
      <c r="BF623" s="1357"/>
      <c r="BG623" s="1395">
        <f t="shared" si="4"/>
        <v>0</v>
      </c>
      <c r="BH623" s="1396"/>
      <c r="BI623" s="1355">
        <f t="shared" si="5"/>
        <v>0</v>
      </c>
      <c r="BJ623" s="1357"/>
      <c r="BK623" s="1395">
        <f t="shared" si="6"/>
        <v>0</v>
      </c>
      <c r="BL623" s="1396"/>
      <c r="BM623" s="3"/>
      <c r="BN623" s="1397">
        <f t="shared" si="7"/>
        <v>0</v>
      </c>
      <c r="BO623" s="1398"/>
      <c r="BP623" s="1398"/>
      <c r="BQ623" s="1398"/>
      <c r="BR623" s="1399"/>
      <c r="BS623" s="1394">
        <f t="shared" si="8"/>
        <v>0</v>
      </c>
      <c r="BT623" s="1394"/>
      <c r="BU623" s="1394"/>
      <c r="BV623" s="1394"/>
      <c r="BW623" s="1394"/>
      <c r="BX623" s="1394">
        <f t="shared" si="9"/>
        <v>0</v>
      </c>
      <c r="BY623" s="1394"/>
      <c r="BZ623" s="1394"/>
      <c r="CA623" s="1394"/>
      <c r="CB623" s="1394"/>
      <c r="CC623" s="1394">
        <f t="shared" si="10"/>
        <v>0</v>
      </c>
      <c r="CD623" s="1394"/>
      <c r="CE623" s="1394"/>
      <c r="CF623" s="1394"/>
      <c r="CG623" s="1394"/>
      <c r="CH623" s="1394">
        <f t="shared" si="11"/>
        <v>0</v>
      </c>
      <c r="CI623" s="1394"/>
      <c r="CJ623" s="1394"/>
      <c r="CK623" s="1394"/>
      <c r="CL623" s="1394"/>
      <c r="CM623" s="1394">
        <f t="shared" si="12"/>
        <v>0</v>
      </c>
      <c r="CN623" s="1394"/>
      <c r="CO623" s="1394"/>
      <c r="CP623" s="1394"/>
      <c r="CQ623" s="1394"/>
      <c r="CR623" s="6"/>
      <c r="CS623" s="1393">
        <f t="shared" si="13"/>
        <v>0</v>
      </c>
      <c r="CT623" s="1393"/>
      <c r="CU623" s="1393"/>
      <c r="CV623" s="1393"/>
      <c r="CW623" s="1393"/>
      <c r="CX623" s="1393">
        <f t="shared" si="14"/>
        <v>0</v>
      </c>
      <c r="CY623" s="1393"/>
      <c r="CZ623" s="1393"/>
      <c r="DA623" s="1393"/>
      <c r="DB623" s="1393"/>
      <c r="DC623" s="1393">
        <f t="shared" si="15"/>
        <v>0</v>
      </c>
      <c r="DD623" s="1393"/>
      <c r="DE623" s="1393"/>
      <c r="DF623" s="1393"/>
      <c r="DG623" s="1393"/>
      <c r="DH623" s="1393">
        <f t="shared" si="16"/>
        <v>0</v>
      </c>
      <c r="DI623" s="1393"/>
      <c r="DJ623" s="1393"/>
      <c r="DK623" s="1393"/>
      <c r="DL623" s="1393"/>
      <c r="DM623" s="1393">
        <f t="shared" si="17"/>
        <v>0</v>
      </c>
      <c r="DN623" s="1393"/>
      <c r="DO623" s="1393"/>
      <c r="DP623" s="1393"/>
      <c r="DQ623" s="1393"/>
      <c r="DR623" s="1393">
        <f t="shared" si="18"/>
        <v>0</v>
      </c>
      <c r="DS623" s="1393"/>
      <c r="DT623" s="1393"/>
      <c r="DU623" s="1393"/>
      <c r="DV623" s="1393"/>
      <c r="DX623" s="1355" t="str">
        <f t="shared" si="19"/>
        <v/>
      </c>
      <c r="DY623" s="1356"/>
      <c r="DZ623" s="1356"/>
      <c r="EA623" s="1356"/>
      <c r="EB623" s="1357"/>
      <c r="EC623" s="1355" t="str">
        <f t="shared" si="20"/>
        <v/>
      </c>
      <c r="ED623" s="1356"/>
      <c r="EE623" s="1356"/>
      <c r="EF623" s="1356"/>
      <c r="EG623" s="1357"/>
      <c r="EH623" s="1355" t="str">
        <f t="shared" si="21"/>
        <v/>
      </c>
      <c r="EI623" s="1356"/>
      <c r="EJ623" s="1356"/>
      <c r="EK623" s="1356"/>
      <c r="EL623" s="1357"/>
      <c r="EM623" s="1355" t="str">
        <f t="shared" si="22"/>
        <v/>
      </c>
      <c r="EN623" s="1356"/>
      <c r="EO623" s="1356"/>
      <c r="EP623" s="1356"/>
      <c r="EQ623" s="1357"/>
      <c r="ER623" s="1355" t="str">
        <f t="shared" si="23"/>
        <v/>
      </c>
      <c r="ES623" s="1356"/>
      <c r="ET623" s="1356"/>
      <c r="EU623" s="1356"/>
      <c r="EV623" s="1357"/>
      <c r="EW623" s="1355" t="str">
        <f t="shared" si="24"/>
        <v/>
      </c>
      <c r="EX623" s="1356"/>
      <c r="EY623" s="1356"/>
      <c r="EZ623" s="1356"/>
      <c r="FA623" s="1357"/>
    </row>
    <row r="624" spans="1:157" ht="12.95" customHeight="1">
      <c r="B624" s="1596" t="s">
        <v>2421</v>
      </c>
      <c r="C624" s="1596"/>
      <c r="D624" s="1596"/>
      <c r="E624" s="1596"/>
      <c r="F624" s="1596"/>
      <c r="G624" s="1596"/>
      <c r="H624" s="1596"/>
      <c r="I624" s="1596"/>
      <c r="J624" s="1596"/>
      <c r="K624" s="1596"/>
      <c r="L624" s="1596"/>
      <c r="M624" s="1700" t="s">
        <v>2422</v>
      </c>
      <c r="N624" s="1700"/>
      <c r="O624" s="1700"/>
      <c r="P624" s="1700"/>
      <c r="Q624" s="1700" t="s">
        <v>2043</v>
      </c>
      <c r="R624" s="1700"/>
      <c r="S624" s="1700"/>
      <c r="T624" s="1700" t="s">
        <v>2041</v>
      </c>
      <c r="U624" s="1700"/>
      <c r="V624" s="1700"/>
      <c r="W624" s="1849" t="s">
        <v>462</v>
      </c>
      <c r="X624" s="1849"/>
      <c r="Y624" s="1849"/>
      <c r="Z624" s="1411" t="s">
        <v>2451</v>
      </c>
      <c r="AA624" s="1411"/>
      <c r="AB624" s="1412"/>
      <c r="AC624" s="1709" t="s">
        <v>1864</v>
      </c>
      <c r="AD624" s="1710"/>
      <c r="AE624" s="1711"/>
      <c r="AF624" s="1410" t="s">
        <v>2230</v>
      </c>
      <c r="AG624" s="1411"/>
      <c r="AH624" s="1411"/>
      <c r="AI624" s="1411"/>
      <c r="AJ624" s="1412"/>
      <c r="AK624" s="1837" t="s">
        <v>2231</v>
      </c>
      <c r="AL624" s="1838"/>
      <c r="AM624" s="1838"/>
      <c r="AN624" s="1839"/>
      <c r="AO624" s="1700" t="s">
        <v>463</v>
      </c>
      <c r="AP624" s="1700"/>
      <c r="AQ624" s="1700"/>
      <c r="AR624" s="1700"/>
      <c r="AS624" s="1700"/>
      <c r="AU624" s="3"/>
      <c r="AZ624" s="3"/>
      <c r="BA624" s="3"/>
      <c r="BB624" s="3"/>
      <c r="BC624" s="3"/>
      <c r="BD624" s="3"/>
      <c r="BE624" s="1355">
        <f t="shared" si="3"/>
        <v>0</v>
      </c>
      <c r="BF624" s="1357"/>
      <c r="BG624" s="1395">
        <f t="shared" si="4"/>
        <v>0</v>
      </c>
      <c r="BH624" s="1396"/>
      <c r="BI624" s="1355">
        <f t="shared" si="5"/>
        <v>0</v>
      </c>
      <c r="BJ624" s="1357"/>
      <c r="BK624" s="1395">
        <f t="shared" si="6"/>
        <v>0</v>
      </c>
      <c r="BL624" s="1396"/>
      <c r="BM624" s="3"/>
      <c r="BN624" s="1397">
        <f t="shared" si="7"/>
        <v>0</v>
      </c>
      <c r="BO624" s="1398"/>
      <c r="BP624" s="1398"/>
      <c r="BQ624" s="1398"/>
      <c r="BR624" s="1399"/>
      <c r="BS624" s="1394">
        <f t="shared" si="8"/>
        <v>0</v>
      </c>
      <c r="BT624" s="1394"/>
      <c r="BU624" s="1394"/>
      <c r="BV624" s="1394"/>
      <c r="BW624" s="1394"/>
      <c r="BX624" s="1394">
        <f t="shared" si="9"/>
        <v>0</v>
      </c>
      <c r="BY624" s="1394"/>
      <c r="BZ624" s="1394"/>
      <c r="CA624" s="1394"/>
      <c r="CB624" s="1394"/>
      <c r="CC624" s="1394">
        <f t="shared" si="10"/>
        <v>0</v>
      </c>
      <c r="CD624" s="1394"/>
      <c r="CE624" s="1394"/>
      <c r="CF624" s="1394"/>
      <c r="CG624" s="1394"/>
      <c r="CH624" s="1394">
        <f t="shared" si="11"/>
        <v>0</v>
      </c>
      <c r="CI624" s="1394"/>
      <c r="CJ624" s="1394"/>
      <c r="CK624" s="1394"/>
      <c r="CL624" s="1394"/>
      <c r="CM624" s="1394">
        <f t="shared" si="12"/>
        <v>0</v>
      </c>
      <c r="CN624" s="1394"/>
      <c r="CO624" s="1394"/>
      <c r="CP624" s="1394"/>
      <c r="CQ624" s="1394"/>
      <c r="CR624" s="6"/>
      <c r="CS624" s="1393">
        <f t="shared" si="13"/>
        <v>0</v>
      </c>
      <c r="CT624" s="1393"/>
      <c r="CU624" s="1393"/>
      <c r="CV624" s="1393"/>
      <c r="CW624" s="1393"/>
      <c r="CX624" s="1393">
        <f t="shared" si="14"/>
        <v>0</v>
      </c>
      <c r="CY624" s="1393"/>
      <c r="CZ624" s="1393"/>
      <c r="DA624" s="1393"/>
      <c r="DB624" s="1393"/>
      <c r="DC624" s="1393">
        <f t="shared" si="15"/>
        <v>0</v>
      </c>
      <c r="DD624" s="1393"/>
      <c r="DE624" s="1393"/>
      <c r="DF624" s="1393"/>
      <c r="DG624" s="1393"/>
      <c r="DH624" s="1393">
        <f t="shared" si="16"/>
        <v>0</v>
      </c>
      <c r="DI624" s="1393"/>
      <c r="DJ624" s="1393"/>
      <c r="DK624" s="1393"/>
      <c r="DL624" s="1393"/>
      <c r="DM624" s="1393">
        <f t="shared" si="17"/>
        <v>0</v>
      </c>
      <c r="DN624" s="1393"/>
      <c r="DO624" s="1393"/>
      <c r="DP624" s="1393"/>
      <c r="DQ624" s="1393"/>
      <c r="DR624" s="1393">
        <f t="shared" si="18"/>
        <v>0</v>
      </c>
      <c r="DS624" s="1393"/>
      <c r="DT624" s="1393"/>
      <c r="DU624" s="1393"/>
      <c r="DV624" s="1393"/>
      <c r="DX624" s="1355" t="str">
        <f t="shared" si="19"/>
        <v/>
      </c>
      <c r="DY624" s="1356"/>
      <c r="DZ624" s="1356"/>
      <c r="EA624" s="1356"/>
      <c r="EB624" s="1357"/>
      <c r="EC624" s="1355" t="str">
        <f t="shared" si="20"/>
        <v/>
      </c>
      <c r="ED624" s="1356"/>
      <c r="EE624" s="1356"/>
      <c r="EF624" s="1356"/>
      <c r="EG624" s="1357"/>
      <c r="EH624" s="1355" t="str">
        <f t="shared" si="21"/>
        <v/>
      </c>
      <c r="EI624" s="1356"/>
      <c r="EJ624" s="1356"/>
      <c r="EK624" s="1356"/>
      <c r="EL624" s="1357"/>
      <c r="EM624" s="1355" t="str">
        <f t="shared" si="22"/>
        <v/>
      </c>
      <c r="EN624" s="1356"/>
      <c r="EO624" s="1356"/>
      <c r="EP624" s="1356"/>
      <c r="EQ624" s="1357"/>
      <c r="ER624" s="1355" t="str">
        <f t="shared" si="23"/>
        <v/>
      </c>
      <c r="ES624" s="1356"/>
      <c r="ET624" s="1356"/>
      <c r="EU624" s="1356"/>
      <c r="EV624" s="1357"/>
      <c r="EW624" s="1355" t="str">
        <f t="shared" si="24"/>
        <v/>
      </c>
      <c r="EX624" s="1356"/>
      <c r="EY624" s="1356"/>
      <c r="EZ624" s="1356"/>
      <c r="FA624" s="1357"/>
    </row>
    <row r="625" spans="2:157" ht="12.95" customHeight="1">
      <c r="B625" s="1596"/>
      <c r="C625" s="1596"/>
      <c r="D625" s="1596"/>
      <c r="E625" s="1596"/>
      <c r="F625" s="1596"/>
      <c r="G625" s="1596"/>
      <c r="H625" s="1596"/>
      <c r="I625" s="1596"/>
      <c r="J625" s="1596"/>
      <c r="K625" s="1596"/>
      <c r="L625" s="1596"/>
      <c r="M625" s="1700"/>
      <c r="N625" s="1700"/>
      <c r="O625" s="1700"/>
      <c r="P625" s="1700"/>
      <c r="Q625" s="1700"/>
      <c r="R625" s="1700"/>
      <c r="S625" s="1700"/>
      <c r="T625" s="1700"/>
      <c r="U625" s="1700"/>
      <c r="V625" s="1700"/>
      <c r="W625" s="1849"/>
      <c r="X625" s="1849"/>
      <c r="Y625" s="1849"/>
      <c r="Z625" s="1414"/>
      <c r="AA625" s="1414"/>
      <c r="AB625" s="1415"/>
      <c r="AC625" s="1712"/>
      <c r="AD625" s="1713"/>
      <c r="AE625" s="1714"/>
      <c r="AF625" s="1413"/>
      <c r="AG625" s="1414"/>
      <c r="AH625" s="1414"/>
      <c r="AI625" s="1414"/>
      <c r="AJ625" s="1415"/>
      <c r="AK625" s="1840"/>
      <c r="AL625" s="1841"/>
      <c r="AM625" s="1841"/>
      <c r="AN625" s="1842"/>
      <c r="AO625" s="1700"/>
      <c r="AP625" s="1700"/>
      <c r="AQ625" s="1700"/>
      <c r="AR625" s="1700"/>
      <c r="AS625" s="1700"/>
      <c r="AU625" s="3"/>
      <c r="AZ625" s="3"/>
      <c r="BA625" s="3"/>
      <c r="BB625" s="3"/>
      <c r="BC625" s="3"/>
      <c r="BD625" s="3"/>
      <c r="BE625" s="1355">
        <f t="shared" si="3"/>
        <v>0</v>
      </c>
      <c r="BF625" s="1357"/>
      <c r="BG625" s="1395">
        <f t="shared" si="4"/>
        <v>0</v>
      </c>
      <c r="BH625" s="1396"/>
      <c r="BI625" s="1355">
        <f t="shared" si="5"/>
        <v>0</v>
      </c>
      <c r="BJ625" s="1357"/>
      <c r="BK625" s="1395">
        <f t="shared" si="6"/>
        <v>0</v>
      </c>
      <c r="BL625" s="1396"/>
      <c r="BM625" s="3"/>
      <c r="BN625" s="1397">
        <f t="shared" si="7"/>
        <v>0</v>
      </c>
      <c r="BO625" s="1398"/>
      <c r="BP625" s="1398"/>
      <c r="BQ625" s="1398"/>
      <c r="BR625" s="1399"/>
      <c r="BS625" s="1394">
        <f t="shared" si="8"/>
        <v>0</v>
      </c>
      <c r="BT625" s="1394"/>
      <c r="BU625" s="1394"/>
      <c r="BV625" s="1394"/>
      <c r="BW625" s="1394"/>
      <c r="BX625" s="1394">
        <f t="shared" si="9"/>
        <v>0</v>
      </c>
      <c r="BY625" s="1394"/>
      <c r="BZ625" s="1394"/>
      <c r="CA625" s="1394"/>
      <c r="CB625" s="1394"/>
      <c r="CC625" s="1394">
        <f t="shared" si="10"/>
        <v>0</v>
      </c>
      <c r="CD625" s="1394"/>
      <c r="CE625" s="1394"/>
      <c r="CF625" s="1394"/>
      <c r="CG625" s="1394"/>
      <c r="CH625" s="1394">
        <f t="shared" si="11"/>
        <v>0</v>
      </c>
      <c r="CI625" s="1394"/>
      <c r="CJ625" s="1394"/>
      <c r="CK625" s="1394"/>
      <c r="CL625" s="1394"/>
      <c r="CM625" s="1394">
        <f t="shared" si="12"/>
        <v>0</v>
      </c>
      <c r="CN625" s="1394"/>
      <c r="CO625" s="1394"/>
      <c r="CP625" s="1394"/>
      <c r="CQ625" s="1394"/>
      <c r="CR625" s="6"/>
      <c r="CS625" s="1393">
        <f t="shared" si="13"/>
        <v>0</v>
      </c>
      <c r="CT625" s="1393"/>
      <c r="CU625" s="1393"/>
      <c r="CV625" s="1393"/>
      <c r="CW625" s="1393"/>
      <c r="CX625" s="1393">
        <f t="shared" si="14"/>
        <v>0</v>
      </c>
      <c r="CY625" s="1393"/>
      <c r="CZ625" s="1393"/>
      <c r="DA625" s="1393"/>
      <c r="DB625" s="1393"/>
      <c r="DC625" s="1393">
        <f t="shared" si="15"/>
        <v>0</v>
      </c>
      <c r="DD625" s="1393"/>
      <c r="DE625" s="1393"/>
      <c r="DF625" s="1393"/>
      <c r="DG625" s="1393"/>
      <c r="DH625" s="1393">
        <f t="shared" si="16"/>
        <v>0</v>
      </c>
      <c r="DI625" s="1393"/>
      <c r="DJ625" s="1393"/>
      <c r="DK625" s="1393"/>
      <c r="DL625" s="1393"/>
      <c r="DM625" s="1393">
        <f t="shared" si="17"/>
        <v>0</v>
      </c>
      <c r="DN625" s="1393"/>
      <c r="DO625" s="1393"/>
      <c r="DP625" s="1393"/>
      <c r="DQ625" s="1393"/>
      <c r="DR625" s="1393">
        <f t="shared" si="18"/>
        <v>0</v>
      </c>
      <c r="DS625" s="1393"/>
      <c r="DT625" s="1393"/>
      <c r="DU625" s="1393"/>
      <c r="DV625" s="1393"/>
      <c r="DX625" s="1355" t="str">
        <f t="shared" si="19"/>
        <v/>
      </c>
      <c r="DY625" s="1356"/>
      <c r="DZ625" s="1356"/>
      <c r="EA625" s="1356"/>
      <c r="EB625" s="1357"/>
      <c r="EC625" s="1355" t="str">
        <f t="shared" si="20"/>
        <v/>
      </c>
      <c r="ED625" s="1356"/>
      <c r="EE625" s="1356"/>
      <c r="EF625" s="1356"/>
      <c r="EG625" s="1357"/>
      <c r="EH625" s="1355" t="str">
        <f t="shared" si="21"/>
        <v/>
      </c>
      <c r="EI625" s="1356"/>
      <c r="EJ625" s="1356"/>
      <c r="EK625" s="1356"/>
      <c r="EL625" s="1357"/>
      <c r="EM625" s="1355" t="str">
        <f t="shared" si="22"/>
        <v/>
      </c>
      <c r="EN625" s="1356"/>
      <c r="EO625" s="1356"/>
      <c r="EP625" s="1356"/>
      <c r="EQ625" s="1357"/>
      <c r="ER625" s="1355" t="str">
        <f t="shared" si="23"/>
        <v/>
      </c>
      <c r="ES625" s="1356"/>
      <c r="ET625" s="1356"/>
      <c r="EU625" s="1356"/>
      <c r="EV625" s="1357"/>
      <c r="EW625" s="1355" t="str">
        <f t="shared" si="24"/>
        <v/>
      </c>
      <c r="EX625" s="1356"/>
      <c r="EY625" s="1356"/>
      <c r="EZ625" s="1356"/>
      <c r="FA625" s="1357"/>
    </row>
    <row r="626" spans="2:157" ht="12.95" customHeight="1">
      <c r="B626" s="1596"/>
      <c r="C626" s="1596"/>
      <c r="D626" s="1596"/>
      <c r="E626" s="1596"/>
      <c r="F626" s="1596"/>
      <c r="G626" s="1596"/>
      <c r="H626" s="1596"/>
      <c r="I626" s="1596"/>
      <c r="J626" s="1596"/>
      <c r="K626" s="1596"/>
      <c r="L626" s="1596"/>
      <c r="M626" s="1700"/>
      <c r="N626" s="1700"/>
      <c r="O626" s="1700"/>
      <c r="P626" s="1700"/>
      <c r="Q626" s="1700"/>
      <c r="R626" s="1700"/>
      <c r="S626" s="1700"/>
      <c r="T626" s="1700"/>
      <c r="U626" s="1700"/>
      <c r="V626" s="1700"/>
      <c r="W626" s="1849"/>
      <c r="X626" s="1849"/>
      <c r="Y626" s="1849"/>
      <c r="Z626" s="1447"/>
      <c r="AA626" s="1447"/>
      <c r="AB626" s="1448"/>
      <c r="AC626" s="1715"/>
      <c r="AD626" s="1716"/>
      <c r="AE626" s="1717"/>
      <c r="AF626" s="1446"/>
      <c r="AG626" s="1447"/>
      <c r="AH626" s="1447"/>
      <c r="AI626" s="1447"/>
      <c r="AJ626" s="1448"/>
      <c r="AK626" s="1843"/>
      <c r="AL626" s="1844"/>
      <c r="AM626" s="1844"/>
      <c r="AN626" s="1845"/>
      <c r="AO626" s="1700"/>
      <c r="AP626" s="1700"/>
      <c r="AQ626" s="1700"/>
      <c r="AR626" s="1700"/>
      <c r="AS626" s="1700"/>
      <c r="AT626" s="3"/>
      <c r="AU626" s="3"/>
      <c r="AZ626" s="3"/>
      <c r="BA626" s="3"/>
      <c r="BB626" s="3"/>
      <c r="BC626" s="3"/>
      <c r="BD626" s="3"/>
      <c r="BE626" s="1355">
        <f t="shared" si="3"/>
        <v>0</v>
      </c>
      <c r="BF626" s="1357"/>
      <c r="BG626" s="1395">
        <f t="shared" si="4"/>
        <v>0</v>
      </c>
      <c r="BH626" s="1396"/>
      <c r="BI626" s="1355">
        <f t="shared" si="5"/>
        <v>0</v>
      </c>
      <c r="BJ626" s="1357"/>
      <c r="BK626" s="1395">
        <f t="shared" si="6"/>
        <v>0</v>
      </c>
      <c r="BL626" s="1396"/>
      <c r="BM626" s="3"/>
      <c r="BN626" s="1397">
        <f t="shared" si="7"/>
        <v>0</v>
      </c>
      <c r="BO626" s="1398"/>
      <c r="BP626" s="1398"/>
      <c r="BQ626" s="1398"/>
      <c r="BR626" s="1399"/>
      <c r="BS626" s="1394">
        <f t="shared" si="8"/>
        <v>0</v>
      </c>
      <c r="BT626" s="1394"/>
      <c r="BU626" s="1394"/>
      <c r="BV626" s="1394"/>
      <c r="BW626" s="1394"/>
      <c r="BX626" s="1394">
        <f t="shared" si="9"/>
        <v>0</v>
      </c>
      <c r="BY626" s="1394"/>
      <c r="BZ626" s="1394"/>
      <c r="CA626" s="1394"/>
      <c r="CB626" s="1394"/>
      <c r="CC626" s="1394">
        <f t="shared" si="10"/>
        <v>0</v>
      </c>
      <c r="CD626" s="1394"/>
      <c r="CE626" s="1394"/>
      <c r="CF626" s="1394"/>
      <c r="CG626" s="1394"/>
      <c r="CH626" s="1394">
        <f t="shared" si="11"/>
        <v>0</v>
      </c>
      <c r="CI626" s="1394"/>
      <c r="CJ626" s="1394"/>
      <c r="CK626" s="1394"/>
      <c r="CL626" s="1394"/>
      <c r="CM626" s="1394">
        <f t="shared" si="12"/>
        <v>0</v>
      </c>
      <c r="CN626" s="1394"/>
      <c r="CO626" s="1394"/>
      <c r="CP626" s="1394"/>
      <c r="CQ626" s="1394"/>
      <c r="CR626" s="6"/>
      <c r="CS626" s="1393">
        <f t="shared" si="13"/>
        <v>0</v>
      </c>
      <c r="CT626" s="1393"/>
      <c r="CU626" s="1393"/>
      <c r="CV626" s="1393"/>
      <c r="CW626" s="1393"/>
      <c r="CX626" s="1393">
        <f t="shared" si="14"/>
        <v>0</v>
      </c>
      <c r="CY626" s="1393"/>
      <c r="CZ626" s="1393"/>
      <c r="DA626" s="1393"/>
      <c r="DB626" s="1393"/>
      <c r="DC626" s="1393">
        <f t="shared" si="15"/>
        <v>0</v>
      </c>
      <c r="DD626" s="1393"/>
      <c r="DE626" s="1393"/>
      <c r="DF626" s="1393"/>
      <c r="DG626" s="1393"/>
      <c r="DH626" s="1393">
        <f t="shared" si="16"/>
        <v>0</v>
      </c>
      <c r="DI626" s="1393"/>
      <c r="DJ626" s="1393"/>
      <c r="DK626" s="1393"/>
      <c r="DL626" s="1393"/>
      <c r="DM626" s="1393">
        <f t="shared" si="17"/>
        <v>0</v>
      </c>
      <c r="DN626" s="1393"/>
      <c r="DO626" s="1393"/>
      <c r="DP626" s="1393"/>
      <c r="DQ626" s="1393"/>
      <c r="DR626" s="1393">
        <f t="shared" si="18"/>
        <v>0</v>
      </c>
      <c r="DS626" s="1393"/>
      <c r="DT626" s="1393"/>
      <c r="DU626" s="1393"/>
      <c r="DV626" s="1393"/>
      <c r="DX626" s="1355" t="str">
        <f t="shared" si="19"/>
        <v/>
      </c>
      <c r="DY626" s="1356"/>
      <c r="DZ626" s="1356"/>
      <c r="EA626" s="1356"/>
      <c r="EB626" s="1357"/>
      <c r="EC626" s="1355" t="str">
        <f t="shared" si="20"/>
        <v/>
      </c>
      <c r="ED626" s="1356"/>
      <c r="EE626" s="1356"/>
      <c r="EF626" s="1356"/>
      <c r="EG626" s="1357"/>
      <c r="EH626" s="1355" t="str">
        <f t="shared" si="21"/>
        <v/>
      </c>
      <c r="EI626" s="1356"/>
      <c r="EJ626" s="1356"/>
      <c r="EK626" s="1356"/>
      <c r="EL626" s="1357"/>
      <c r="EM626" s="1355" t="str">
        <f t="shared" si="22"/>
        <v/>
      </c>
      <c r="EN626" s="1356"/>
      <c r="EO626" s="1356"/>
      <c r="EP626" s="1356"/>
      <c r="EQ626" s="1357"/>
      <c r="ER626" s="1355" t="str">
        <f t="shared" si="23"/>
        <v/>
      </c>
      <c r="ES626" s="1356"/>
      <c r="ET626" s="1356"/>
      <c r="EU626" s="1356"/>
      <c r="EV626" s="1357"/>
      <c r="EW626" s="1355" t="str">
        <f t="shared" si="24"/>
        <v/>
      </c>
      <c r="EX626" s="1356"/>
      <c r="EY626" s="1356"/>
      <c r="EZ626" s="1356"/>
      <c r="FA626" s="1357"/>
    </row>
    <row r="627" spans="2:157" ht="12.95" customHeight="1">
      <c r="B627" s="51" t="s">
        <v>112</v>
      </c>
      <c r="C627" s="1704" t="s">
        <v>2750</v>
      </c>
      <c r="D627" s="1704"/>
      <c r="E627" s="1704"/>
      <c r="F627" s="1704"/>
      <c r="G627" s="1704"/>
      <c r="H627" s="1704"/>
      <c r="I627" s="1704"/>
      <c r="J627" s="1704"/>
      <c r="K627" s="1704"/>
      <c r="L627" s="1704"/>
      <c r="M627" s="1708" t="s">
        <v>2438</v>
      </c>
      <c r="N627" s="1708"/>
      <c r="O627" s="1708"/>
      <c r="P627" s="1708"/>
      <c r="Q627" s="1558">
        <f>17*12</f>
        <v>204</v>
      </c>
      <c r="R627" s="1558"/>
      <c r="S627" s="1707"/>
      <c r="T627" s="1706">
        <f>35*12</f>
        <v>420</v>
      </c>
      <c r="U627" s="1558"/>
      <c r="V627" s="1707"/>
      <c r="W627" s="1701">
        <v>6.8500000000000005E-2</v>
      </c>
      <c r="X627" s="1702"/>
      <c r="Y627" s="1703"/>
      <c r="Z627" s="1518" t="s">
        <v>2450</v>
      </c>
      <c r="AA627" s="1519"/>
      <c r="AB627" s="1520"/>
      <c r="AC627" s="1425">
        <v>1</v>
      </c>
      <c r="AD627" s="1426"/>
      <c r="AE627" s="1427"/>
      <c r="AF627" s="1589">
        <f>-PMT(W627/12,T627,AO627,0)*12</f>
        <v>192809.51088538181</v>
      </c>
      <c r="AG627" s="1590"/>
      <c r="AH627" s="1590"/>
      <c r="AI627" s="1590"/>
      <c r="AJ627" s="1591"/>
      <c r="AK627" s="1718"/>
      <c r="AL627" s="1719"/>
      <c r="AM627" s="1719"/>
      <c r="AN627" s="1720"/>
      <c r="AO627" s="1616">
        <v>2557000</v>
      </c>
      <c r="AP627" s="1616"/>
      <c r="AQ627" s="1616"/>
      <c r="AR627" s="1616"/>
      <c r="AS627" s="1616"/>
      <c r="AT627" s="3"/>
      <c r="AU627" s="3"/>
      <c r="AZ627" s="3"/>
      <c r="BA627" s="3"/>
      <c r="BB627" s="3"/>
      <c r="BC627" s="3"/>
      <c r="BD627" s="3"/>
      <c r="BE627" s="1355">
        <f t="shared" si="3"/>
        <v>0</v>
      </c>
      <c r="BF627" s="1357"/>
      <c r="BG627" s="1395">
        <f t="shared" si="4"/>
        <v>0</v>
      </c>
      <c r="BH627" s="1396"/>
      <c r="BI627" s="1355">
        <f t="shared" si="5"/>
        <v>0</v>
      </c>
      <c r="BJ627" s="1357"/>
      <c r="BK627" s="1395">
        <f t="shared" si="6"/>
        <v>0</v>
      </c>
      <c r="BL627" s="1396"/>
      <c r="BM627" s="3"/>
      <c r="BN627" s="1397">
        <f t="shared" si="7"/>
        <v>0</v>
      </c>
      <c r="BO627" s="1398"/>
      <c r="BP627" s="1398"/>
      <c r="BQ627" s="1398"/>
      <c r="BR627" s="1399"/>
      <c r="BS627" s="1394">
        <f t="shared" si="8"/>
        <v>0</v>
      </c>
      <c r="BT627" s="1394"/>
      <c r="BU627" s="1394"/>
      <c r="BV627" s="1394"/>
      <c r="BW627" s="1394"/>
      <c r="BX627" s="1394">
        <f t="shared" si="9"/>
        <v>0</v>
      </c>
      <c r="BY627" s="1394"/>
      <c r="BZ627" s="1394"/>
      <c r="CA627" s="1394"/>
      <c r="CB627" s="1394"/>
      <c r="CC627" s="1394">
        <f t="shared" si="10"/>
        <v>0</v>
      </c>
      <c r="CD627" s="1394"/>
      <c r="CE627" s="1394"/>
      <c r="CF627" s="1394"/>
      <c r="CG627" s="1394"/>
      <c r="CH627" s="1394">
        <f t="shared" si="11"/>
        <v>0</v>
      </c>
      <c r="CI627" s="1394"/>
      <c r="CJ627" s="1394"/>
      <c r="CK627" s="1394"/>
      <c r="CL627" s="1394"/>
      <c r="CM627" s="1394">
        <f t="shared" si="12"/>
        <v>0</v>
      </c>
      <c r="CN627" s="1394"/>
      <c r="CO627" s="1394"/>
      <c r="CP627" s="1394"/>
      <c r="CQ627" s="1394"/>
      <c r="CR627" s="6"/>
      <c r="CS627" s="1393">
        <f t="shared" si="13"/>
        <v>0</v>
      </c>
      <c r="CT627" s="1393"/>
      <c r="CU627" s="1393"/>
      <c r="CV627" s="1393"/>
      <c r="CW627" s="1393"/>
      <c r="CX627" s="1393">
        <f t="shared" si="14"/>
        <v>0</v>
      </c>
      <c r="CY627" s="1393"/>
      <c r="CZ627" s="1393"/>
      <c r="DA627" s="1393"/>
      <c r="DB627" s="1393"/>
      <c r="DC627" s="1393">
        <f t="shared" si="15"/>
        <v>0</v>
      </c>
      <c r="DD627" s="1393"/>
      <c r="DE627" s="1393"/>
      <c r="DF627" s="1393"/>
      <c r="DG627" s="1393"/>
      <c r="DH627" s="1393">
        <f t="shared" si="16"/>
        <v>0</v>
      </c>
      <c r="DI627" s="1393"/>
      <c r="DJ627" s="1393"/>
      <c r="DK627" s="1393"/>
      <c r="DL627" s="1393"/>
      <c r="DM627" s="1393">
        <f t="shared" si="17"/>
        <v>0</v>
      </c>
      <c r="DN627" s="1393"/>
      <c r="DO627" s="1393"/>
      <c r="DP627" s="1393"/>
      <c r="DQ627" s="1393"/>
      <c r="DR627" s="1393">
        <f t="shared" si="18"/>
        <v>0</v>
      </c>
      <c r="DS627" s="1393"/>
      <c r="DT627" s="1393"/>
      <c r="DU627" s="1393"/>
      <c r="DV627" s="1393"/>
      <c r="DX627" s="1355" t="str">
        <f t="shared" si="19"/>
        <v/>
      </c>
      <c r="DY627" s="1356"/>
      <c r="DZ627" s="1356"/>
      <c r="EA627" s="1356"/>
      <c r="EB627" s="1357"/>
      <c r="EC627" s="1355" t="str">
        <f t="shared" si="20"/>
        <v/>
      </c>
      <c r="ED627" s="1356"/>
      <c r="EE627" s="1356"/>
      <c r="EF627" s="1356"/>
      <c r="EG627" s="1357"/>
      <c r="EH627" s="1355" t="str">
        <f t="shared" si="21"/>
        <v/>
      </c>
      <c r="EI627" s="1356"/>
      <c r="EJ627" s="1356"/>
      <c r="EK627" s="1356"/>
      <c r="EL627" s="1357"/>
      <c r="EM627" s="1355" t="str">
        <f t="shared" si="22"/>
        <v/>
      </c>
      <c r="EN627" s="1356"/>
      <c r="EO627" s="1356"/>
      <c r="EP627" s="1356"/>
      <c r="EQ627" s="1357"/>
      <c r="ER627" s="1355" t="str">
        <f t="shared" si="23"/>
        <v/>
      </c>
      <c r="ES627" s="1356"/>
      <c r="ET627" s="1356"/>
      <c r="EU627" s="1356"/>
      <c r="EV627" s="1357"/>
      <c r="EW627" s="1355" t="str">
        <f t="shared" si="24"/>
        <v/>
      </c>
      <c r="EX627" s="1356"/>
      <c r="EY627" s="1356"/>
      <c r="EZ627" s="1356"/>
      <c r="FA627" s="1357"/>
    </row>
    <row r="628" spans="2:157" ht="12.95" customHeight="1">
      <c r="B628" s="52" t="s">
        <v>113</v>
      </c>
      <c r="C628" s="1704" t="s">
        <v>2758</v>
      </c>
      <c r="D628" s="1704"/>
      <c r="E628" s="1704"/>
      <c r="F628" s="1704"/>
      <c r="G628" s="1704"/>
      <c r="H628" s="1704"/>
      <c r="I628" s="1704"/>
      <c r="J628" s="1704"/>
      <c r="K628" s="1704"/>
      <c r="L628" s="1704"/>
      <c r="M628" s="1708" t="s">
        <v>2434</v>
      </c>
      <c r="N628" s="1708"/>
      <c r="O628" s="1708"/>
      <c r="P628" s="1708"/>
      <c r="Q628" s="1706">
        <f>55*12</f>
        <v>660</v>
      </c>
      <c r="R628" s="1558"/>
      <c r="S628" s="1707"/>
      <c r="T628" s="1706">
        <f>Q628</f>
        <v>660</v>
      </c>
      <c r="U628" s="1558"/>
      <c r="V628" s="1707"/>
      <c r="W628" s="1701">
        <v>0.03</v>
      </c>
      <c r="X628" s="1702"/>
      <c r="Y628" s="1703"/>
      <c r="Z628" s="1518" t="s">
        <v>466</v>
      </c>
      <c r="AA628" s="1519"/>
      <c r="AB628" s="1520"/>
      <c r="AC628" s="1425">
        <v>3</v>
      </c>
      <c r="AD628" s="1426"/>
      <c r="AE628" s="1427"/>
      <c r="AF628" s="1589"/>
      <c r="AG628" s="1590"/>
      <c r="AH628" s="1590"/>
      <c r="AI628" s="1590"/>
      <c r="AJ628" s="1591"/>
      <c r="AK628" s="1718"/>
      <c r="AL628" s="1719"/>
      <c r="AM628" s="1719"/>
      <c r="AN628" s="1720"/>
      <c r="AO628" s="1584">
        <v>4000000</v>
      </c>
      <c r="AP628" s="1585"/>
      <c r="AQ628" s="1585"/>
      <c r="AR628" s="1585"/>
      <c r="AS628" s="1586"/>
      <c r="AT628" s="1192" t="str">
        <f>IF(AND(NOT(C627=""),C628="",NOT(C629="")),"!","")</f>
        <v/>
      </c>
      <c r="AU628" s="3"/>
      <c r="AZ628" s="3"/>
      <c r="BA628" s="3"/>
      <c r="BB628" s="3"/>
      <c r="BC628" s="3"/>
      <c r="BD628" s="3"/>
      <c r="BE628" s="1355">
        <f t="shared" si="3"/>
        <v>0</v>
      </c>
      <c r="BF628" s="1357"/>
      <c r="BG628" s="1395">
        <f t="shared" si="4"/>
        <v>0</v>
      </c>
      <c r="BH628" s="1396"/>
      <c r="BI628" s="1355">
        <f t="shared" si="5"/>
        <v>0</v>
      </c>
      <c r="BJ628" s="1357"/>
      <c r="BK628" s="1395">
        <f t="shared" si="6"/>
        <v>0</v>
      </c>
      <c r="BL628" s="1396"/>
      <c r="BM628" s="3"/>
      <c r="BN628" s="1397">
        <f t="shared" si="7"/>
        <v>0</v>
      </c>
      <c r="BO628" s="1398"/>
      <c r="BP628" s="1398"/>
      <c r="BQ628" s="1398"/>
      <c r="BR628" s="1399"/>
      <c r="BS628" s="1394">
        <f t="shared" si="8"/>
        <v>0</v>
      </c>
      <c r="BT628" s="1394"/>
      <c r="BU628" s="1394"/>
      <c r="BV628" s="1394"/>
      <c r="BW628" s="1394"/>
      <c r="BX628" s="1394">
        <f t="shared" si="9"/>
        <v>0</v>
      </c>
      <c r="BY628" s="1394"/>
      <c r="BZ628" s="1394"/>
      <c r="CA628" s="1394"/>
      <c r="CB628" s="1394"/>
      <c r="CC628" s="1394">
        <f t="shared" si="10"/>
        <v>0</v>
      </c>
      <c r="CD628" s="1394"/>
      <c r="CE628" s="1394"/>
      <c r="CF628" s="1394"/>
      <c r="CG628" s="1394"/>
      <c r="CH628" s="1394">
        <f t="shared" si="11"/>
        <v>0</v>
      </c>
      <c r="CI628" s="1394"/>
      <c r="CJ628" s="1394"/>
      <c r="CK628" s="1394"/>
      <c r="CL628" s="1394"/>
      <c r="CM628" s="1394">
        <f t="shared" si="12"/>
        <v>0</v>
      </c>
      <c r="CN628" s="1394"/>
      <c r="CO628" s="1394"/>
      <c r="CP628" s="1394"/>
      <c r="CQ628" s="1394"/>
      <c r="CR628" s="6"/>
      <c r="CS628" s="1393">
        <f t="shared" si="13"/>
        <v>0</v>
      </c>
      <c r="CT628" s="1393"/>
      <c r="CU628" s="1393"/>
      <c r="CV628" s="1393"/>
      <c r="CW628" s="1393"/>
      <c r="CX628" s="1393">
        <f t="shared" si="14"/>
        <v>0</v>
      </c>
      <c r="CY628" s="1393"/>
      <c r="CZ628" s="1393"/>
      <c r="DA628" s="1393"/>
      <c r="DB628" s="1393"/>
      <c r="DC628" s="1393">
        <f t="shared" si="15"/>
        <v>0</v>
      </c>
      <c r="DD628" s="1393"/>
      <c r="DE628" s="1393"/>
      <c r="DF628" s="1393"/>
      <c r="DG628" s="1393"/>
      <c r="DH628" s="1393">
        <f t="shared" si="16"/>
        <v>0</v>
      </c>
      <c r="DI628" s="1393"/>
      <c r="DJ628" s="1393"/>
      <c r="DK628" s="1393"/>
      <c r="DL628" s="1393"/>
      <c r="DM628" s="1393">
        <f t="shared" si="17"/>
        <v>0</v>
      </c>
      <c r="DN628" s="1393"/>
      <c r="DO628" s="1393"/>
      <c r="DP628" s="1393"/>
      <c r="DQ628" s="1393"/>
      <c r="DR628" s="1393">
        <f t="shared" si="18"/>
        <v>0</v>
      </c>
      <c r="DS628" s="1393"/>
      <c r="DT628" s="1393"/>
      <c r="DU628" s="1393"/>
      <c r="DV628" s="1393"/>
      <c r="DX628" s="1355" t="str">
        <f t="shared" si="19"/>
        <v/>
      </c>
      <c r="DY628" s="1356"/>
      <c r="DZ628" s="1356"/>
      <c r="EA628" s="1356"/>
      <c r="EB628" s="1357"/>
      <c r="EC628" s="1355" t="str">
        <f t="shared" si="20"/>
        <v/>
      </c>
      <c r="ED628" s="1356"/>
      <c r="EE628" s="1356"/>
      <c r="EF628" s="1356"/>
      <c r="EG628" s="1357"/>
      <c r="EH628" s="1355" t="str">
        <f t="shared" si="21"/>
        <v/>
      </c>
      <c r="EI628" s="1356"/>
      <c r="EJ628" s="1356"/>
      <c r="EK628" s="1356"/>
      <c r="EL628" s="1357"/>
      <c r="EM628" s="1355" t="str">
        <f t="shared" si="22"/>
        <v/>
      </c>
      <c r="EN628" s="1356"/>
      <c r="EO628" s="1356"/>
      <c r="EP628" s="1356"/>
      <c r="EQ628" s="1357"/>
      <c r="ER628" s="1355" t="str">
        <f t="shared" si="23"/>
        <v/>
      </c>
      <c r="ES628" s="1356"/>
      <c r="ET628" s="1356"/>
      <c r="EU628" s="1356"/>
      <c r="EV628" s="1357"/>
      <c r="EW628" s="1355" t="str">
        <f t="shared" si="24"/>
        <v/>
      </c>
      <c r="EX628" s="1356"/>
      <c r="EY628" s="1356"/>
      <c r="EZ628" s="1356"/>
      <c r="FA628" s="1357"/>
    </row>
    <row r="629" spans="2:157" ht="12.95" customHeight="1">
      <c r="B629" s="52" t="s">
        <v>119</v>
      </c>
      <c r="C629" s="1704" t="s">
        <v>2708</v>
      </c>
      <c r="D629" s="1704"/>
      <c r="E629" s="1704"/>
      <c r="F629" s="1704"/>
      <c r="G629" s="1704"/>
      <c r="H629" s="1704"/>
      <c r="I629" s="1704"/>
      <c r="J629" s="1704"/>
      <c r="K629" s="1704"/>
      <c r="L629" s="1704"/>
      <c r="M629" s="1708" t="s">
        <v>2434</v>
      </c>
      <c r="N629" s="1708"/>
      <c r="O629" s="1708"/>
      <c r="P629" s="1708"/>
      <c r="Q629" s="1706">
        <f>55*12</f>
        <v>660</v>
      </c>
      <c r="R629" s="1558"/>
      <c r="S629" s="1707"/>
      <c r="T629" s="1706">
        <f t="shared" ref="T629:T631" si="25">Q629</f>
        <v>660</v>
      </c>
      <c r="U629" s="1558"/>
      <c r="V629" s="1707"/>
      <c r="W629" s="1701">
        <v>0.03</v>
      </c>
      <c r="X629" s="1702"/>
      <c r="Y629" s="1703"/>
      <c r="Z629" s="1518" t="s">
        <v>466</v>
      </c>
      <c r="AA629" s="1519"/>
      <c r="AB629" s="1520"/>
      <c r="AC629" s="1425">
        <v>3</v>
      </c>
      <c r="AD629" s="1426"/>
      <c r="AE629" s="1427"/>
      <c r="AF629" s="1589"/>
      <c r="AG629" s="1590"/>
      <c r="AH629" s="1590"/>
      <c r="AI629" s="1590"/>
      <c r="AJ629" s="1591"/>
      <c r="AK629" s="1718"/>
      <c r="AL629" s="1719"/>
      <c r="AM629" s="1719"/>
      <c r="AN629" s="1720"/>
      <c r="AO629" s="1584">
        <v>3280000</v>
      </c>
      <c r="AP629" s="1585"/>
      <c r="AQ629" s="1585"/>
      <c r="AR629" s="1585"/>
      <c r="AS629" s="1586"/>
      <c r="AT629" s="1192" t="str">
        <f t="shared" ref="AT629:AT638" si="26">IF(AND(NOT(C628=""),C629="",NOT(C630="")),"!","")</f>
        <v/>
      </c>
      <c r="AU629" s="3"/>
      <c r="AZ629" s="3"/>
      <c r="BA629" s="3"/>
      <c r="BB629" s="3"/>
      <c r="BC629" s="3"/>
      <c r="BD629" s="3"/>
      <c r="BE629" s="1355">
        <f t="shared" si="3"/>
        <v>0</v>
      </c>
      <c r="BF629" s="1357"/>
      <c r="BG629" s="1395">
        <f t="shared" si="4"/>
        <v>0</v>
      </c>
      <c r="BH629" s="1396"/>
      <c r="BI629" s="1355">
        <f t="shared" si="5"/>
        <v>0</v>
      </c>
      <c r="BJ629" s="1357"/>
      <c r="BK629" s="1395">
        <f t="shared" si="6"/>
        <v>0</v>
      </c>
      <c r="BL629" s="1396"/>
      <c r="BM629" s="3"/>
      <c r="BN629" s="1397">
        <f t="shared" si="7"/>
        <v>0</v>
      </c>
      <c r="BO629" s="1398"/>
      <c r="BP629" s="1398"/>
      <c r="BQ629" s="1398"/>
      <c r="BR629" s="1399"/>
      <c r="BS629" s="1394">
        <f t="shared" si="8"/>
        <v>0</v>
      </c>
      <c r="BT629" s="1394"/>
      <c r="BU629" s="1394"/>
      <c r="BV629" s="1394"/>
      <c r="BW629" s="1394"/>
      <c r="BX629" s="1394">
        <f t="shared" si="9"/>
        <v>0</v>
      </c>
      <c r="BY629" s="1394"/>
      <c r="BZ629" s="1394"/>
      <c r="CA629" s="1394"/>
      <c r="CB629" s="1394"/>
      <c r="CC629" s="1394">
        <f t="shared" si="10"/>
        <v>0</v>
      </c>
      <c r="CD629" s="1394"/>
      <c r="CE629" s="1394"/>
      <c r="CF629" s="1394"/>
      <c r="CG629" s="1394"/>
      <c r="CH629" s="1394">
        <f t="shared" si="11"/>
        <v>0</v>
      </c>
      <c r="CI629" s="1394"/>
      <c r="CJ629" s="1394"/>
      <c r="CK629" s="1394"/>
      <c r="CL629" s="1394"/>
      <c r="CM629" s="1394">
        <f t="shared" si="12"/>
        <v>0</v>
      </c>
      <c r="CN629" s="1394"/>
      <c r="CO629" s="1394"/>
      <c r="CP629" s="1394"/>
      <c r="CQ629" s="1394"/>
      <c r="CR629" s="6"/>
      <c r="CS629" s="1393">
        <f t="shared" si="13"/>
        <v>0</v>
      </c>
      <c r="CT629" s="1393"/>
      <c r="CU629" s="1393"/>
      <c r="CV629" s="1393"/>
      <c r="CW629" s="1393"/>
      <c r="CX629" s="1393">
        <f t="shared" si="14"/>
        <v>0</v>
      </c>
      <c r="CY629" s="1393"/>
      <c r="CZ629" s="1393"/>
      <c r="DA629" s="1393"/>
      <c r="DB629" s="1393"/>
      <c r="DC629" s="1393">
        <f t="shared" si="15"/>
        <v>0</v>
      </c>
      <c r="DD629" s="1393"/>
      <c r="DE629" s="1393"/>
      <c r="DF629" s="1393"/>
      <c r="DG629" s="1393"/>
      <c r="DH629" s="1393">
        <f t="shared" si="16"/>
        <v>0</v>
      </c>
      <c r="DI629" s="1393"/>
      <c r="DJ629" s="1393"/>
      <c r="DK629" s="1393"/>
      <c r="DL629" s="1393"/>
      <c r="DM629" s="1393">
        <f t="shared" si="17"/>
        <v>0</v>
      </c>
      <c r="DN629" s="1393"/>
      <c r="DO629" s="1393"/>
      <c r="DP629" s="1393"/>
      <c r="DQ629" s="1393"/>
      <c r="DR629" s="1393">
        <f t="shared" si="18"/>
        <v>0</v>
      </c>
      <c r="DS629" s="1393"/>
      <c r="DT629" s="1393"/>
      <c r="DU629" s="1393"/>
      <c r="DV629" s="1393"/>
      <c r="DX629" s="1355" t="str">
        <f t="shared" si="19"/>
        <v/>
      </c>
      <c r="DY629" s="1356"/>
      <c r="DZ629" s="1356"/>
      <c r="EA629" s="1356"/>
      <c r="EB629" s="1357"/>
      <c r="EC629" s="1355" t="str">
        <f t="shared" si="20"/>
        <v/>
      </c>
      <c r="ED629" s="1356"/>
      <c r="EE629" s="1356"/>
      <c r="EF629" s="1356"/>
      <c r="EG629" s="1357"/>
      <c r="EH629" s="1355" t="str">
        <f t="shared" si="21"/>
        <v/>
      </c>
      <c r="EI629" s="1356"/>
      <c r="EJ629" s="1356"/>
      <c r="EK629" s="1356"/>
      <c r="EL629" s="1357"/>
      <c r="EM629" s="1355" t="str">
        <f t="shared" si="22"/>
        <v/>
      </c>
      <c r="EN629" s="1356"/>
      <c r="EO629" s="1356"/>
      <c r="EP629" s="1356"/>
      <c r="EQ629" s="1357"/>
      <c r="ER629" s="1355" t="str">
        <f t="shared" si="23"/>
        <v/>
      </c>
      <c r="ES629" s="1356"/>
      <c r="ET629" s="1356"/>
      <c r="EU629" s="1356"/>
      <c r="EV629" s="1357"/>
      <c r="EW629" s="1355" t="str">
        <f t="shared" si="24"/>
        <v/>
      </c>
      <c r="EX629" s="1356"/>
      <c r="EY629" s="1356"/>
      <c r="EZ629" s="1356"/>
      <c r="FA629" s="1357"/>
    </row>
    <row r="630" spans="2:157" ht="12.95" customHeight="1">
      <c r="B630" s="52" t="s">
        <v>590</v>
      </c>
      <c r="C630" s="1704" t="s">
        <v>2558</v>
      </c>
      <c r="D630" s="1705"/>
      <c r="E630" s="1705"/>
      <c r="F630" s="1705"/>
      <c r="G630" s="1705"/>
      <c r="H630" s="1705"/>
      <c r="I630" s="1705"/>
      <c r="J630" s="1705"/>
      <c r="K630" s="1705"/>
      <c r="L630" s="1705"/>
      <c r="M630" s="1708" t="s">
        <v>2434</v>
      </c>
      <c r="N630" s="1708"/>
      <c r="O630" s="1708"/>
      <c r="P630" s="1708"/>
      <c r="Q630" s="1706">
        <f>55*12</f>
        <v>660</v>
      </c>
      <c r="R630" s="1558"/>
      <c r="S630" s="1707"/>
      <c r="T630" s="1706">
        <f t="shared" si="25"/>
        <v>660</v>
      </c>
      <c r="U630" s="1558"/>
      <c r="V630" s="1707"/>
      <c r="W630" s="1701">
        <v>0.03</v>
      </c>
      <c r="X630" s="1702"/>
      <c r="Y630" s="1703"/>
      <c r="Z630" s="1518" t="s">
        <v>466</v>
      </c>
      <c r="AA630" s="1519"/>
      <c r="AB630" s="1520"/>
      <c r="AC630" s="1425">
        <v>2</v>
      </c>
      <c r="AD630" s="1426"/>
      <c r="AE630" s="1427"/>
      <c r="AF630" s="1589">
        <f>0.42%*AO630</f>
        <v>106260</v>
      </c>
      <c r="AG630" s="1590"/>
      <c r="AH630" s="1590"/>
      <c r="AI630" s="1590"/>
      <c r="AJ630" s="1591"/>
      <c r="AK630" s="1718"/>
      <c r="AL630" s="1719"/>
      <c r="AM630" s="1719"/>
      <c r="AN630" s="1720"/>
      <c r="AO630" s="1584">
        <v>25300000</v>
      </c>
      <c r="AP630" s="1585"/>
      <c r="AQ630" s="1585"/>
      <c r="AR630" s="1585"/>
      <c r="AS630" s="1586"/>
      <c r="AT630" s="1192" t="str">
        <f t="shared" si="26"/>
        <v/>
      </c>
      <c r="AU630" s="3"/>
      <c r="AZ630" s="3"/>
      <c r="BA630" s="3"/>
      <c r="BB630" s="3"/>
      <c r="BC630" s="3"/>
      <c r="BD630" s="3"/>
      <c r="BE630" s="1355">
        <f t="shared" si="3"/>
        <v>0</v>
      </c>
      <c r="BF630" s="1357"/>
      <c r="BG630" s="1395">
        <f t="shared" si="4"/>
        <v>0</v>
      </c>
      <c r="BH630" s="1396"/>
      <c r="BI630" s="1355">
        <f t="shared" si="5"/>
        <v>0</v>
      </c>
      <c r="BJ630" s="1357"/>
      <c r="BK630" s="1395">
        <f t="shared" si="6"/>
        <v>0</v>
      </c>
      <c r="BL630" s="1396"/>
      <c r="BM630" s="3"/>
      <c r="BN630" s="1397">
        <f t="shared" si="7"/>
        <v>0</v>
      </c>
      <c r="BO630" s="1398"/>
      <c r="BP630" s="1398"/>
      <c r="BQ630" s="1398"/>
      <c r="BR630" s="1399"/>
      <c r="BS630" s="1394">
        <f t="shared" si="8"/>
        <v>0</v>
      </c>
      <c r="BT630" s="1394"/>
      <c r="BU630" s="1394"/>
      <c r="BV630" s="1394"/>
      <c r="BW630" s="1394"/>
      <c r="BX630" s="1394">
        <f t="shared" si="9"/>
        <v>0</v>
      </c>
      <c r="BY630" s="1394"/>
      <c r="BZ630" s="1394"/>
      <c r="CA630" s="1394"/>
      <c r="CB630" s="1394"/>
      <c r="CC630" s="1394">
        <f t="shared" si="10"/>
        <v>0</v>
      </c>
      <c r="CD630" s="1394"/>
      <c r="CE630" s="1394"/>
      <c r="CF630" s="1394"/>
      <c r="CG630" s="1394"/>
      <c r="CH630" s="1394">
        <f t="shared" si="11"/>
        <v>0</v>
      </c>
      <c r="CI630" s="1394"/>
      <c r="CJ630" s="1394"/>
      <c r="CK630" s="1394"/>
      <c r="CL630" s="1394"/>
      <c r="CM630" s="1394">
        <f t="shared" si="12"/>
        <v>0</v>
      </c>
      <c r="CN630" s="1394"/>
      <c r="CO630" s="1394"/>
      <c r="CP630" s="1394"/>
      <c r="CQ630" s="1394"/>
      <c r="CR630" s="6"/>
      <c r="CS630" s="1393">
        <f t="shared" si="13"/>
        <v>0</v>
      </c>
      <c r="CT630" s="1393"/>
      <c r="CU630" s="1393"/>
      <c r="CV630" s="1393"/>
      <c r="CW630" s="1393"/>
      <c r="CX630" s="1393">
        <f t="shared" si="14"/>
        <v>0</v>
      </c>
      <c r="CY630" s="1393"/>
      <c r="CZ630" s="1393"/>
      <c r="DA630" s="1393"/>
      <c r="DB630" s="1393"/>
      <c r="DC630" s="1393">
        <f t="shared" si="15"/>
        <v>0</v>
      </c>
      <c r="DD630" s="1393"/>
      <c r="DE630" s="1393"/>
      <c r="DF630" s="1393"/>
      <c r="DG630" s="1393"/>
      <c r="DH630" s="1393">
        <f t="shared" si="16"/>
        <v>0</v>
      </c>
      <c r="DI630" s="1393"/>
      <c r="DJ630" s="1393"/>
      <c r="DK630" s="1393"/>
      <c r="DL630" s="1393"/>
      <c r="DM630" s="1393">
        <f t="shared" si="17"/>
        <v>0</v>
      </c>
      <c r="DN630" s="1393"/>
      <c r="DO630" s="1393"/>
      <c r="DP630" s="1393"/>
      <c r="DQ630" s="1393"/>
      <c r="DR630" s="1393">
        <f t="shared" si="18"/>
        <v>0</v>
      </c>
      <c r="DS630" s="1393"/>
      <c r="DT630" s="1393"/>
      <c r="DU630" s="1393"/>
      <c r="DV630" s="1393"/>
      <c r="DX630" s="1355" t="str">
        <f t="shared" si="19"/>
        <v/>
      </c>
      <c r="DY630" s="1356"/>
      <c r="DZ630" s="1356"/>
      <c r="EA630" s="1356"/>
      <c r="EB630" s="1357"/>
      <c r="EC630" s="1355" t="str">
        <f t="shared" si="20"/>
        <v/>
      </c>
      <c r="ED630" s="1356"/>
      <c r="EE630" s="1356"/>
      <c r="EF630" s="1356"/>
      <c r="EG630" s="1357"/>
      <c r="EH630" s="1355" t="str">
        <f t="shared" si="21"/>
        <v/>
      </c>
      <c r="EI630" s="1356"/>
      <c r="EJ630" s="1356"/>
      <c r="EK630" s="1356"/>
      <c r="EL630" s="1357"/>
      <c r="EM630" s="1355" t="str">
        <f t="shared" si="22"/>
        <v/>
      </c>
      <c r="EN630" s="1356"/>
      <c r="EO630" s="1356"/>
      <c r="EP630" s="1356"/>
      <c r="EQ630" s="1357"/>
      <c r="ER630" s="1355" t="str">
        <f t="shared" si="23"/>
        <v/>
      </c>
      <c r="ES630" s="1356"/>
      <c r="ET630" s="1356"/>
      <c r="EU630" s="1356"/>
      <c r="EV630" s="1357"/>
      <c r="EW630" s="1355" t="str">
        <f t="shared" si="24"/>
        <v/>
      </c>
      <c r="EX630" s="1356"/>
      <c r="EY630" s="1356"/>
      <c r="EZ630" s="1356"/>
      <c r="FA630" s="1357"/>
    </row>
    <row r="631" spans="2:157" ht="12.95" customHeight="1">
      <c r="B631" s="52" t="s">
        <v>773</v>
      </c>
      <c r="C631" s="1704" t="s">
        <v>2730</v>
      </c>
      <c r="D631" s="1705"/>
      <c r="E631" s="1705"/>
      <c r="F631" s="1705"/>
      <c r="G631" s="1705"/>
      <c r="H631" s="1705"/>
      <c r="I631" s="1705"/>
      <c r="J631" s="1705"/>
      <c r="K631" s="1705"/>
      <c r="L631" s="1705"/>
      <c r="M631" s="1708" t="s">
        <v>2436</v>
      </c>
      <c r="N631" s="1708"/>
      <c r="O631" s="1708"/>
      <c r="P631" s="1708"/>
      <c r="Q631" s="1706">
        <f>55*12</f>
        <v>660</v>
      </c>
      <c r="R631" s="1558"/>
      <c r="S631" s="1707"/>
      <c r="T631" s="1706">
        <f t="shared" si="25"/>
        <v>660</v>
      </c>
      <c r="U631" s="1558"/>
      <c r="V631" s="1707"/>
      <c r="W631" s="1701">
        <v>0</v>
      </c>
      <c r="X631" s="1702"/>
      <c r="Y631" s="1703"/>
      <c r="Z631" s="1518" t="s">
        <v>466</v>
      </c>
      <c r="AA631" s="1519"/>
      <c r="AB631" s="1520"/>
      <c r="AC631" s="1425">
        <v>3</v>
      </c>
      <c r="AD631" s="1426"/>
      <c r="AE631" s="1427"/>
      <c r="AF631" s="1589"/>
      <c r="AG631" s="1590"/>
      <c r="AH631" s="1590"/>
      <c r="AI631" s="1590"/>
      <c r="AJ631" s="1591"/>
      <c r="AK631" s="1718"/>
      <c r="AL631" s="1719"/>
      <c r="AM631" s="1719"/>
      <c r="AN631" s="1720"/>
      <c r="AO631" s="1584">
        <v>507678</v>
      </c>
      <c r="AP631" s="1585"/>
      <c r="AQ631" s="1585"/>
      <c r="AR631" s="1585"/>
      <c r="AS631" s="1586"/>
      <c r="AT631" s="1192" t="str">
        <f t="shared" si="26"/>
        <v/>
      </c>
      <c r="AU631" s="3"/>
      <c r="AZ631" s="3"/>
      <c r="BA631" s="3"/>
      <c r="BB631" s="3"/>
      <c r="BC631" s="3"/>
      <c r="BD631" s="3"/>
      <c r="BE631" s="1355">
        <f t="shared" si="3"/>
        <v>0</v>
      </c>
      <c r="BF631" s="1357"/>
      <c r="BG631" s="1395">
        <f t="shared" si="4"/>
        <v>0</v>
      </c>
      <c r="BH631" s="1396"/>
      <c r="BI631" s="1355">
        <f t="shared" si="5"/>
        <v>0</v>
      </c>
      <c r="BJ631" s="1357"/>
      <c r="BK631" s="1395">
        <f t="shared" si="6"/>
        <v>0</v>
      </c>
      <c r="BL631" s="1396"/>
      <c r="BM631" s="3"/>
      <c r="BN631" s="1397">
        <f t="shared" si="7"/>
        <v>0</v>
      </c>
      <c r="BO631" s="1398"/>
      <c r="BP631" s="1398"/>
      <c r="BQ631" s="1398"/>
      <c r="BR631" s="1399"/>
      <c r="BS631" s="1394">
        <f t="shared" si="8"/>
        <v>0</v>
      </c>
      <c r="BT631" s="1394"/>
      <c r="BU631" s="1394"/>
      <c r="BV631" s="1394"/>
      <c r="BW631" s="1394"/>
      <c r="BX631" s="1394">
        <f t="shared" si="9"/>
        <v>0</v>
      </c>
      <c r="BY631" s="1394"/>
      <c r="BZ631" s="1394"/>
      <c r="CA631" s="1394"/>
      <c r="CB631" s="1394"/>
      <c r="CC631" s="1394">
        <f t="shared" si="10"/>
        <v>0</v>
      </c>
      <c r="CD631" s="1394"/>
      <c r="CE631" s="1394"/>
      <c r="CF631" s="1394"/>
      <c r="CG631" s="1394"/>
      <c r="CH631" s="1394">
        <f t="shared" si="11"/>
        <v>0</v>
      </c>
      <c r="CI631" s="1394"/>
      <c r="CJ631" s="1394"/>
      <c r="CK631" s="1394"/>
      <c r="CL631" s="1394"/>
      <c r="CM631" s="1394">
        <f t="shared" si="12"/>
        <v>0</v>
      </c>
      <c r="CN631" s="1394"/>
      <c r="CO631" s="1394"/>
      <c r="CP631" s="1394"/>
      <c r="CQ631" s="1394"/>
      <c r="CR631" s="6"/>
      <c r="CS631" s="1393">
        <f t="shared" si="13"/>
        <v>0</v>
      </c>
      <c r="CT631" s="1393"/>
      <c r="CU631" s="1393"/>
      <c r="CV631" s="1393"/>
      <c r="CW631" s="1393"/>
      <c r="CX631" s="1393">
        <f t="shared" si="14"/>
        <v>0</v>
      </c>
      <c r="CY631" s="1393"/>
      <c r="CZ631" s="1393"/>
      <c r="DA631" s="1393"/>
      <c r="DB631" s="1393"/>
      <c r="DC631" s="1393">
        <f t="shared" si="15"/>
        <v>0</v>
      </c>
      <c r="DD631" s="1393"/>
      <c r="DE631" s="1393"/>
      <c r="DF631" s="1393"/>
      <c r="DG631" s="1393"/>
      <c r="DH631" s="1393">
        <f t="shared" si="16"/>
        <v>0</v>
      </c>
      <c r="DI631" s="1393"/>
      <c r="DJ631" s="1393"/>
      <c r="DK631" s="1393"/>
      <c r="DL631" s="1393"/>
      <c r="DM631" s="1393">
        <f t="shared" si="17"/>
        <v>0</v>
      </c>
      <c r="DN631" s="1393"/>
      <c r="DO631" s="1393"/>
      <c r="DP631" s="1393"/>
      <c r="DQ631" s="1393"/>
      <c r="DR631" s="1393">
        <f t="shared" si="18"/>
        <v>0</v>
      </c>
      <c r="DS631" s="1393"/>
      <c r="DT631" s="1393"/>
      <c r="DU631" s="1393"/>
      <c r="DV631" s="1393"/>
      <c r="DX631" s="1355" t="str">
        <f t="shared" si="19"/>
        <v/>
      </c>
      <c r="DY631" s="1356"/>
      <c r="DZ631" s="1356"/>
      <c r="EA631" s="1356"/>
      <c r="EB631" s="1357"/>
      <c r="EC631" s="1355" t="str">
        <f t="shared" si="20"/>
        <v/>
      </c>
      <c r="ED631" s="1356"/>
      <c r="EE631" s="1356"/>
      <c r="EF631" s="1356"/>
      <c r="EG631" s="1357"/>
      <c r="EH631" s="1355" t="str">
        <f t="shared" si="21"/>
        <v/>
      </c>
      <c r="EI631" s="1356"/>
      <c r="EJ631" s="1356"/>
      <c r="EK631" s="1356"/>
      <c r="EL631" s="1357"/>
      <c r="EM631" s="1355" t="str">
        <f t="shared" si="22"/>
        <v/>
      </c>
      <c r="EN631" s="1356"/>
      <c r="EO631" s="1356"/>
      <c r="EP631" s="1356"/>
      <c r="EQ631" s="1357"/>
      <c r="ER631" s="1355" t="str">
        <f t="shared" si="23"/>
        <v/>
      </c>
      <c r="ES631" s="1356"/>
      <c r="ET631" s="1356"/>
      <c r="EU631" s="1356"/>
      <c r="EV631" s="1357"/>
      <c r="EW631" s="1355" t="str">
        <f t="shared" si="24"/>
        <v/>
      </c>
      <c r="EX631" s="1356"/>
      <c r="EY631" s="1356"/>
      <c r="EZ631" s="1356"/>
      <c r="FA631" s="1357"/>
    </row>
    <row r="632" spans="2:157" ht="12.95" customHeight="1">
      <c r="B632" s="52" t="s">
        <v>593</v>
      </c>
      <c r="C632" s="1704" t="s">
        <v>1850</v>
      </c>
      <c r="D632" s="1705"/>
      <c r="E632" s="1705"/>
      <c r="F632" s="1705"/>
      <c r="G632" s="1705"/>
      <c r="H632" s="1705"/>
      <c r="I632" s="1705"/>
      <c r="J632" s="1705"/>
      <c r="K632" s="1705"/>
      <c r="L632" s="1705"/>
      <c r="M632" s="1708" t="s">
        <v>2425</v>
      </c>
      <c r="N632" s="1708"/>
      <c r="O632" s="1708"/>
      <c r="P632" s="1708"/>
      <c r="Q632" s="1706">
        <f>15*12</f>
        <v>180</v>
      </c>
      <c r="R632" s="1558"/>
      <c r="S632" s="1707"/>
      <c r="T632" s="1706">
        <f t="shared" ref="T632" si="27">Q632</f>
        <v>180</v>
      </c>
      <c r="U632" s="1558"/>
      <c r="V632" s="1707"/>
      <c r="W632" s="1701">
        <v>0</v>
      </c>
      <c r="X632" s="1702"/>
      <c r="Y632" s="1703"/>
      <c r="Z632" s="1518" t="s">
        <v>467</v>
      </c>
      <c r="AA632" s="1519"/>
      <c r="AB632" s="1520"/>
      <c r="AC632" s="1425">
        <v>4</v>
      </c>
      <c r="AD632" s="1426"/>
      <c r="AE632" s="1427"/>
      <c r="AF632" s="1589"/>
      <c r="AG632" s="1590"/>
      <c r="AH632" s="1590"/>
      <c r="AI632" s="1590"/>
      <c r="AJ632" s="1591"/>
      <c r="AK632" s="1718"/>
      <c r="AL632" s="1719"/>
      <c r="AM632" s="1719"/>
      <c r="AN632" s="1720"/>
      <c r="AO632" s="1584">
        <f>AM559</f>
        <v>4193267</v>
      </c>
      <c r="AP632" s="1585"/>
      <c r="AQ632" s="1585"/>
      <c r="AR632" s="1585"/>
      <c r="AS632" s="1586"/>
      <c r="AT632" s="1192" t="str">
        <f t="shared" si="26"/>
        <v/>
      </c>
      <c r="AU632" s="3"/>
      <c r="AZ632" s="3"/>
      <c r="BA632" s="3"/>
      <c r="BB632" s="3"/>
      <c r="BC632" s="3"/>
      <c r="BD632" s="3"/>
      <c r="BE632" s="3"/>
      <c r="BF632" s="3"/>
      <c r="BG632" s="1355">
        <f>SUM(BG597:BH631)</f>
        <v>31</v>
      </c>
      <c r="BH632" s="1357"/>
      <c r="BI632" s="3"/>
      <c r="BJ632" s="3"/>
      <c r="BK632" s="1355">
        <f>SUM(BK597:BL631)</f>
        <v>34</v>
      </c>
      <c r="BL632" s="1357"/>
      <c r="BM632" s="3"/>
      <c r="BN632" s="1355">
        <f>SUM(BN597:BR631)</f>
        <v>68</v>
      </c>
      <c r="BO632" s="1356"/>
      <c r="BP632" s="1356"/>
      <c r="BQ632" s="1356"/>
      <c r="BR632" s="1357"/>
      <c r="BS632" s="1392">
        <f>SUM(BS597:BW631)</f>
        <v>65</v>
      </c>
      <c r="BT632" s="1392"/>
      <c r="BU632" s="1392"/>
      <c r="BV632" s="1392"/>
      <c r="BW632" s="1392"/>
      <c r="BX632" s="1392">
        <f>SUM(BX597:CB631)</f>
        <v>0</v>
      </c>
      <c r="BY632" s="1392"/>
      <c r="BZ632" s="1392"/>
      <c r="CA632" s="1392"/>
      <c r="CB632" s="1392"/>
      <c r="CC632" s="1392">
        <f>SUM(CC597:CG631)</f>
        <v>0</v>
      </c>
      <c r="CD632" s="1392"/>
      <c r="CE632" s="1392"/>
      <c r="CF632" s="1392"/>
      <c r="CG632" s="1392"/>
      <c r="CH632" s="1392">
        <f>SUM(CH597:CL631)</f>
        <v>0</v>
      </c>
      <c r="CI632" s="1392"/>
      <c r="CJ632" s="1392"/>
      <c r="CK632" s="1392"/>
      <c r="CL632" s="1392"/>
      <c r="CM632" s="1392">
        <f>SUM(CM597:CQ631)</f>
        <v>0</v>
      </c>
      <c r="CN632" s="1392"/>
      <c r="CO632" s="1392"/>
      <c r="CP632" s="1392"/>
      <c r="CQ632" s="1392"/>
      <c r="CR632" s="385"/>
      <c r="CS632" s="1392">
        <f>SUM(CS597:CW631)</f>
        <v>19</v>
      </c>
      <c r="CT632" s="1392"/>
      <c r="CU632" s="1392"/>
      <c r="CV632" s="1392"/>
      <c r="CW632" s="1392"/>
      <c r="CX632" s="1392">
        <f>SUM(CX597:DB631)</f>
        <v>15</v>
      </c>
      <c r="CY632" s="1392"/>
      <c r="CZ632" s="1392"/>
      <c r="DA632" s="1392"/>
      <c r="DB632" s="1392"/>
      <c r="DC632" s="1392">
        <f>SUM(DC597:DG631)</f>
        <v>0</v>
      </c>
      <c r="DD632" s="1392"/>
      <c r="DE632" s="1392"/>
      <c r="DF632" s="1392"/>
      <c r="DG632" s="1392"/>
      <c r="DH632" s="1392">
        <f>SUM(DH597:DL631)</f>
        <v>0</v>
      </c>
      <c r="DI632" s="1392"/>
      <c r="DJ632" s="1392"/>
      <c r="DK632" s="1392"/>
      <c r="DL632" s="1392"/>
      <c r="DM632" s="1392">
        <f>SUM(DM597:DQ631)</f>
        <v>0</v>
      </c>
      <c r="DN632" s="1392"/>
      <c r="DO632" s="1392"/>
      <c r="DP632" s="1392"/>
      <c r="DQ632" s="1392"/>
      <c r="DR632" s="1392">
        <f>SUM(DR597:DV631)</f>
        <v>0</v>
      </c>
      <c r="DS632" s="1392"/>
      <c r="DT632" s="1392"/>
      <c r="DU632" s="1392"/>
      <c r="DV632" s="1392"/>
      <c r="DX632" s="1392">
        <f>SUM(DX597:EB631)</f>
        <v>2737</v>
      </c>
      <c r="DY632" s="1392"/>
      <c r="DZ632" s="1392"/>
      <c r="EA632" s="1392"/>
      <c r="EB632" s="1392"/>
      <c r="EC632" s="1392">
        <f>SUM(EC597:EG631)</f>
        <v>2920</v>
      </c>
      <c r="ED632" s="1392"/>
      <c r="EE632" s="1392"/>
      <c r="EF632" s="1392"/>
      <c r="EG632" s="1392"/>
      <c r="EH632" s="1392">
        <f>SUM(EH597:EL631)</f>
        <v>0</v>
      </c>
      <c r="EI632" s="1392"/>
      <c r="EJ632" s="1392"/>
      <c r="EK632" s="1392"/>
      <c r="EL632" s="1392"/>
      <c r="EM632" s="1392">
        <f>SUM(EM597:EQ631)</f>
        <v>0</v>
      </c>
      <c r="EN632" s="1392"/>
      <c r="EO632" s="1392"/>
      <c r="EP632" s="1392"/>
      <c r="EQ632" s="1392"/>
      <c r="ER632" s="1392">
        <f>SUM(ER597:EV631)</f>
        <v>0</v>
      </c>
      <c r="ES632" s="1392"/>
      <c r="ET632" s="1392"/>
      <c r="EU632" s="1392"/>
      <c r="EV632" s="1392"/>
      <c r="EW632" s="1392">
        <f>SUM(EW597:FA631)</f>
        <v>0</v>
      </c>
      <c r="EX632" s="1392"/>
      <c r="EY632" s="1392"/>
      <c r="EZ632" s="1392"/>
      <c r="FA632" s="1392"/>
    </row>
    <row r="633" spans="2:157" ht="12.95" customHeight="1">
      <c r="B633" s="52" t="s">
        <v>464</v>
      </c>
      <c r="C633" s="1704"/>
      <c r="D633" s="1705"/>
      <c r="E633" s="1705"/>
      <c r="F633" s="1705"/>
      <c r="G633" s="1705"/>
      <c r="H633" s="1705"/>
      <c r="I633" s="1705"/>
      <c r="J633" s="1705"/>
      <c r="K633" s="1705"/>
      <c r="L633" s="1705"/>
      <c r="M633" s="1708"/>
      <c r="N633" s="1708"/>
      <c r="O633" s="1708"/>
      <c r="P633" s="1708"/>
      <c r="Q633" s="1706"/>
      <c r="R633" s="1558"/>
      <c r="S633" s="1707"/>
      <c r="T633" s="1706"/>
      <c r="U633" s="1558"/>
      <c r="V633" s="1707"/>
      <c r="W633" s="1701"/>
      <c r="X633" s="1702"/>
      <c r="Y633" s="1703"/>
      <c r="Z633" s="1518"/>
      <c r="AA633" s="1519"/>
      <c r="AB633" s="1520"/>
      <c r="AC633" s="1425"/>
      <c r="AD633" s="1426"/>
      <c r="AE633" s="1427"/>
      <c r="AF633" s="1589"/>
      <c r="AG633" s="1590"/>
      <c r="AH633" s="1590"/>
      <c r="AI633" s="1590"/>
      <c r="AJ633" s="1591"/>
      <c r="AK633" s="1718"/>
      <c r="AL633" s="1719"/>
      <c r="AM633" s="1719"/>
      <c r="AN633" s="1720"/>
      <c r="AO633" s="1584"/>
      <c r="AP633" s="1585"/>
      <c r="AQ633" s="1585"/>
      <c r="AR633" s="1585"/>
      <c r="AS633" s="1586"/>
      <c r="AT633" s="1192" t="str">
        <f t="shared" si="26"/>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55">
        <f>BN632+BS632+BX632+CC632+CH632+CM632</f>
        <v>133</v>
      </c>
      <c r="CN633" s="1356"/>
      <c r="CO633" s="1356"/>
      <c r="CP633" s="1356"/>
      <c r="CQ633" s="1357"/>
      <c r="CR633" s="385"/>
      <c r="CS633" s="3"/>
      <c r="CT633" s="3"/>
      <c r="CU633" s="3"/>
      <c r="CV633" s="3"/>
      <c r="CW633" s="3"/>
      <c r="CX633" s="3"/>
      <c r="CY633" s="3"/>
      <c r="CZ633" s="3"/>
      <c r="DA633" s="3"/>
      <c r="DB633" s="3"/>
      <c r="DC633" s="3"/>
      <c r="DD633" s="3"/>
      <c r="DE633" s="3"/>
      <c r="DF633" s="3"/>
    </row>
    <row r="634" spans="2:157" ht="12.95" customHeight="1">
      <c r="B634" s="52" t="s">
        <v>465</v>
      </c>
      <c r="C634" s="1704"/>
      <c r="D634" s="1705"/>
      <c r="E634" s="1705"/>
      <c r="F634" s="1705"/>
      <c r="G634" s="1705"/>
      <c r="H634" s="1705"/>
      <c r="I634" s="1705"/>
      <c r="J634" s="1705"/>
      <c r="K634" s="1705"/>
      <c r="L634" s="1705"/>
      <c r="M634" s="1708"/>
      <c r="N634" s="1708"/>
      <c r="O634" s="1708"/>
      <c r="P634" s="1708"/>
      <c r="Q634" s="1706"/>
      <c r="R634" s="1558"/>
      <c r="S634" s="1707"/>
      <c r="T634" s="1706"/>
      <c r="U634" s="1558"/>
      <c r="V634" s="1707"/>
      <c r="W634" s="1701"/>
      <c r="X634" s="1702"/>
      <c r="Y634" s="1703"/>
      <c r="Z634" s="1518"/>
      <c r="AA634" s="1519"/>
      <c r="AB634" s="1520"/>
      <c r="AC634" s="1425"/>
      <c r="AD634" s="1426"/>
      <c r="AE634" s="1427"/>
      <c r="AF634" s="1589"/>
      <c r="AG634" s="1590"/>
      <c r="AH634" s="1590"/>
      <c r="AI634" s="1590"/>
      <c r="AJ634" s="1591"/>
      <c r="AK634" s="1718"/>
      <c r="AL634" s="1719"/>
      <c r="AM634" s="1719"/>
      <c r="AN634" s="1720"/>
      <c r="AO634" s="1584"/>
      <c r="AP634" s="1585"/>
      <c r="AQ634" s="1585"/>
      <c r="AR634" s="1585"/>
      <c r="AS634" s="1586"/>
      <c r="AT634" s="1192" t="str">
        <f t="shared" si="26"/>
        <v/>
      </c>
      <c r="AU634" s="3"/>
      <c r="AV634" s="3"/>
      <c r="AW634" s="3"/>
      <c r="AX634" s="3"/>
      <c r="AY634" s="3"/>
      <c r="AZ634" s="3"/>
      <c r="BA634" s="3" t="s">
        <v>1291</v>
      </c>
      <c r="BB634" s="3"/>
      <c r="BC634" s="3"/>
      <c r="BD634" s="3"/>
      <c r="BE634" s="3"/>
      <c r="BF634" s="3"/>
      <c r="BG634" s="3"/>
      <c r="BH634" s="3"/>
      <c r="BI634" s="3"/>
      <c r="BJ634" s="3"/>
      <c r="BK634" s="3"/>
      <c r="BL634" s="3"/>
      <c r="BM634" s="3"/>
      <c r="BR634" s="895">
        <f>BN632*1</f>
        <v>68</v>
      </c>
      <c r="BS634" s="3"/>
      <c r="BT634" s="3"/>
      <c r="BU634" s="3"/>
      <c r="BV634" s="3"/>
      <c r="BW634" s="895">
        <f>BS632*1</f>
        <v>65</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133</v>
      </c>
      <c r="CT634" s="57" t="s">
        <v>2053</v>
      </c>
      <c r="CU634" s="3"/>
      <c r="CV634" s="3"/>
      <c r="CW634" s="3"/>
      <c r="CX634" s="3"/>
      <c r="CY634" s="3"/>
      <c r="CZ634" s="3"/>
      <c r="DA634" s="3"/>
      <c r="DB634" s="3"/>
      <c r="DC634" s="3"/>
      <c r="DD634" s="3"/>
      <c r="DE634" s="3"/>
      <c r="DF634" s="3"/>
    </row>
    <row r="635" spans="2:157" ht="12.95" customHeight="1">
      <c r="B635" s="52" t="s">
        <v>470</v>
      </c>
      <c r="C635" s="1704"/>
      <c r="D635" s="1705"/>
      <c r="E635" s="1705"/>
      <c r="F635" s="1705"/>
      <c r="G635" s="1705"/>
      <c r="H635" s="1705"/>
      <c r="I635" s="1705"/>
      <c r="J635" s="1705"/>
      <c r="K635" s="1705"/>
      <c r="L635" s="1705"/>
      <c r="M635" s="1708"/>
      <c r="N635" s="1708"/>
      <c r="O635" s="1708"/>
      <c r="P635" s="1708"/>
      <c r="Q635" s="1706"/>
      <c r="R635" s="1558"/>
      <c r="S635" s="1707"/>
      <c r="T635" s="1706"/>
      <c r="U635" s="1558"/>
      <c r="V635" s="1707"/>
      <c r="W635" s="1701"/>
      <c r="X635" s="1702"/>
      <c r="Y635" s="1703"/>
      <c r="Z635" s="1518"/>
      <c r="AA635" s="1519"/>
      <c r="AB635" s="1520"/>
      <c r="AC635" s="1425"/>
      <c r="AD635" s="1426"/>
      <c r="AE635" s="1427"/>
      <c r="AF635" s="1589"/>
      <c r="AG635" s="1590"/>
      <c r="AH635" s="1590"/>
      <c r="AI635" s="1590"/>
      <c r="AJ635" s="1591"/>
      <c r="AK635" s="1718"/>
      <c r="AL635" s="1719"/>
      <c r="AM635" s="1719"/>
      <c r="AN635" s="1720"/>
      <c r="AO635" s="1584"/>
      <c r="AP635" s="1585"/>
      <c r="AQ635" s="1585"/>
      <c r="AR635" s="1585"/>
      <c r="AS635" s="1586"/>
      <c r="AT635" s="1192" t="str">
        <f t="shared" si="26"/>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8">
        <f>DX597*(BN597/$BN$632)</f>
        <v>158.70588235294119</v>
      </c>
      <c r="DY635" s="1358"/>
      <c r="DZ635" s="1358"/>
      <c r="EA635" s="1358"/>
      <c r="EB635" s="1358"/>
      <c r="EC635" s="1358" t="e">
        <f t="shared" ref="EC635:EC657" si="28">EC597*(BS597/$BS$632)</f>
        <v>#VALUE!</v>
      </c>
      <c r="ED635" s="1358"/>
      <c r="EE635" s="1358"/>
      <c r="EF635" s="1358"/>
      <c r="EG635" s="1358"/>
      <c r="EH635" s="1358" t="e">
        <f t="shared" ref="EH635:EH657" si="29">EH597*(BX597/$BX$632)</f>
        <v>#VALUE!</v>
      </c>
      <c r="EI635" s="1358"/>
      <c r="EJ635" s="1358"/>
      <c r="EK635" s="1358"/>
      <c r="EL635" s="1358"/>
      <c r="EM635" s="1358" t="e">
        <f t="shared" ref="EM635:EM657" si="30">EM597*(CC597/$CC$632)</f>
        <v>#VALUE!</v>
      </c>
      <c r="EN635" s="1358"/>
      <c r="EO635" s="1358"/>
      <c r="EP635" s="1358"/>
      <c r="EQ635" s="1358"/>
      <c r="ER635" s="1358" t="e">
        <f t="shared" ref="ER635:ER657" si="31">ER597*(CH597/$CH$632)</f>
        <v>#VALUE!</v>
      </c>
      <c r="ES635" s="1358"/>
      <c r="ET635" s="1358"/>
      <c r="EU635" s="1358"/>
      <c r="EV635" s="1358"/>
      <c r="EW635" s="1358" t="e">
        <f t="shared" ref="EW635:EW657" si="32">EW597*(CM597/$CM$632)</f>
        <v>#VALUE!</v>
      </c>
      <c r="EX635" s="1358"/>
      <c r="EY635" s="1358"/>
      <c r="EZ635" s="1358"/>
      <c r="FA635" s="1358"/>
    </row>
    <row r="636" spans="2:157" ht="12.95" customHeight="1">
      <c r="B636" s="52" t="s">
        <v>655</v>
      </c>
      <c r="C636" s="1705"/>
      <c r="D636" s="1705"/>
      <c r="E636" s="1705"/>
      <c r="F636" s="1705"/>
      <c r="G636" s="1705"/>
      <c r="H636" s="1705"/>
      <c r="I636" s="1705"/>
      <c r="J636" s="1705"/>
      <c r="K636" s="1705"/>
      <c r="L636" s="1705"/>
      <c r="M636" s="1708"/>
      <c r="N636" s="1708"/>
      <c r="O636" s="1708"/>
      <c r="P636" s="1708"/>
      <c r="Q636" s="1706"/>
      <c r="R636" s="1558"/>
      <c r="S636" s="1707"/>
      <c r="T636" s="1706"/>
      <c r="U636" s="1558"/>
      <c r="V636" s="1707"/>
      <c r="W636" s="1701"/>
      <c r="X636" s="1702"/>
      <c r="Y636" s="1703"/>
      <c r="Z636" s="1518"/>
      <c r="AA636" s="1519"/>
      <c r="AB636" s="1520"/>
      <c r="AC636" s="1425"/>
      <c r="AD636" s="1426"/>
      <c r="AE636" s="1427"/>
      <c r="AF636" s="1589"/>
      <c r="AG636" s="1590"/>
      <c r="AH636" s="1590"/>
      <c r="AI636" s="1590"/>
      <c r="AJ636" s="1591"/>
      <c r="AK636" s="1718"/>
      <c r="AL636" s="1719"/>
      <c r="AM636" s="1719"/>
      <c r="AN636" s="1720"/>
      <c r="AO636" s="1584"/>
      <c r="AP636" s="1585"/>
      <c r="AQ636" s="1585"/>
      <c r="AR636" s="1585"/>
      <c r="AS636" s="1586"/>
      <c r="AT636" s="1192" t="str">
        <f t="shared" si="26"/>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8">
        <f t="shared" ref="DX636:DX657" si="33">DX598*(BN598/$BN$632)</f>
        <v>216.39705882352939</v>
      </c>
      <c r="DY636" s="1358"/>
      <c r="DZ636" s="1358"/>
      <c r="EA636" s="1358"/>
      <c r="EB636" s="1358"/>
      <c r="EC636" s="1358" t="e">
        <f t="shared" si="28"/>
        <v>#VALUE!</v>
      </c>
      <c r="ED636" s="1358"/>
      <c r="EE636" s="1358"/>
      <c r="EF636" s="1358"/>
      <c r="EG636" s="1358"/>
      <c r="EH636" s="1358" t="e">
        <f t="shared" si="29"/>
        <v>#VALUE!</v>
      </c>
      <c r="EI636" s="1358"/>
      <c r="EJ636" s="1358"/>
      <c r="EK636" s="1358"/>
      <c r="EL636" s="1358"/>
      <c r="EM636" s="1358" t="e">
        <f t="shared" si="30"/>
        <v>#VALUE!</v>
      </c>
      <c r="EN636" s="1358"/>
      <c r="EO636" s="1358"/>
      <c r="EP636" s="1358"/>
      <c r="EQ636" s="1358"/>
      <c r="ER636" s="1358" t="e">
        <f t="shared" si="31"/>
        <v>#VALUE!</v>
      </c>
      <c r="ES636" s="1358"/>
      <c r="ET636" s="1358"/>
      <c r="EU636" s="1358"/>
      <c r="EV636" s="1358"/>
      <c r="EW636" s="1358" t="e">
        <f t="shared" si="32"/>
        <v>#VALUE!</v>
      </c>
      <c r="EX636" s="1358"/>
      <c r="EY636" s="1358"/>
      <c r="EZ636" s="1358"/>
      <c r="FA636" s="1358"/>
    </row>
    <row r="637" spans="2:157" ht="12.95" customHeight="1">
      <c r="B637" s="52" t="s">
        <v>363</v>
      </c>
      <c r="C637" s="1705"/>
      <c r="D637" s="1705"/>
      <c r="E637" s="1705"/>
      <c r="F637" s="1705"/>
      <c r="G637" s="1705"/>
      <c r="H637" s="1705"/>
      <c r="I637" s="1705"/>
      <c r="J637" s="1705"/>
      <c r="K637" s="1705"/>
      <c r="L637" s="1705"/>
      <c r="M637" s="1708"/>
      <c r="N637" s="1708"/>
      <c r="O637" s="1708"/>
      <c r="P637" s="1708"/>
      <c r="Q637" s="1706"/>
      <c r="R637" s="1558"/>
      <c r="S637" s="1707"/>
      <c r="T637" s="1706"/>
      <c r="U637" s="1558"/>
      <c r="V637" s="1707"/>
      <c r="W637" s="1701"/>
      <c r="X637" s="1702"/>
      <c r="Y637" s="1703"/>
      <c r="Z637" s="1518"/>
      <c r="AA637" s="1519"/>
      <c r="AB637" s="1520"/>
      <c r="AC637" s="1425"/>
      <c r="AD637" s="1426"/>
      <c r="AE637" s="1427"/>
      <c r="AF637" s="1589"/>
      <c r="AG637" s="1590"/>
      <c r="AH637" s="1590"/>
      <c r="AI637" s="1590"/>
      <c r="AJ637" s="1591"/>
      <c r="AK637" s="1718"/>
      <c r="AL637" s="1719"/>
      <c r="AM637" s="1719"/>
      <c r="AN637" s="1720"/>
      <c r="AO637" s="1584"/>
      <c r="AP637" s="1585"/>
      <c r="AQ637" s="1585"/>
      <c r="AR637" s="1585"/>
      <c r="AS637" s="1586"/>
      <c r="AT637" s="1192" t="str">
        <f t="shared" si="26"/>
        <v/>
      </c>
      <c r="AV637" s="3"/>
      <c r="AW637" s="3"/>
      <c r="AX637" s="3"/>
      <c r="AY637" s="3"/>
      <c r="AZ637" s="34"/>
      <c r="BA637" s="3" t="s">
        <v>2450</v>
      </c>
      <c r="BB637" s="34"/>
      <c r="BC637" s="34"/>
      <c r="BD637" s="34"/>
      <c r="BE637" s="34"/>
      <c r="BF637" s="34"/>
      <c r="BG637" s="34"/>
      <c r="BH637" s="34"/>
      <c r="BI637" s="34"/>
      <c r="BJ637" s="34"/>
      <c r="BK637" s="34"/>
      <c r="BL637" s="34"/>
      <c r="BM637" s="34"/>
      <c r="BN637" s="1397">
        <f>IF(J773="SRO/Studio",O773,0)</f>
        <v>0</v>
      </c>
      <c r="BO637" s="1398"/>
      <c r="BP637" s="1398"/>
      <c r="BQ637" s="1398"/>
      <c r="BR637" s="1399"/>
      <c r="BS637" s="1394">
        <f>IF(J773="1 Bedroom",O773,0)</f>
        <v>0</v>
      </c>
      <c r="BT637" s="1394"/>
      <c r="BU637" s="1394"/>
      <c r="BV637" s="1394"/>
      <c r="BW637" s="1394"/>
      <c r="BX637" s="1394">
        <f>IF(J773="2 Bedrooms",O773,0)</f>
        <v>1</v>
      </c>
      <c r="BY637" s="1394"/>
      <c r="BZ637" s="1394"/>
      <c r="CA637" s="1394"/>
      <c r="CB637" s="1394"/>
      <c r="CC637" s="1394">
        <f>IF(J773="3 Bedrooms",O773,0)</f>
        <v>0</v>
      </c>
      <c r="CD637" s="1394"/>
      <c r="CE637" s="1394"/>
      <c r="CF637" s="1394"/>
      <c r="CG637" s="1394"/>
      <c r="CH637" s="1394">
        <f>IF(J773="4 Bedrooms",O773,0)</f>
        <v>0</v>
      </c>
      <c r="CI637" s="1394"/>
      <c r="CJ637" s="1394"/>
      <c r="CK637" s="1394"/>
      <c r="CL637" s="1394"/>
      <c r="CM637" s="1394">
        <f>IF(J773="5 Bedrooms",O773,0)</f>
        <v>0</v>
      </c>
      <c r="CN637" s="1394"/>
      <c r="CO637" s="1394"/>
      <c r="CP637" s="1394"/>
      <c r="CQ637" s="1394"/>
      <c r="CR637" s="6"/>
      <c r="CS637" s="3"/>
      <c r="CT637" s="3"/>
      <c r="CU637" s="3"/>
      <c r="CV637" s="3"/>
      <c r="CW637" s="3"/>
      <c r="CX637" s="3"/>
      <c r="CY637" s="3"/>
      <c r="CZ637" s="3"/>
      <c r="DA637" s="3"/>
      <c r="DB637" s="3"/>
      <c r="DC637" s="3"/>
      <c r="DD637" s="3"/>
      <c r="DE637" s="3"/>
      <c r="DF637" s="3"/>
      <c r="DX637" s="1358">
        <f t="shared" si="33"/>
        <v>594</v>
      </c>
      <c r="DY637" s="1358"/>
      <c r="DZ637" s="1358"/>
      <c r="EA637" s="1358"/>
      <c r="EB637" s="1358"/>
      <c r="EC637" s="1358" t="e">
        <f t="shared" si="28"/>
        <v>#VALUE!</v>
      </c>
      <c r="ED637" s="1358"/>
      <c r="EE637" s="1358"/>
      <c r="EF637" s="1358"/>
      <c r="EG637" s="1358"/>
      <c r="EH637" s="1358" t="e">
        <f t="shared" si="29"/>
        <v>#VALUE!</v>
      </c>
      <c r="EI637" s="1358"/>
      <c r="EJ637" s="1358"/>
      <c r="EK637" s="1358"/>
      <c r="EL637" s="1358"/>
      <c r="EM637" s="1358" t="e">
        <f t="shared" si="30"/>
        <v>#VALUE!</v>
      </c>
      <c r="EN637" s="1358"/>
      <c r="EO637" s="1358"/>
      <c r="EP637" s="1358"/>
      <c r="EQ637" s="1358"/>
      <c r="ER637" s="1358" t="e">
        <f t="shared" si="31"/>
        <v>#VALUE!</v>
      </c>
      <c r="ES637" s="1358"/>
      <c r="ET637" s="1358"/>
      <c r="EU637" s="1358"/>
      <c r="EV637" s="1358"/>
      <c r="EW637" s="1358" t="e">
        <f t="shared" si="32"/>
        <v>#VALUE!</v>
      </c>
      <c r="EX637" s="1358"/>
      <c r="EY637" s="1358"/>
      <c r="EZ637" s="1358"/>
      <c r="FA637" s="1358"/>
    </row>
    <row r="638" spans="2:157" ht="12.95" customHeight="1">
      <c r="B638" s="52" t="s">
        <v>364</v>
      </c>
      <c r="C638" s="1705"/>
      <c r="D638" s="1705"/>
      <c r="E638" s="1705"/>
      <c r="F638" s="1705"/>
      <c r="G638" s="1705"/>
      <c r="H638" s="1705"/>
      <c r="I638" s="1705"/>
      <c r="J638" s="1705"/>
      <c r="K638" s="1705"/>
      <c r="L638" s="1705"/>
      <c r="M638" s="1708"/>
      <c r="N638" s="1708"/>
      <c r="O638" s="1708"/>
      <c r="P638" s="1708"/>
      <c r="Q638" s="1706"/>
      <c r="R638" s="1558"/>
      <c r="S638" s="1707"/>
      <c r="T638" s="1706"/>
      <c r="U638" s="1558"/>
      <c r="V638" s="1707"/>
      <c r="W638" s="1701"/>
      <c r="X638" s="1702"/>
      <c r="Y638" s="1703"/>
      <c r="Z638" s="1518"/>
      <c r="AA638" s="1519"/>
      <c r="AB638" s="1520"/>
      <c r="AC638" s="1425"/>
      <c r="AD638" s="1426"/>
      <c r="AE638" s="1427"/>
      <c r="AF638" s="1589"/>
      <c r="AG638" s="1590"/>
      <c r="AH638" s="1590"/>
      <c r="AI638" s="1590"/>
      <c r="AJ638" s="1591"/>
      <c r="AK638" s="1718"/>
      <c r="AL638" s="1719"/>
      <c r="AM638" s="1719"/>
      <c r="AN638" s="1720"/>
      <c r="AO638" s="1584"/>
      <c r="AP638" s="1585"/>
      <c r="AQ638" s="1585"/>
      <c r="AR638" s="1585"/>
      <c r="AS638" s="1586"/>
      <c r="AT638" s="1192" t="str">
        <f t="shared" si="26"/>
        <v/>
      </c>
      <c r="AV638" s="3"/>
      <c r="AW638" s="3"/>
      <c r="AX638" s="3"/>
      <c r="AY638" s="3"/>
      <c r="AZ638" s="34"/>
      <c r="BA638" s="3" t="s">
        <v>301</v>
      </c>
      <c r="BB638" s="34"/>
      <c r="BC638" s="34"/>
      <c r="BD638" s="34"/>
      <c r="BE638" s="34"/>
      <c r="BF638" s="34"/>
      <c r="BG638" s="34"/>
      <c r="BH638" s="34"/>
      <c r="BI638" s="34"/>
      <c r="BJ638" s="34"/>
      <c r="BK638" s="34"/>
      <c r="BL638" s="34"/>
      <c r="BM638" s="34"/>
      <c r="BN638" s="1397">
        <f>IF(J774="SRO/Studio",O774,0)</f>
        <v>0</v>
      </c>
      <c r="BO638" s="1398"/>
      <c r="BP638" s="1398"/>
      <c r="BQ638" s="1398"/>
      <c r="BR638" s="1399"/>
      <c r="BS638" s="1394">
        <f>IF(J774="1 Bedroom",O774,0)</f>
        <v>0</v>
      </c>
      <c r="BT638" s="1394"/>
      <c r="BU638" s="1394"/>
      <c r="BV638" s="1394"/>
      <c r="BW638" s="1394"/>
      <c r="BX638" s="1394">
        <f>IF(J774="2 Bedrooms",O774,0)</f>
        <v>0</v>
      </c>
      <c r="BY638" s="1394"/>
      <c r="BZ638" s="1394"/>
      <c r="CA638" s="1394"/>
      <c r="CB638" s="1394"/>
      <c r="CC638" s="1394">
        <f>IF(J774="3 Bedrooms",O774,0)</f>
        <v>0</v>
      </c>
      <c r="CD638" s="1394"/>
      <c r="CE638" s="1394"/>
      <c r="CF638" s="1394"/>
      <c r="CG638" s="1394"/>
      <c r="CH638" s="1394">
        <f>IF(J774="4 Bedrooms",O774,0)</f>
        <v>0</v>
      </c>
      <c r="CI638" s="1394"/>
      <c r="CJ638" s="1394"/>
      <c r="CK638" s="1394"/>
      <c r="CL638" s="1394"/>
      <c r="CM638" s="1394">
        <f>IF(J774="5 Bedrooms",O774,0)</f>
        <v>0</v>
      </c>
      <c r="CN638" s="1394"/>
      <c r="CO638" s="1394"/>
      <c r="CP638" s="1394"/>
      <c r="CQ638" s="1394"/>
      <c r="CR638" s="6"/>
      <c r="CS638" s="3"/>
      <c r="CT638" s="3"/>
      <c r="CU638" s="3"/>
      <c r="CV638" s="3"/>
      <c r="CW638" s="3"/>
      <c r="CX638" s="3"/>
      <c r="CY638" s="3"/>
      <c r="CZ638" s="3"/>
      <c r="DA638" s="3"/>
      <c r="DB638" s="3"/>
      <c r="DC638" s="3"/>
      <c r="DD638" s="3"/>
      <c r="DE638" s="3"/>
      <c r="DF638" s="3"/>
      <c r="DX638" s="1358" t="e">
        <f t="shared" si="33"/>
        <v>#VALUE!</v>
      </c>
      <c r="DY638" s="1358"/>
      <c r="DZ638" s="1358"/>
      <c r="EA638" s="1358"/>
      <c r="EB638" s="1358"/>
      <c r="EC638" s="1358">
        <f t="shared" si="28"/>
        <v>139.61538461538461</v>
      </c>
      <c r="ED638" s="1358"/>
      <c r="EE638" s="1358"/>
      <c r="EF638" s="1358"/>
      <c r="EG638" s="1358"/>
      <c r="EH638" s="1358" t="e">
        <f t="shared" si="29"/>
        <v>#VALUE!</v>
      </c>
      <c r="EI638" s="1358"/>
      <c r="EJ638" s="1358"/>
      <c r="EK638" s="1358"/>
      <c r="EL638" s="1358"/>
      <c r="EM638" s="1358" t="e">
        <f t="shared" si="30"/>
        <v>#VALUE!</v>
      </c>
      <c r="EN638" s="1358"/>
      <c r="EO638" s="1358"/>
      <c r="EP638" s="1358"/>
      <c r="EQ638" s="1358"/>
      <c r="ER638" s="1358" t="e">
        <f t="shared" si="31"/>
        <v>#VALUE!</v>
      </c>
      <c r="ES638" s="1358"/>
      <c r="ET638" s="1358"/>
      <c r="EU638" s="1358"/>
      <c r="EV638" s="1358"/>
      <c r="EW638" s="1358" t="e">
        <f t="shared" si="32"/>
        <v>#VALUE!</v>
      </c>
      <c r="EX638" s="1358"/>
      <c r="EY638" s="1358"/>
      <c r="EZ638" s="1358"/>
      <c r="FA638" s="1358"/>
    </row>
    <row r="639" spans="2:157" ht="12.95" customHeight="1">
      <c r="B639" s="1598" t="s">
        <v>128</v>
      </c>
      <c r="C639" s="1599"/>
      <c r="D639" s="1599"/>
      <c r="E639" s="1599"/>
      <c r="F639" s="1599"/>
      <c r="G639" s="1599"/>
      <c r="H639" s="1599"/>
      <c r="I639" s="1599"/>
      <c r="J639" s="1599"/>
      <c r="K639" s="1599"/>
      <c r="L639" s="1599"/>
      <c r="M639" s="1599"/>
      <c r="N639" s="1599"/>
      <c r="O639" s="1599"/>
      <c r="P639" s="1599"/>
      <c r="Q639" s="1599"/>
      <c r="R639" s="1599"/>
      <c r="S639" s="1599"/>
      <c r="T639" s="1599"/>
      <c r="U639" s="1599"/>
      <c r="V639" s="1599"/>
      <c r="W639" s="1599"/>
      <c r="X639" s="1599"/>
      <c r="Y639" s="1599"/>
      <c r="Z639" s="1599"/>
      <c r="AA639" s="1599"/>
      <c r="AB639" s="1599"/>
      <c r="AC639" s="1599"/>
      <c r="AD639" s="1599"/>
      <c r="AE639" s="1599"/>
      <c r="AF639" s="1599"/>
      <c r="AG639" s="1599"/>
      <c r="AH639" s="1599"/>
      <c r="AI639" s="1599"/>
      <c r="AJ639" s="1599"/>
      <c r="AK639" s="1599"/>
      <c r="AL639" s="1599"/>
      <c r="AM639" s="1599"/>
      <c r="AN639" s="1600"/>
      <c r="AO639" s="1593">
        <f>SUM(AO627:AR638)</f>
        <v>39837945</v>
      </c>
      <c r="AP639" s="1594"/>
      <c r="AQ639" s="1594"/>
      <c r="AR639" s="1594"/>
      <c r="AS639" s="1595"/>
      <c r="AV639" s="3"/>
      <c r="AW639" s="3"/>
      <c r="AX639" s="3"/>
      <c r="AY639" s="3"/>
      <c r="AZ639" s="34"/>
      <c r="BA639" s="34"/>
      <c r="BB639" s="34"/>
      <c r="BC639" s="34"/>
      <c r="BD639" s="34"/>
      <c r="BE639" s="34"/>
      <c r="BF639" s="34"/>
      <c r="BG639" s="34"/>
      <c r="BH639" s="34"/>
      <c r="BI639" s="34"/>
      <c r="BJ639" s="34"/>
      <c r="BK639" s="34"/>
      <c r="BL639" s="34"/>
      <c r="BM639" s="34"/>
      <c r="BN639" s="1397">
        <f>IF(J775="SRO/Studio",O775,0)</f>
        <v>0</v>
      </c>
      <c r="BO639" s="1398"/>
      <c r="BP639" s="1398"/>
      <c r="BQ639" s="1398"/>
      <c r="BR639" s="1399"/>
      <c r="BS639" s="1394">
        <f>IF(J775="1 Bedroom",O775,0)</f>
        <v>0</v>
      </c>
      <c r="BT639" s="1394"/>
      <c r="BU639" s="1394"/>
      <c r="BV639" s="1394"/>
      <c r="BW639" s="1394"/>
      <c r="BX639" s="1394">
        <f>IF(J775="2 Bedrooms",O775,0)</f>
        <v>0</v>
      </c>
      <c r="BY639" s="1394"/>
      <c r="BZ639" s="1394"/>
      <c r="CA639" s="1394"/>
      <c r="CB639" s="1394"/>
      <c r="CC639" s="1394">
        <f>IF(J775="3 Bedrooms",O775,0)</f>
        <v>0</v>
      </c>
      <c r="CD639" s="1394"/>
      <c r="CE639" s="1394"/>
      <c r="CF639" s="1394"/>
      <c r="CG639" s="1394"/>
      <c r="CH639" s="1394">
        <f>IF(J775="4 Bedrooms",O775,0)</f>
        <v>0</v>
      </c>
      <c r="CI639" s="1394"/>
      <c r="CJ639" s="1394"/>
      <c r="CK639" s="1394"/>
      <c r="CL639" s="1394"/>
      <c r="CM639" s="1394">
        <f>IF(J775="5 Bedrooms",O775,0)</f>
        <v>0</v>
      </c>
      <c r="CN639" s="1394"/>
      <c r="CO639" s="1394"/>
      <c r="CP639" s="1394"/>
      <c r="CQ639" s="1394"/>
      <c r="CR639" s="1047"/>
      <c r="CV639" s="3"/>
      <c r="CW639" s="3"/>
      <c r="CX639" s="3"/>
      <c r="CY639" s="3"/>
      <c r="CZ639" s="3"/>
      <c r="DA639" s="3"/>
      <c r="DB639" s="3"/>
      <c r="DC639" s="3"/>
      <c r="DD639" s="3"/>
      <c r="DE639" s="3"/>
      <c r="DF639" s="3"/>
      <c r="DX639" s="1358" t="e">
        <f t="shared" si="33"/>
        <v>#VALUE!</v>
      </c>
      <c r="DY639" s="1358"/>
      <c r="DZ639" s="1358"/>
      <c r="EA639" s="1358"/>
      <c r="EB639" s="1358"/>
      <c r="EC639" s="1358">
        <f t="shared" si="28"/>
        <v>257.72307692307692</v>
      </c>
      <c r="ED639" s="1358"/>
      <c r="EE639" s="1358"/>
      <c r="EF639" s="1358"/>
      <c r="EG639" s="1358"/>
      <c r="EH639" s="1358" t="e">
        <f t="shared" si="29"/>
        <v>#VALUE!</v>
      </c>
      <c r="EI639" s="1358"/>
      <c r="EJ639" s="1358"/>
      <c r="EK639" s="1358"/>
      <c r="EL639" s="1358"/>
      <c r="EM639" s="1358" t="e">
        <f t="shared" si="30"/>
        <v>#VALUE!</v>
      </c>
      <c r="EN639" s="1358"/>
      <c r="EO639" s="1358"/>
      <c r="EP639" s="1358"/>
      <c r="EQ639" s="1358"/>
      <c r="ER639" s="1358" t="e">
        <f t="shared" si="31"/>
        <v>#VALUE!</v>
      </c>
      <c r="ES639" s="1358"/>
      <c r="ET639" s="1358"/>
      <c r="EU639" s="1358"/>
      <c r="EV639" s="1358"/>
      <c r="EW639" s="1358" t="e">
        <f t="shared" si="32"/>
        <v>#VALUE!</v>
      </c>
      <c r="EX639" s="1358"/>
      <c r="EY639" s="1358"/>
      <c r="EZ639" s="1358"/>
      <c r="FA639" s="1358"/>
    </row>
    <row r="640" spans="2:157" ht="12.95" customHeight="1">
      <c r="B640" s="1598" t="s">
        <v>268</v>
      </c>
      <c r="C640" s="1599"/>
      <c r="D640" s="1599"/>
      <c r="E640" s="1599"/>
      <c r="F640" s="1599"/>
      <c r="G640" s="1599"/>
      <c r="H640" s="1599"/>
      <c r="I640" s="1599"/>
      <c r="J640" s="1599"/>
      <c r="K640" s="1599"/>
      <c r="L640" s="1599"/>
      <c r="M640" s="1599"/>
      <c r="N640" s="1599"/>
      <c r="O640" s="1599"/>
      <c r="P640" s="1599"/>
      <c r="Q640" s="1599"/>
      <c r="R640" s="1599"/>
      <c r="S640" s="1599"/>
      <c r="T640" s="1599"/>
      <c r="U640" s="1599"/>
      <c r="V640" s="1599"/>
      <c r="W640" s="1599"/>
      <c r="X640" s="1599"/>
      <c r="Y640" s="1599"/>
      <c r="Z640" s="1599"/>
      <c r="AA640" s="1599"/>
      <c r="AB640" s="1599"/>
      <c r="AC640" s="1599"/>
      <c r="AD640" s="1599"/>
      <c r="AE640" s="1599"/>
      <c r="AF640" s="1599"/>
      <c r="AG640" s="1599"/>
      <c r="AH640" s="1599"/>
      <c r="AI640" s="1599"/>
      <c r="AJ640" s="1599"/>
      <c r="AK640" s="1599"/>
      <c r="AL640" s="1599"/>
      <c r="AM640" s="1599"/>
      <c r="AN640" s="1600"/>
      <c r="AO640" s="1584">
        <f>18403393-155000</f>
        <v>18248393</v>
      </c>
      <c r="AP640" s="1585"/>
      <c r="AQ640" s="1585"/>
      <c r="AR640" s="1585"/>
      <c r="AS640" s="1586"/>
      <c r="AV640" s="3"/>
      <c r="AW640" s="3"/>
      <c r="AX640" s="3"/>
      <c r="AY640" s="3"/>
      <c r="AZ640" s="34"/>
      <c r="BA640" s="34"/>
      <c r="BB640" s="34"/>
      <c r="BC640" s="34"/>
      <c r="BD640" s="34"/>
      <c r="BE640" s="34"/>
      <c r="BF640" s="34"/>
      <c r="BG640" s="34"/>
      <c r="BH640" s="34"/>
      <c r="BI640" s="34"/>
      <c r="BJ640" s="34"/>
      <c r="BK640" s="34"/>
      <c r="BL640" s="34"/>
      <c r="BM640" s="34"/>
      <c r="BN640" s="1397">
        <f>IF(J776="SRO/Studio",O776,0)</f>
        <v>0</v>
      </c>
      <c r="BO640" s="1398"/>
      <c r="BP640" s="1398"/>
      <c r="BQ640" s="1398"/>
      <c r="BR640" s="1399"/>
      <c r="BS640" s="1394">
        <f>IF(J776="1 Bedroom",O776,0)</f>
        <v>0</v>
      </c>
      <c r="BT640" s="1394"/>
      <c r="BU640" s="1394"/>
      <c r="BV640" s="1394"/>
      <c r="BW640" s="1394"/>
      <c r="BX640" s="1394">
        <f>IF(J776="2 Bedrooms",O776,0)</f>
        <v>0</v>
      </c>
      <c r="BY640" s="1394"/>
      <c r="BZ640" s="1394"/>
      <c r="CA640" s="1394"/>
      <c r="CB640" s="1394"/>
      <c r="CC640" s="1394">
        <f>IF(J776="3 Bedrooms",O776,0)</f>
        <v>0</v>
      </c>
      <c r="CD640" s="1394"/>
      <c r="CE640" s="1394"/>
      <c r="CF640" s="1394"/>
      <c r="CG640" s="1394"/>
      <c r="CH640" s="1394">
        <f>IF(J776="4 Bedrooms",O776,0)</f>
        <v>0</v>
      </c>
      <c r="CI640" s="1394"/>
      <c r="CJ640" s="1394"/>
      <c r="CK640" s="1394"/>
      <c r="CL640" s="1394"/>
      <c r="CM640" s="1394">
        <f>IF(J776="5 Bedrooms",O776,0)</f>
        <v>0</v>
      </c>
      <c r="CN640" s="1394"/>
      <c r="CO640" s="1394"/>
      <c r="CP640" s="1394"/>
      <c r="CQ640" s="1394"/>
      <c r="CV640" s="3"/>
      <c r="CW640" s="3"/>
      <c r="CX640" s="3"/>
      <c r="CY640" s="3"/>
      <c r="CZ640" s="3"/>
      <c r="DA640" s="3"/>
      <c r="DB640" s="3"/>
      <c r="DC640" s="3"/>
      <c r="DD640" s="3"/>
      <c r="DE640" s="3"/>
      <c r="DF640" s="3"/>
      <c r="DX640" s="1358" t="e">
        <f t="shared" si="33"/>
        <v>#VALUE!</v>
      </c>
      <c r="DY640" s="1358"/>
      <c r="DZ640" s="1358"/>
      <c r="EA640" s="1358"/>
      <c r="EB640" s="1358"/>
      <c r="EC640" s="1358">
        <f t="shared" si="28"/>
        <v>663.26153846153852</v>
      </c>
      <c r="ED640" s="1358"/>
      <c r="EE640" s="1358"/>
      <c r="EF640" s="1358"/>
      <c r="EG640" s="1358"/>
      <c r="EH640" s="1358" t="e">
        <f t="shared" si="29"/>
        <v>#VALUE!</v>
      </c>
      <c r="EI640" s="1358"/>
      <c r="EJ640" s="1358"/>
      <c r="EK640" s="1358"/>
      <c r="EL640" s="1358"/>
      <c r="EM640" s="1358" t="e">
        <f t="shared" si="30"/>
        <v>#VALUE!</v>
      </c>
      <c r="EN640" s="1358"/>
      <c r="EO640" s="1358"/>
      <c r="EP640" s="1358"/>
      <c r="EQ640" s="1358"/>
      <c r="ER640" s="1358" t="e">
        <f t="shared" si="31"/>
        <v>#VALUE!</v>
      </c>
      <c r="ES640" s="1358"/>
      <c r="ET640" s="1358"/>
      <c r="EU640" s="1358"/>
      <c r="EV640" s="1358"/>
      <c r="EW640" s="1358" t="e">
        <f t="shared" si="32"/>
        <v>#VALUE!</v>
      </c>
      <c r="EX640" s="1358"/>
      <c r="EY640" s="1358"/>
      <c r="EZ640" s="1358"/>
      <c r="FA640" s="1358"/>
    </row>
    <row r="641" spans="1:157" ht="12.95" customHeight="1">
      <c r="B641" s="1847" t="s">
        <v>269</v>
      </c>
      <c r="C641" s="1724"/>
      <c r="D641" s="1724"/>
      <c r="E641" s="1724"/>
      <c r="F641" s="1724"/>
      <c r="G641" s="1724"/>
      <c r="H641" s="1724"/>
      <c r="I641" s="1724"/>
      <c r="J641" s="1724"/>
      <c r="K641" s="1724"/>
      <c r="L641" s="1724"/>
      <c r="M641" s="1724"/>
      <c r="N641" s="1724"/>
      <c r="O641" s="1724"/>
      <c r="P641" s="1724"/>
      <c r="Q641" s="1724"/>
      <c r="R641" s="1724"/>
      <c r="S641" s="1724"/>
      <c r="T641" s="1724"/>
      <c r="U641" s="1724"/>
      <c r="V641" s="1724"/>
      <c r="W641" s="1724"/>
      <c r="X641" s="1724"/>
      <c r="Y641" s="1724"/>
      <c r="Z641" s="1724"/>
      <c r="AA641" s="1724"/>
      <c r="AB641" s="1724"/>
      <c r="AC641" s="1724"/>
      <c r="AD641" s="1724"/>
      <c r="AE641" s="1724"/>
      <c r="AF641" s="1724"/>
      <c r="AG641" s="1724"/>
      <c r="AH641" s="1724"/>
      <c r="AI641" s="1724"/>
      <c r="AJ641" s="1724"/>
      <c r="AK641" s="1724"/>
      <c r="AL641" s="1724"/>
      <c r="AM641" s="1724"/>
      <c r="AN641" s="1848"/>
      <c r="AO641" s="1593">
        <f>AO639+AO640</f>
        <v>58086338</v>
      </c>
      <c r="AP641" s="1594"/>
      <c r="AQ641" s="1594"/>
      <c r="AR641" s="1594"/>
      <c r="AS641" s="1595"/>
      <c r="AV641" s="3"/>
      <c r="AW641" s="3"/>
      <c r="AX641" s="3"/>
      <c r="AY641" s="3"/>
      <c r="AZ641" s="34"/>
      <c r="BA641" s="34"/>
      <c r="BB641" s="34"/>
      <c r="BC641" s="34"/>
      <c r="BD641" s="34"/>
      <c r="BE641" s="34"/>
      <c r="BF641" s="34"/>
      <c r="BG641" s="34"/>
      <c r="BH641" s="34"/>
      <c r="BI641" s="34"/>
      <c r="BJ641" s="34"/>
      <c r="BK641" s="34"/>
      <c r="BL641" s="34"/>
      <c r="BM641" s="34"/>
      <c r="BN641" s="1395">
        <f>SUM(BN637:BR640)</f>
        <v>0</v>
      </c>
      <c r="BO641" s="1517"/>
      <c r="BP641" s="1517"/>
      <c r="BQ641" s="1517"/>
      <c r="BR641" s="1396"/>
      <c r="BS641" s="1721">
        <f>SUM(BS637:BW640)</f>
        <v>0</v>
      </c>
      <c r="BT641" s="1722"/>
      <c r="BU641" s="1722"/>
      <c r="BV641" s="1722"/>
      <c r="BW641" s="1723"/>
      <c r="BX641" s="1721">
        <f>SUM(BX637:CB640)</f>
        <v>1</v>
      </c>
      <c r="BY641" s="1722"/>
      <c r="BZ641" s="1722"/>
      <c r="CA641" s="1722"/>
      <c r="CB641" s="1723"/>
      <c r="CC641" s="1721">
        <f>SUM(CC637:CG640)</f>
        <v>0</v>
      </c>
      <c r="CD641" s="1722"/>
      <c r="CE641" s="1722"/>
      <c r="CF641" s="1722"/>
      <c r="CG641" s="1723"/>
      <c r="CH641" s="1721">
        <f>SUM(CH637:CL640)</f>
        <v>0</v>
      </c>
      <c r="CI641" s="1722"/>
      <c r="CJ641" s="1722"/>
      <c r="CK641" s="1722"/>
      <c r="CL641" s="1723"/>
      <c r="CM641" s="1721">
        <f>SUM(CM637:CQ640)</f>
        <v>0</v>
      </c>
      <c r="CN641" s="1722"/>
      <c r="CO641" s="1722"/>
      <c r="CP641" s="1722"/>
      <c r="CQ641" s="1723"/>
      <c r="CS641" s="895">
        <f>BN641+BS641+BX641+CC641+CH641+CM641</f>
        <v>1</v>
      </c>
      <c r="CT641" s="57" t="s">
        <v>2050</v>
      </c>
      <c r="CU641" s="3"/>
      <c r="CV641" s="3"/>
      <c r="CW641" s="3"/>
      <c r="CX641" s="3"/>
      <c r="CY641" s="3"/>
      <c r="CZ641" s="3"/>
      <c r="DA641" s="3"/>
      <c r="DB641" s="3"/>
      <c r="DC641" s="3"/>
      <c r="DD641" s="3"/>
      <c r="DE641" s="3"/>
      <c r="DF641" s="3"/>
      <c r="DX641" s="1358" t="e">
        <f t="shared" si="33"/>
        <v>#VALUE!</v>
      </c>
      <c r="DY641" s="1358"/>
      <c r="DZ641" s="1358"/>
      <c r="EA641" s="1358"/>
      <c r="EB641" s="1358"/>
      <c r="EC641" s="1358" t="e">
        <f t="shared" si="28"/>
        <v>#VALUE!</v>
      </c>
      <c r="ED641" s="1358"/>
      <c r="EE641" s="1358"/>
      <c r="EF641" s="1358"/>
      <c r="EG641" s="1358"/>
      <c r="EH641" s="1358" t="e">
        <f t="shared" si="29"/>
        <v>#VALUE!</v>
      </c>
      <c r="EI641" s="1358"/>
      <c r="EJ641" s="1358"/>
      <c r="EK641" s="1358"/>
      <c r="EL641" s="1358"/>
      <c r="EM641" s="1358" t="e">
        <f t="shared" si="30"/>
        <v>#VALUE!</v>
      </c>
      <c r="EN641" s="1358"/>
      <c r="EO641" s="1358"/>
      <c r="EP641" s="1358"/>
      <c r="EQ641" s="1358"/>
      <c r="ER641" s="1358" t="e">
        <f t="shared" si="31"/>
        <v>#VALUE!</v>
      </c>
      <c r="ES641" s="1358"/>
      <c r="ET641" s="1358"/>
      <c r="EU641" s="1358"/>
      <c r="EV641" s="1358"/>
      <c r="EW641" s="1358" t="e">
        <f t="shared" si="32"/>
        <v>#VALUE!</v>
      </c>
      <c r="EX641" s="1358"/>
      <c r="EY641" s="1358"/>
      <c r="EZ641" s="1358"/>
      <c r="FA641" s="1358"/>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358" t="e">
        <f t="shared" si="33"/>
        <v>#VALUE!</v>
      </c>
      <c r="DY642" s="1358"/>
      <c r="DZ642" s="1358"/>
      <c r="EA642" s="1358"/>
      <c r="EB642" s="1358"/>
      <c r="EC642" s="1358" t="e">
        <f t="shared" si="28"/>
        <v>#VALUE!</v>
      </c>
      <c r="ED642" s="1358"/>
      <c r="EE642" s="1358"/>
      <c r="EF642" s="1358"/>
      <c r="EG642" s="1358"/>
      <c r="EH642" s="1358" t="e">
        <f t="shared" si="29"/>
        <v>#VALUE!</v>
      </c>
      <c r="EI642" s="1358"/>
      <c r="EJ642" s="1358"/>
      <c r="EK642" s="1358"/>
      <c r="EL642" s="1358"/>
      <c r="EM642" s="1358" t="e">
        <f t="shared" si="30"/>
        <v>#VALUE!</v>
      </c>
      <c r="EN642" s="1358"/>
      <c r="EO642" s="1358"/>
      <c r="EP642" s="1358"/>
      <c r="EQ642" s="1358"/>
      <c r="ER642" s="1358" t="e">
        <f t="shared" si="31"/>
        <v>#VALUE!</v>
      </c>
      <c r="ES642" s="1358"/>
      <c r="ET642" s="1358"/>
      <c r="EU642" s="1358"/>
      <c r="EV642" s="1358"/>
      <c r="EW642" s="1358" t="e">
        <f t="shared" si="32"/>
        <v>#VALUE!</v>
      </c>
      <c r="EX642" s="1358"/>
      <c r="EY642" s="1358"/>
      <c r="EZ642" s="1358"/>
      <c r="FA642" s="1358"/>
    </row>
    <row r="643" spans="1:157" ht="12.95" customHeight="1">
      <c r="A643" s="55" t="s">
        <v>112</v>
      </c>
      <c r="B643" t="s">
        <v>472</v>
      </c>
      <c r="G643" s="1516" t="str">
        <f>C627</f>
        <v>Banner Bank Tax-Exempt Perm Loan</v>
      </c>
      <c r="H643" s="1516"/>
      <c r="I643" s="1516"/>
      <c r="J643" s="1516"/>
      <c r="K643" s="1516"/>
      <c r="L643" s="1516"/>
      <c r="M643" s="1516"/>
      <c r="N643" s="1516"/>
      <c r="O643" s="1516"/>
      <c r="P643" s="1516"/>
      <c r="Q643" s="1516"/>
      <c r="R643" s="1516"/>
      <c r="S643" s="8"/>
      <c r="T643" s="55" t="s">
        <v>113</v>
      </c>
      <c r="U643" t="s">
        <v>472</v>
      </c>
      <c r="Z643" s="1516" t="str">
        <f>C628</f>
        <v>CADA Gap Loan</v>
      </c>
      <c r="AA643" s="1516"/>
      <c r="AB643" s="1516"/>
      <c r="AC643" s="1516"/>
      <c r="AD643" s="1516"/>
      <c r="AE643" s="1516"/>
      <c r="AF643" s="1516"/>
      <c r="AG643" s="1516"/>
      <c r="AH643" s="1516"/>
      <c r="AI643" s="1516"/>
      <c r="AJ643" s="1516"/>
      <c r="AK643" s="1516"/>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8" t="e">
        <f t="shared" si="33"/>
        <v>#VALUE!</v>
      </c>
      <c r="DY643" s="1358"/>
      <c r="DZ643" s="1358"/>
      <c r="EA643" s="1358"/>
      <c r="EB643" s="1358"/>
      <c r="EC643" s="1358" t="e">
        <f t="shared" si="28"/>
        <v>#VALUE!</v>
      </c>
      <c r="ED643" s="1358"/>
      <c r="EE643" s="1358"/>
      <c r="EF643" s="1358"/>
      <c r="EG643" s="1358"/>
      <c r="EH643" s="1358" t="e">
        <f t="shared" si="29"/>
        <v>#VALUE!</v>
      </c>
      <c r="EI643" s="1358"/>
      <c r="EJ643" s="1358"/>
      <c r="EK643" s="1358"/>
      <c r="EL643" s="1358"/>
      <c r="EM643" s="1358" t="e">
        <f t="shared" si="30"/>
        <v>#VALUE!</v>
      </c>
      <c r="EN643" s="1358"/>
      <c r="EO643" s="1358"/>
      <c r="EP643" s="1358"/>
      <c r="EQ643" s="1358"/>
      <c r="ER643" s="1358" t="e">
        <f t="shared" si="31"/>
        <v>#VALUE!</v>
      </c>
      <c r="ES643" s="1358"/>
      <c r="ET643" s="1358"/>
      <c r="EU643" s="1358"/>
      <c r="EV643" s="1358"/>
      <c r="EW643" s="1358" t="e">
        <f t="shared" si="32"/>
        <v>#VALUE!</v>
      </c>
      <c r="EX643" s="1358"/>
      <c r="EY643" s="1358"/>
      <c r="EZ643" s="1358"/>
      <c r="FA643" s="1358"/>
    </row>
    <row r="644" spans="1:157" ht="12.95" customHeight="1">
      <c r="A644" s="22"/>
      <c r="B644" t="s">
        <v>85</v>
      </c>
      <c r="G644" s="1435" t="s">
        <v>2716</v>
      </c>
      <c r="H644" s="1435"/>
      <c r="I644" s="1435"/>
      <c r="J644" s="1435"/>
      <c r="K644" s="1435"/>
      <c r="L644" s="1435"/>
      <c r="M644" s="1435"/>
      <c r="N644" s="1435"/>
      <c r="O644" s="1435"/>
      <c r="P644" s="1435"/>
      <c r="Q644" s="1435"/>
      <c r="R644" s="1435"/>
      <c r="S644" s="8"/>
      <c r="T644" s="22"/>
      <c r="U644" t="s">
        <v>85</v>
      </c>
      <c r="Z644" s="1435" t="s">
        <v>2720</v>
      </c>
      <c r="AA644" s="1435"/>
      <c r="AB644" s="1435"/>
      <c r="AC644" s="1435"/>
      <c r="AD644" s="1435"/>
      <c r="AE644" s="1435"/>
      <c r="AF644" s="1435"/>
      <c r="AG644" s="1435"/>
      <c r="AH644" s="1435"/>
      <c r="AI644" s="1435"/>
      <c r="AJ644" s="1435"/>
      <c r="AK644" s="1435"/>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58" t="e">
        <f t="shared" si="33"/>
        <v>#VALUE!</v>
      </c>
      <c r="DY644" s="1358"/>
      <c r="DZ644" s="1358"/>
      <c r="EA644" s="1358"/>
      <c r="EB644" s="1358"/>
      <c r="EC644" s="1358" t="e">
        <f t="shared" si="28"/>
        <v>#VALUE!</v>
      </c>
      <c r="ED644" s="1358"/>
      <c r="EE644" s="1358"/>
      <c r="EF644" s="1358"/>
      <c r="EG644" s="1358"/>
      <c r="EH644" s="1358" t="e">
        <f t="shared" si="29"/>
        <v>#VALUE!</v>
      </c>
      <c r="EI644" s="1358"/>
      <c r="EJ644" s="1358"/>
      <c r="EK644" s="1358"/>
      <c r="EL644" s="1358"/>
      <c r="EM644" s="1358" t="e">
        <f t="shared" si="30"/>
        <v>#VALUE!</v>
      </c>
      <c r="EN644" s="1358"/>
      <c r="EO644" s="1358"/>
      <c r="EP644" s="1358"/>
      <c r="EQ644" s="1358"/>
      <c r="ER644" s="1358" t="e">
        <f t="shared" si="31"/>
        <v>#VALUE!</v>
      </c>
      <c r="ES644" s="1358"/>
      <c r="ET644" s="1358"/>
      <c r="EU644" s="1358"/>
      <c r="EV644" s="1358"/>
      <c r="EW644" s="1358" t="e">
        <f t="shared" si="32"/>
        <v>#VALUE!</v>
      </c>
      <c r="EX644" s="1358"/>
      <c r="EY644" s="1358"/>
      <c r="EZ644" s="1358"/>
      <c r="FA644" s="1358"/>
    </row>
    <row r="645" spans="1:157" ht="12.95" customHeight="1">
      <c r="A645" s="22"/>
      <c r="B645" t="s">
        <v>589</v>
      </c>
      <c r="G645" s="1435" t="s">
        <v>2717</v>
      </c>
      <c r="H645" s="1435"/>
      <c r="I645" s="1435"/>
      <c r="J645" s="1435"/>
      <c r="K645" s="1435"/>
      <c r="L645" s="1435"/>
      <c r="M645" s="1435"/>
      <c r="N645" s="1435"/>
      <c r="O645" s="1435"/>
      <c r="P645" s="1435"/>
      <c r="Q645" s="1435"/>
      <c r="R645" s="1435"/>
      <c r="T645" s="22"/>
      <c r="U645" t="s">
        <v>589</v>
      </c>
      <c r="Z645" s="1434" t="s">
        <v>2721</v>
      </c>
      <c r="AA645" s="1434"/>
      <c r="AB645" s="1434"/>
      <c r="AC645" s="1434"/>
      <c r="AD645" s="1434"/>
      <c r="AE645" s="1434"/>
      <c r="AF645" s="1434"/>
      <c r="AG645" s="1434"/>
      <c r="AH645" s="1434"/>
      <c r="AI645" s="1434"/>
      <c r="AJ645" s="1434"/>
      <c r="AK645" s="1434"/>
      <c r="AV645" s="3"/>
      <c r="AW645" s="3"/>
      <c r="AX645" s="3"/>
      <c r="AY645" s="3"/>
      <c r="AZ645" s="3"/>
      <c r="BA645" s="3"/>
      <c r="BB645" s="3"/>
      <c r="BC645" s="3"/>
      <c r="BD645" s="3"/>
      <c r="BE645" s="3"/>
      <c r="BF645" s="3"/>
      <c r="BG645" s="3"/>
      <c r="BH645" s="3"/>
      <c r="BI645" s="3"/>
      <c r="BJ645" s="3"/>
      <c r="BK645" s="3"/>
      <c r="BL645" s="3"/>
      <c r="BM645" s="3"/>
      <c r="BN645" s="1397">
        <f t="shared" ref="BN645:BN654" si="34">IF(J787="SRO/Studio",O787,0)</f>
        <v>0</v>
      </c>
      <c r="BO645" s="1398"/>
      <c r="BP645" s="1398"/>
      <c r="BQ645" s="1398"/>
      <c r="BR645" s="1399"/>
      <c r="BS645" s="1394">
        <f t="shared" ref="BS645:BS654" si="35">IF(J787="1 Bedroom",O787,0)</f>
        <v>0</v>
      </c>
      <c r="BT645" s="1394"/>
      <c r="BU645" s="1394"/>
      <c r="BV645" s="1394"/>
      <c r="BW645" s="1394"/>
      <c r="BX645" s="1394">
        <f t="shared" ref="BX645:BX654" si="36">IF(J787="2 Bedrooms",O787,0)</f>
        <v>0</v>
      </c>
      <c r="BY645" s="1394"/>
      <c r="BZ645" s="1394"/>
      <c r="CA645" s="1394"/>
      <c r="CB645" s="1394"/>
      <c r="CC645" s="1394">
        <f t="shared" ref="CC645:CC654" si="37">IF(J787="3 Bedrooms",O787,0)</f>
        <v>0</v>
      </c>
      <c r="CD645" s="1394"/>
      <c r="CE645" s="1394"/>
      <c r="CF645" s="1394"/>
      <c r="CG645" s="1394"/>
      <c r="CH645" s="1394">
        <f t="shared" ref="CH645:CH654" si="38">IF(J787="4 Bedrooms",O787,0)</f>
        <v>0</v>
      </c>
      <c r="CI645" s="1394"/>
      <c r="CJ645" s="1394"/>
      <c r="CK645" s="1394"/>
      <c r="CL645" s="1394"/>
      <c r="CM645" s="1394">
        <f t="shared" ref="CM645:CM654" si="39">IF(J787="5 Bedrooms",O787,0)</f>
        <v>0</v>
      </c>
      <c r="CN645" s="1394"/>
      <c r="CO645" s="1394"/>
      <c r="CP645" s="1394"/>
      <c r="CQ645" s="1394"/>
      <c r="CR645" s="6"/>
      <c r="CS645" s="1397">
        <f t="shared" ref="CS645:CS654" si="40">IF(AND(BN645&gt;=1,AH787&gt;=0.1,AH787&lt;=1),O787,0)</f>
        <v>0</v>
      </c>
      <c r="CT645" s="1398"/>
      <c r="CU645" s="1398"/>
      <c r="CV645" s="1398"/>
      <c r="CW645" s="1399"/>
      <c r="CX645" s="1397">
        <f t="shared" ref="CX645:CX654" si="41">IF(AND(BS645&gt;=1,AH787&gt;=0.1,AH787&lt;=1),O787,0)</f>
        <v>0</v>
      </c>
      <c r="CY645" s="1398"/>
      <c r="CZ645" s="1398"/>
      <c r="DA645" s="1398"/>
      <c r="DB645" s="1399"/>
      <c r="DC645" s="1397">
        <f t="shared" ref="DC645:DC654" si="42">IF(AND(BX645&gt;=1,AH787&gt;=0.1,AH787&lt;=1),O787,0)</f>
        <v>0</v>
      </c>
      <c r="DD645" s="1398"/>
      <c r="DE645" s="1398"/>
      <c r="DF645" s="1398"/>
      <c r="DG645" s="1399"/>
      <c r="DH645" s="1397">
        <f t="shared" ref="DH645:DH654" si="43">IF(AND(CC645&gt;=1,AH787&gt;=0.1,AH787&lt;=1),O787,0)</f>
        <v>0</v>
      </c>
      <c r="DI645" s="1398"/>
      <c r="DJ645" s="1398"/>
      <c r="DK645" s="1398"/>
      <c r="DL645" s="1399"/>
      <c r="DM645" s="1397">
        <f t="shared" ref="DM645:DM654" si="44">IF(AND(CH645&gt;=1,AH787&gt;=0.1,AH787&lt;=1),O787,0)</f>
        <v>0</v>
      </c>
      <c r="DN645" s="1398"/>
      <c r="DO645" s="1398"/>
      <c r="DP645" s="1398"/>
      <c r="DQ645" s="1399"/>
      <c r="DR645" s="1397">
        <f t="shared" ref="DR645:DR654" si="45">IF(AND(CM645&gt;=1,AH787&gt;=0.1,AH787&lt;=1),O787,0)</f>
        <v>0</v>
      </c>
      <c r="DS645" s="1398"/>
      <c r="DT645" s="1398"/>
      <c r="DU645" s="1398"/>
      <c r="DV645" s="1399"/>
      <c r="DX645" s="1358" t="e">
        <f t="shared" si="33"/>
        <v>#VALUE!</v>
      </c>
      <c r="DY645" s="1358"/>
      <c r="DZ645" s="1358"/>
      <c r="EA645" s="1358"/>
      <c r="EB645" s="1358"/>
      <c r="EC645" s="1358" t="e">
        <f t="shared" si="28"/>
        <v>#VALUE!</v>
      </c>
      <c r="ED645" s="1358"/>
      <c r="EE645" s="1358"/>
      <c r="EF645" s="1358"/>
      <c r="EG645" s="1358"/>
      <c r="EH645" s="1358" t="e">
        <f t="shared" si="29"/>
        <v>#VALUE!</v>
      </c>
      <c r="EI645" s="1358"/>
      <c r="EJ645" s="1358"/>
      <c r="EK645" s="1358"/>
      <c r="EL645" s="1358"/>
      <c r="EM645" s="1358" t="e">
        <f t="shared" si="30"/>
        <v>#VALUE!</v>
      </c>
      <c r="EN645" s="1358"/>
      <c r="EO645" s="1358"/>
      <c r="EP645" s="1358"/>
      <c r="EQ645" s="1358"/>
      <c r="ER645" s="1358" t="e">
        <f t="shared" si="31"/>
        <v>#VALUE!</v>
      </c>
      <c r="ES645" s="1358"/>
      <c r="ET645" s="1358"/>
      <c r="EU645" s="1358"/>
      <c r="EV645" s="1358"/>
      <c r="EW645" s="1358" t="e">
        <f t="shared" si="32"/>
        <v>#VALUE!</v>
      </c>
      <c r="EX645" s="1358"/>
      <c r="EY645" s="1358"/>
      <c r="EZ645" s="1358"/>
      <c r="FA645" s="1358"/>
    </row>
    <row r="646" spans="1:157" ht="12.95" customHeight="1">
      <c r="A646" s="22"/>
      <c r="B646" t="s">
        <v>17</v>
      </c>
      <c r="G646" s="1435" t="s">
        <v>2718</v>
      </c>
      <c r="H646" s="1435"/>
      <c r="I646" s="1435"/>
      <c r="J646" s="1435"/>
      <c r="K646" s="1435"/>
      <c r="L646" s="1435"/>
      <c r="M646" s="1435"/>
      <c r="N646" s="1435"/>
      <c r="O646" s="1435"/>
      <c r="P646" s="1435"/>
      <c r="Q646" s="1435"/>
      <c r="R646" s="1435"/>
      <c r="S646" s="8"/>
      <c r="T646" s="22"/>
      <c r="U646" t="s">
        <v>17</v>
      </c>
      <c r="Z646" s="1434" t="s">
        <v>2663</v>
      </c>
      <c r="AA646" s="1434"/>
      <c r="AB646" s="1434"/>
      <c r="AC646" s="1434"/>
      <c r="AD646" s="1434"/>
      <c r="AE646" s="1434"/>
      <c r="AF646" s="1434"/>
      <c r="AG646" s="1434"/>
      <c r="AH646" s="1434"/>
      <c r="AI646" s="1434"/>
      <c r="AJ646" s="1434"/>
      <c r="AK646" s="1434"/>
      <c r="AZ646" s="3"/>
      <c r="BA646" s="3"/>
      <c r="BB646" s="3"/>
      <c r="BC646" s="3"/>
      <c r="BD646" s="3"/>
      <c r="BE646" s="3"/>
      <c r="BF646" s="3"/>
      <c r="BG646" s="3"/>
      <c r="BH646" s="3"/>
      <c r="BI646" s="3"/>
      <c r="BJ646" s="3"/>
      <c r="BK646" s="3"/>
      <c r="BL646" s="3"/>
      <c r="BM646" s="3"/>
      <c r="BN646" s="1397">
        <f t="shared" si="34"/>
        <v>0</v>
      </c>
      <c r="BO646" s="1398"/>
      <c r="BP646" s="1398"/>
      <c r="BQ646" s="1398"/>
      <c r="BR646" s="1399"/>
      <c r="BS646" s="1394">
        <f t="shared" si="35"/>
        <v>0</v>
      </c>
      <c r="BT646" s="1394"/>
      <c r="BU646" s="1394"/>
      <c r="BV646" s="1394"/>
      <c r="BW646" s="1394"/>
      <c r="BX646" s="1394">
        <f t="shared" si="36"/>
        <v>0</v>
      </c>
      <c r="BY646" s="1394"/>
      <c r="BZ646" s="1394"/>
      <c r="CA646" s="1394"/>
      <c r="CB646" s="1394"/>
      <c r="CC646" s="1394">
        <f t="shared" si="37"/>
        <v>0</v>
      </c>
      <c r="CD646" s="1394"/>
      <c r="CE646" s="1394"/>
      <c r="CF646" s="1394"/>
      <c r="CG646" s="1394"/>
      <c r="CH646" s="1394">
        <f t="shared" si="38"/>
        <v>0</v>
      </c>
      <c r="CI646" s="1394"/>
      <c r="CJ646" s="1394"/>
      <c r="CK646" s="1394"/>
      <c r="CL646" s="1394"/>
      <c r="CM646" s="1394">
        <f t="shared" si="39"/>
        <v>0</v>
      </c>
      <c r="CN646" s="1394"/>
      <c r="CO646" s="1394"/>
      <c r="CP646" s="1394"/>
      <c r="CQ646" s="1394"/>
      <c r="CR646" s="6"/>
      <c r="CS646" s="1397">
        <f t="shared" si="40"/>
        <v>0</v>
      </c>
      <c r="CT646" s="1398"/>
      <c r="CU646" s="1398"/>
      <c r="CV646" s="1398"/>
      <c r="CW646" s="1399"/>
      <c r="CX646" s="1397">
        <f t="shared" si="41"/>
        <v>0</v>
      </c>
      <c r="CY646" s="1398"/>
      <c r="CZ646" s="1398"/>
      <c r="DA646" s="1398"/>
      <c r="DB646" s="1399"/>
      <c r="DC646" s="1397">
        <f t="shared" si="42"/>
        <v>0</v>
      </c>
      <c r="DD646" s="1398"/>
      <c r="DE646" s="1398"/>
      <c r="DF646" s="1398"/>
      <c r="DG646" s="1399"/>
      <c r="DH646" s="1397">
        <f t="shared" si="43"/>
        <v>0</v>
      </c>
      <c r="DI646" s="1398"/>
      <c r="DJ646" s="1398"/>
      <c r="DK646" s="1398"/>
      <c r="DL646" s="1399"/>
      <c r="DM646" s="1397">
        <f t="shared" si="44"/>
        <v>0</v>
      </c>
      <c r="DN646" s="1398"/>
      <c r="DO646" s="1398"/>
      <c r="DP646" s="1398"/>
      <c r="DQ646" s="1399"/>
      <c r="DR646" s="1397">
        <f t="shared" si="45"/>
        <v>0</v>
      </c>
      <c r="DS646" s="1398"/>
      <c r="DT646" s="1398"/>
      <c r="DU646" s="1398"/>
      <c r="DV646" s="1399"/>
      <c r="DX646" s="1358" t="e">
        <f t="shared" si="33"/>
        <v>#VALUE!</v>
      </c>
      <c r="DY646" s="1358"/>
      <c r="DZ646" s="1358"/>
      <c r="EA646" s="1358"/>
      <c r="EB646" s="1358"/>
      <c r="EC646" s="1358" t="e">
        <f t="shared" si="28"/>
        <v>#VALUE!</v>
      </c>
      <c r="ED646" s="1358"/>
      <c r="EE646" s="1358"/>
      <c r="EF646" s="1358"/>
      <c r="EG646" s="1358"/>
      <c r="EH646" s="1358" t="e">
        <f t="shared" si="29"/>
        <v>#VALUE!</v>
      </c>
      <c r="EI646" s="1358"/>
      <c r="EJ646" s="1358"/>
      <c r="EK646" s="1358"/>
      <c r="EL646" s="1358"/>
      <c r="EM646" s="1358" t="e">
        <f t="shared" si="30"/>
        <v>#VALUE!</v>
      </c>
      <c r="EN646" s="1358"/>
      <c r="EO646" s="1358"/>
      <c r="EP646" s="1358"/>
      <c r="EQ646" s="1358"/>
      <c r="ER646" s="1358" t="e">
        <f t="shared" si="31"/>
        <v>#VALUE!</v>
      </c>
      <c r="ES646" s="1358"/>
      <c r="ET646" s="1358"/>
      <c r="EU646" s="1358"/>
      <c r="EV646" s="1358"/>
      <c r="EW646" s="1358" t="e">
        <f t="shared" si="32"/>
        <v>#VALUE!</v>
      </c>
      <c r="EX646" s="1358"/>
      <c r="EY646" s="1358"/>
      <c r="EZ646" s="1358"/>
      <c r="FA646" s="1358"/>
    </row>
    <row r="647" spans="1:157" ht="12.95" customHeight="1">
      <c r="A647" s="22"/>
      <c r="B647" t="s">
        <v>317</v>
      </c>
      <c r="G647" s="1439"/>
      <c r="H647" s="1439"/>
      <c r="I647" s="1439"/>
      <c r="J647" s="1439"/>
      <c r="K647" s="1439"/>
      <c r="L647" s="1439"/>
      <c r="O647" s="33" t="s">
        <v>207</v>
      </c>
      <c r="P647" s="1421"/>
      <c r="Q647" s="1421"/>
      <c r="R647" s="1421"/>
      <c r="S647" s="10"/>
      <c r="T647" s="22"/>
      <c r="U647" t="s">
        <v>317</v>
      </c>
      <c r="Z647" s="1439">
        <v>9163222114</v>
      </c>
      <c r="AA647" s="1439"/>
      <c r="AB647" s="1439"/>
      <c r="AC647" s="1439"/>
      <c r="AD647" s="1439"/>
      <c r="AE647" s="1439"/>
      <c r="AH647" s="33" t="s">
        <v>207</v>
      </c>
      <c r="AI647" s="1421"/>
      <c r="AJ647" s="1421"/>
      <c r="AK647" s="1421"/>
      <c r="AZ647" s="34"/>
      <c r="BA647" s="34"/>
      <c r="BB647" s="34"/>
      <c r="BC647" s="34"/>
      <c r="BD647" s="34"/>
      <c r="BE647" s="34"/>
      <c r="BF647" s="34"/>
      <c r="BG647" s="34"/>
      <c r="BH647" s="34"/>
      <c r="BI647" s="34"/>
      <c r="BJ647" s="34"/>
      <c r="BK647" s="34"/>
      <c r="BL647" s="34"/>
      <c r="BM647" s="34"/>
      <c r="BN647" s="1397">
        <f t="shared" si="34"/>
        <v>0</v>
      </c>
      <c r="BO647" s="1398"/>
      <c r="BP647" s="1398"/>
      <c r="BQ647" s="1398"/>
      <c r="BR647" s="1399"/>
      <c r="BS647" s="1394">
        <f t="shared" si="35"/>
        <v>0</v>
      </c>
      <c r="BT647" s="1394"/>
      <c r="BU647" s="1394"/>
      <c r="BV647" s="1394"/>
      <c r="BW647" s="1394"/>
      <c r="BX647" s="1394">
        <f t="shared" si="36"/>
        <v>0</v>
      </c>
      <c r="BY647" s="1394"/>
      <c r="BZ647" s="1394"/>
      <c r="CA647" s="1394"/>
      <c r="CB647" s="1394"/>
      <c r="CC647" s="1394">
        <f t="shared" si="37"/>
        <v>0</v>
      </c>
      <c r="CD647" s="1394"/>
      <c r="CE647" s="1394"/>
      <c r="CF647" s="1394"/>
      <c r="CG647" s="1394"/>
      <c r="CH647" s="1394">
        <f t="shared" si="38"/>
        <v>0</v>
      </c>
      <c r="CI647" s="1394"/>
      <c r="CJ647" s="1394"/>
      <c r="CK647" s="1394"/>
      <c r="CL647" s="1394"/>
      <c r="CM647" s="1394">
        <f t="shared" si="39"/>
        <v>0</v>
      </c>
      <c r="CN647" s="1394"/>
      <c r="CO647" s="1394"/>
      <c r="CP647" s="1394"/>
      <c r="CQ647" s="1394"/>
      <c r="CR647" s="6"/>
      <c r="CS647" s="1397">
        <f t="shared" si="40"/>
        <v>0</v>
      </c>
      <c r="CT647" s="1398"/>
      <c r="CU647" s="1398"/>
      <c r="CV647" s="1398"/>
      <c r="CW647" s="1399"/>
      <c r="CX647" s="1397">
        <f t="shared" si="41"/>
        <v>0</v>
      </c>
      <c r="CY647" s="1398"/>
      <c r="CZ647" s="1398"/>
      <c r="DA647" s="1398"/>
      <c r="DB647" s="1399"/>
      <c r="DC647" s="1397">
        <f t="shared" si="42"/>
        <v>0</v>
      </c>
      <c r="DD647" s="1398"/>
      <c r="DE647" s="1398"/>
      <c r="DF647" s="1398"/>
      <c r="DG647" s="1399"/>
      <c r="DH647" s="1397">
        <f t="shared" si="43"/>
        <v>0</v>
      </c>
      <c r="DI647" s="1398"/>
      <c r="DJ647" s="1398"/>
      <c r="DK647" s="1398"/>
      <c r="DL647" s="1399"/>
      <c r="DM647" s="1397">
        <f t="shared" si="44"/>
        <v>0</v>
      </c>
      <c r="DN647" s="1398"/>
      <c r="DO647" s="1398"/>
      <c r="DP647" s="1398"/>
      <c r="DQ647" s="1399"/>
      <c r="DR647" s="1397">
        <f t="shared" si="45"/>
        <v>0</v>
      </c>
      <c r="DS647" s="1398"/>
      <c r="DT647" s="1398"/>
      <c r="DU647" s="1398"/>
      <c r="DV647" s="1399"/>
      <c r="DX647" s="1358" t="e">
        <f t="shared" si="33"/>
        <v>#VALUE!</v>
      </c>
      <c r="DY647" s="1358"/>
      <c r="DZ647" s="1358"/>
      <c r="EA647" s="1358"/>
      <c r="EB647" s="1358"/>
      <c r="EC647" s="1358" t="e">
        <f t="shared" si="28"/>
        <v>#VALUE!</v>
      </c>
      <c r="ED647" s="1358"/>
      <c r="EE647" s="1358"/>
      <c r="EF647" s="1358"/>
      <c r="EG647" s="1358"/>
      <c r="EH647" s="1358" t="e">
        <f t="shared" si="29"/>
        <v>#VALUE!</v>
      </c>
      <c r="EI647" s="1358"/>
      <c r="EJ647" s="1358"/>
      <c r="EK647" s="1358"/>
      <c r="EL647" s="1358"/>
      <c r="EM647" s="1358" t="e">
        <f t="shared" si="30"/>
        <v>#VALUE!</v>
      </c>
      <c r="EN647" s="1358"/>
      <c r="EO647" s="1358"/>
      <c r="EP647" s="1358"/>
      <c r="EQ647" s="1358"/>
      <c r="ER647" s="1358" t="e">
        <f t="shared" si="31"/>
        <v>#VALUE!</v>
      </c>
      <c r="ES647" s="1358"/>
      <c r="ET647" s="1358"/>
      <c r="EU647" s="1358"/>
      <c r="EV647" s="1358"/>
      <c r="EW647" s="1358" t="e">
        <f t="shared" si="32"/>
        <v>#VALUE!</v>
      </c>
      <c r="EX647" s="1358"/>
      <c r="EY647" s="1358"/>
      <c r="EZ647" s="1358"/>
      <c r="FA647" s="1358"/>
    </row>
    <row r="648" spans="1:157" ht="12.95" customHeight="1">
      <c r="A648" s="22"/>
      <c r="B648" t="s">
        <v>18</v>
      </c>
      <c r="H648" s="1435" t="str">
        <f>M627</f>
        <v>Loan, Tax-Exempt</v>
      </c>
      <c r="I648" s="1435"/>
      <c r="J648" s="1435"/>
      <c r="K648" s="1435"/>
      <c r="L648" s="1435"/>
      <c r="M648" s="1435"/>
      <c r="N648" s="1435"/>
      <c r="O648" s="1435"/>
      <c r="P648" s="1435"/>
      <c r="Q648" s="1435"/>
      <c r="R648" s="1435"/>
      <c r="S648" s="8"/>
      <c r="T648" s="22"/>
      <c r="U648" t="s">
        <v>18</v>
      </c>
      <c r="AA648" s="1435" t="str">
        <f>M628</f>
        <v>Loan, Residual Receipts</v>
      </c>
      <c r="AB648" s="1435"/>
      <c r="AC648" s="1435"/>
      <c r="AD648" s="1435"/>
      <c r="AE648" s="1435"/>
      <c r="AF648" s="1435"/>
      <c r="AG648" s="1435"/>
      <c r="AH648" s="1435"/>
      <c r="AI648" s="1435"/>
      <c r="AJ648" s="1435"/>
      <c r="AK648" s="1435"/>
      <c r="AZ648" s="34"/>
      <c r="BA648" s="34"/>
      <c r="BB648" s="34"/>
      <c r="BC648" s="34"/>
      <c r="BD648" s="34"/>
      <c r="BE648" s="34"/>
      <c r="BF648" s="34"/>
      <c r="BG648" s="34"/>
      <c r="BH648" s="34"/>
      <c r="BI648" s="34"/>
      <c r="BJ648" s="34"/>
      <c r="BK648" s="34"/>
      <c r="BL648" s="34"/>
      <c r="BM648" s="34"/>
      <c r="BN648" s="1397">
        <f t="shared" si="34"/>
        <v>0</v>
      </c>
      <c r="BO648" s="1398"/>
      <c r="BP648" s="1398"/>
      <c r="BQ648" s="1398"/>
      <c r="BR648" s="1399"/>
      <c r="BS648" s="1394">
        <f t="shared" si="35"/>
        <v>0</v>
      </c>
      <c r="BT648" s="1394"/>
      <c r="BU648" s="1394"/>
      <c r="BV648" s="1394"/>
      <c r="BW648" s="1394"/>
      <c r="BX648" s="1394">
        <f t="shared" si="36"/>
        <v>0</v>
      </c>
      <c r="BY648" s="1394"/>
      <c r="BZ648" s="1394"/>
      <c r="CA648" s="1394"/>
      <c r="CB648" s="1394"/>
      <c r="CC648" s="1394">
        <f t="shared" si="37"/>
        <v>0</v>
      </c>
      <c r="CD648" s="1394"/>
      <c r="CE648" s="1394"/>
      <c r="CF648" s="1394"/>
      <c r="CG648" s="1394"/>
      <c r="CH648" s="1394">
        <f t="shared" si="38"/>
        <v>0</v>
      </c>
      <c r="CI648" s="1394"/>
      <c r="CJ648" s="1394"/>
      <c r="CK648" s="1394"/>
      <c r="CL648" s="1394"/>
      <c r="CM648" s="1394">
        <f t="shared" si="39"/>
        <v>0</v>
      </c>
      <c r="CN648" s="1394"/>
      <c r="CO648" s="1394"/>
      <c r="CP648" s="1394"/>
      <c r="CQ648" s="1394"/>
      <c r="CR648" s="6"/>
      <c r="CS648" s="1397">
        <f t="shared" si="40"/>
        <v>0</v>
      </c>
      <c r="CT648" s="1398"/>
      <c r="CU648" s="1398"/>
      <c r="CV648" s="1398"/>
      <c r="CW648" s="1399"/>
      <c r="CX648" s="1397">
        <f t="shared" si="41"/>
        <v>0</v>
      </c>
      <c r="CY648" s="1398"/>
      <c r="CZ648" s="1398"/>
      <c r="DA648" s="1398"/>
      <c r="DB648" s="1399"/>
      <c r="DC648" s="1397">
        <f t="shared" si="42"/>
        <v>0</v>
      </c>
      <c r="DD648" s="1398"/>
      <c r="DE648" s="1398"/>
      <c r="DF648" s="1398"/>
      <c r="DG648" s="1399"/>
      <c r="DH648" s="1397">
        <f t="shared" si="43"/>
        <v>0</v>
      </c>
      <c r="DI648" s="1398"/>
      <c r="DJ648" s="1398"/>
      <c r="DK648" s="1398"/>
      <c r="DL648" s="1399"/>
      <c r="DM648" s="1397">
        <f t="shared" si="44"/>
        <v>0</v>
      </c>
      <c r="DN648" s="1398"/>
      <c r="DO648" s="1398"/>
      <c r="DP648" s="1398"/>
      <c r="DQ648" s="1399"/>
      <c r="DR648" s="1397">
        <f t="shared" si="45"/>
        <v>0</v>
      </c>
      <c r="DS648" s="1398"/>
      <c r="DT648" s="1398"/>
      <c r="DU648" s="1398"/>
      <c r="DV648" s="1399"/>
      <c r="DX648" s="1358" t="e">
        <f t="shared" si="33"/>
        <v>#VALUE!</v>
      </c>
      <c r="DY648" s="1358"/>
      <c r="DZ648" s="1358"/>
      <c r="EA648" s="1358"/>
      <c r="EB648" s="1358"/>
      <c r="EC648" s="1358" t="e">
        <f t="shared" si="28"/>
        <v>#VALUE!</v>
      </c>
      <c r="ED648" s="1358"/>
      <c r="EE648" s="1358"/>
      <c r="EF648" s="1358"/>
      <c r="EG648" s="1358"/>
      <c r="EH648" s="1358" t="e">
        <f t="shared" si="29"/>
        <v>#VALUE!</v>
      </c>
      <c r="EI648" s="1358"/>
      <c r="EJ648" s="1358"/>
      <c r="EK648" s="1358"/>
      <c r="EL648" s="1358"/>
      <c r="EM648" s="1358" t="e">
        <f t="shared" si="30"/>
        <v>#VALUE!</v>
      </c>
      <c r="EN648" s="1358"/>
      <c r="EO648" s="1358"/>
      <c r="EP648" s="1358"/>
      <c r="EQ648" s="1358"/>
      <c r="ER648" s="1358" t="e">
        <f t="shared" si="31"/>
        <v>#VALUE!</v>
      </c>
      <c r="ES648" s="1358"/>
      <c r="ET648" s="1358"/>
      <c r="EU648" s="1358"/>
      <c r="EV648" s="1358"/>
      <c r="EW648" s="1358" t="e">
        <f t="shared" si="32"/>
        <v>#VALUE!</v>
      </c>
      <c r="EX648" s="1358"/>
      <c r="EY648" s="1358"/>
      <c r="EZ648" s="1358"/>
      <c r="FA648" s="1358"/>
    </row>
    <row r="649" spans="1:157" ht="12.95" customHeight="1">
      <c r="A649" s="22"/>
      <c r="B649" t="s">
        <v>20</v>
      </c>
      <c r="N649" s="1420" t="s">
        <v>554</v>
      </c>
      <c r="O649" s="1420"/>
      <c r="T649" s="22"/>
      <c r="U649" t="s">
        <v>20</v>
      </c>
      <c r="AG649" s="1420" t="s">
        <v>554</v>
      </c>
      <c r="AH649" s="1420"/>
      <c r="AZ649" s="34"/>
      <c r="BA649" s="34"/>
      <c r="BB649" s="34"/>
      <c r="BC649" s="34"/>
      <c r="BD649" s="34"/>
      <c r="BE649" s="34"/>
      <c r="BF649" s="34"/>
      <c r="BG649" s="34"/>
      <c r="BH649" s="34"/>
      <c r="BI649" s="34"/>
      <c r="BJ649" s="34"/>
      <c r="BK649" s="34"/>
      <c r="BL649" s="34"/>
      <c r="BM649" s="34"/>
      <c r="BN649" s="1397">
        <f t="shared" si="34"/>
        <v>0</v>
      </c>
      <c r="BO649" s="1398"/>
      <c r="BP649" s="1398"/>
      <c r="BQ649" s="1398"/>
      <c r="BR649" s="1399"/>
      <c r="BS649" s="1394">
        <f t="shared" si="35"/>
        <v>0</v>
      </c>
      <c r="BT649" s="1394"/>
      <c r="BU649" s="1394"/>
      <c r="BV649" s="1394"/>
      <c r="BW649" s="1394"/>
      <c r="BX649" s="1394">
        <f t="shared" si="36"/>
        <v>0</v>
      </c>
      <c r="BY649" s="1394"/>
      <c r="BZ649" s="1394"/>
      <c r="CA649" s="1394"/>
      <c r="CB649" s="1394"/>
      <c r="CC649" s="1394">
        <f t="shared" si="37"/>
        <v>0</v>
      </c>
      <c r="CD649" s="1394"/>
      <c r="CE649" s="1394"/>
      <c r="CF649" s="1394"/>
      <c r="CG649" s="1394"/>
      <c r="CH649" s="1394">
        <f t="shared" si="38"/>
        <v>0</v>
      </c>
      <c r="CI649" s="1394"/>
      <c r="CJ649" s="1394"/>
      <c r="CK649" s="1394"/>
      <c r="CL649" s="1394"/>
      <c r="CM649" s="1394">
        <f t="shared" si="39"/>
        <v>0</v>
      </c>
      <c r="CN649" s="1394"/>
      <c r="CO649" s="1394"/>
      <c r="CP649" s="1394"/>
      <c r="CQ649" s="1394"/>
      <c r="CR649" s="6"/>
      <c r="CS649" s="1397">
        <f t="shared" si="40"/>
        <v>0</v>
      </c>
      <c r="CT649" s="1398"/>
      <c r="CU649" s="1398"/>
      <c r="CV649" s="1398"/>
      <c r="CW649" s="1399"/>
      <c r="CX649" s="1397">
        <f t="shared" si="41"/>
        <v>0</v>
      </c>
      <c r="CY649" s="1398"/>
      <c r="CZ649" s="1398"/>
      <c r="DA649" s="1398"/>
      <c r="DB649" s="1399"/>
      <c r="DC649" s="1397">
        <f t="shared" si="42"/>
        <v>0</v>
      </c>
      <c r="DD649" s="1398"/>
      <c r="DE649" s="1398"/>
      <c r="DF649" s="1398"/>
      <c r="DG649" s="1399"/>
      <c r="DH649" s="1397">
        <f t="shared" si="43"/>
        <v>0</v>
      </c>
      <c r="DI649" s="1398"/>
      <c r="DJ649" s="1398"/>
      <c r="DK649" s="1398"/>
      <c r="DL649" s="1399"/>
      <c r="DM649" s="1397">
        <f t="shared" si="44"/>
        <v>0</v>
      </c>
      <c r="DN649" s="1398"/>
      <c r="DO649" s="1398"/>
      <c r="DP649" s="1398"/>
      <c r="DQ649" s="1399"/>
      <c r="DR649" s="1397">
        <f t="shared" si="45"/>
        <v>0</v>
      </c>
      <c r="DS649" s="1398"/>
      <c r="DT649" s="1398"/>
      <c r="DU649" s="1398"/>
      <c r="DV649" s="1399"/>
      <c r="DX649" s="1358" t="e">
        <f t="shared" si="33"/>
        <v>#VALUE!</v>
      </c>
      <c r="DY649" s="1358"/>
      <c r="DZ649" s="1358"/>
      <c r="EA649" s="1358"/>
      <c r="EB649" s="1358"/>
      <c r="EC649" s="1358" t="e">
        <f t="shared" si="28"/>
        <v>#VALUE!</v>
      </c>
      <c r="ED649" s="1358"/>
      <c r="EE649" s="1358"/>
      <c r="EF649" s="1358"/>
      <c r="EG649" s="1358"/>
      <c r="EH649" s="1358" t="e">
        <f t="shared" si="29"/>
        <v>#VALUE!</v>
      </c>
      <c r="EI649" s="1358"/>
      <c r="EJ649" s="1358"/>
      <c r="EK649" s="1358"/>
      <c r="EL649" s="1358"/>
      <c r="EM649" s="1358" t="e">
        <f t="shared" si="30"/>
        <v>#VALUE!</v>
      </c>
      <c r="EN649" s="1358"/>
      <c r="EO649" s="1358"/>
      <c r="EP649" s="1358"/>
      <c r="EQ649" s="1358"/>
      <c r="ER649" s="1358" t="e">
        <f t="shared" si="31"/>
        <v>#VALUE!</v>
      </c>
      <c r="ES649" s="1358"/>
      <c r="ET649" s="1358"/>
      <c r="EU649" s="1358"/>
      <c r="EV649" s="1358"/>
      <c r="EW649" s="1358" t="e">
        <f t="shared" si="32"/>
        <v>#VALUE!</v>
      </c>
      <c r="EX649" s="1358"/>
      <c r="EY649" s="1358"/>
      <c r="EZ649" s="1358"/>
      <c r="FA649" s="1358"/>
    </row>
    <row r="650" spans="1:157" ht="12.95" customHeight="1">
      <c r="A650" s="22"/>
      <c r="T650" s="22"/>
      <c r="AZ650" s="34"/>
      <c r="BA650" s="34"/>
      <c r="BB650" s="34"/>
      <c r="BC650" s="34"/>
      <c r="BD650" s="34"/>
      <c r="BE650" s="34"/>
      <c r="BF650" s="34"/>
      <c r="BG650" s="34"/>
      <c r="BH650" s="34"/>
      <c r="BI650" s="34"/>
      <c r="BJ650" s="34"/>
      <c r="BK650" s="34"/>
      <c r="BL650" s="34"/>
      <c r="BM650" s="34"/>
      <c r="BN650" s="1397">
        <f t="shared" si="34"/>
        <v>0</v>
      </c>
      <c r="BO650" s="1398"/>
      <c r="BP650" s="1398"/>
      <c r="BQ650" s="1398"/>
      <c r="BR650" s="1399"/>
      <c r="BS650" s="1394">
        <f t="shared" si="35"/>
        <v>0</v>
      </c>
      <c r="BT650" s="1394"/>
      <c r="BU650" s="1394"/>
      <c r="BV650" s="1394"/>
      <c r="BW650" s="1394"/>
      <c r="BX650" s="1394">
        <f t="shared" si="36"/>
        <v>0</v>
      </c>
      <c r="BY650" s="1394"/>
      <c r="BZ650" s="1394"/>
      <c r="CA650" s="1394"/>
      <c r="CB650" s="1394"/>
      <c r="CC650" s="1394">
        <f t="shared" si="37"/>
        <v>0</v>
      </c>
      <c r="CD650" s="1394"/>
      <c r="CE650" s="1394"/>
      <c r="CF650" s="1394"/>
      <c r="CG650" s="1394"/>
      <c r="CH650" s="1394">
        <f t="shared" si="38"/>
        <v>0</v>
      </c>
      <c r="CI650" s="1394"/>
      <c r="CJ650" s="1394"/>
      <c r="CK650" s="1394"/>
      <c r="CL650" s="1394"/>
      <c r="CM650" s="1394">
        <f t="shared" si="39"/>
        <v>0</v>
      </c>
      <c r="CN650" s="1394"/>
      <c r="CO650" s="1394"/>
      <c r="CP650" s="1394"/>
      <c r="CQ650" s="1394"/>
      <c r="CR650" s="6"/>
      <c r="CS650" s="1397">
        <f t="shared" si="40"/>
        <v>0</v>
      </c>
      <c r="CT650" s="1398"/>
      <c r="CU650" s="1398"/>
      <c r="CV650" s="1398"/>
      <c r="CW650" s="1399"/>
      <c r="CX650" s="1397">
        <f t="shared" si="41"/>
        <v>0</v>
      </c>
      <c r="CY650" s="1398"/>
      <c r="CZ650" s="1398"/>
      <c r="DA650" s="1398"/>
      <c r="DB650" s="1399"/>
      <c r="DC650" s="1397">
        <f t="shared" si="42"/>
        <v>0</v>
      </c>
      <c r="DD650" s="1398"/>
      <c r="DE650" s="1398"/>
      <c r="DF650" s="1398"/>
      <c r="DG650" s="1399"/>
      <c r="DH650" s="1397">
        <f t="shared" si="43"/>
        <v>0</v>
      </c>
      <c r="DI650" s="1398"/>
      <c r="DJ650" s="1398"/>
      <c r="DK650" s="1398"/>
      <c r="DL650" s="1399"/>
      <c r="DM650" s="1397">
        <f t="shared" si="44"/>
        <v>0</v>
      </c>
      <c r="DN650" s="1398"/>
      <c r="DO650" s="1398"/>
      <c r="DP650" s="1398"/>
      <c r="DQ650" s="1399"/>
      <c r="DR650" s="1397">
        <f t="shared" si="45"/>
        <v>0</v>
      </c>
      <c r="DS650" s="1398"/>
      <c r="DT650" s="1398"/>
      <c r="DU650" s="1398"/>
      <c r="DV650" s="1399"/>
      <c r="DX650" s="1358" t="e">
        <f t="shared" si="33"/>
        <v>#VALUE!</v>
      </c>
      <c r="DY650" s="1358"/>
      <c r="DZ650" s="1358"/>
      <c r="EA650" s="1358"/>
      <c r="EB650" s="1358"/>
      <c r="EC650" s="1358" t="e">
        <f t="shared" si="28"/>
        <v>#VALUE!</v>
      </c>
      <c r="ED650" s="1358"/>
      <c r="EE650" s="1358"/>
      <c r="EF650" s="1358"/>
      <c r="EG650" s="1358"/>
      <c r="EH650" s="1358" t="e">
        <f t="shared" si="29"/>
        <v>#VALUE!</v>
      </c>
      <c r="EI650" s="1358"/>
      <c r="EJ650" s="1358"/>
      <c r="EK650" s="1358"/>
      <c r="EL650" s="1358"/>
      <c r="EM650" s="1358" t="e">
        <f t="shared" si="30"/>
        <v>#VALUE!</v>
      </c>
      <c r="EN650" s="1358"/>
      <c r="EO650" s="1358"/>
      <c r="EP650" s="1358"/>
      <c r="EQ650" s="1358"/>
      <c r="ER650" s="1358" t="e">
        <f t="shared" si="31"/>
        <v>#VALUE!</v>
      </c>
      <c r="ES650" s="1358"/>
      <c r="ET650" s="1358"/>
      <c r="EU650" s="1358"/>
      <c r="EV650" s="1358"/>
      <c r="EW650" s="1358" t="e">
        <f t="shared" si="32"/>
        <v>#VALUE!</v>
      </c>
      <c r="EX650" s="1358"/>
      <c r="EY650" s="1358"/>
      <c r="EZ650" s="1358"/>
      <c r="FA650" s="1358"/>
    </row>
    <row r="651" spans="1:157" ht="12.95" customHeight="1">
      <c r="A651" s="55" t="s">
        <v>119</v>
      </c>
      <c r="B651" t="s">
        <v>472</v>
      </c>
      <c r="G651" s="1516" t="str">
        <f>C629</f>
        <v>CADA Land Loan</v>
      </c>
      <c r="H651" s="1516"/>
      <c r="I651" s="1516"/>
      <c r="J651" s="1516"/>
      <c r="K651" s="1516"/>
      <c r="L651" s="1516"/>
      <c r="M651" s="1516"/>
      <c r="N651" s="1516"/>
      <c r="O651" s="1516"/>
      <c r="P651" s="1516"/>
      <c r="Q651" s="1516"/>
      <c r="R651" s="1516"/>
      <c r="T651" s="55" t="s">
        <v>590</v>
      </c>
      <c r="U651" t="s">
        <v>472</v>
      </c>
      <c r="Z651" s="1516" t="str">
        <f>C630</f>
        <v>HCD AHSC</v>
      </c>
      <c r="AA651" s="1516"/>
      <c r="AB651" s="1516"/>
      <c r="AC651" s="1516"/>
      <c r="AD651" s="1516"/>
      <c r="AE651" s="1516"/>
      <c r="AF651" s="1516"/>
      <c r="AG651" s="1516"/>
      <c r="AH651" s="1516"/>
      <c r="AI651" s="1516"/>
      <c r="AJ651" s="1516"/>
      <c r="AK651" s="1516"/>
      <c r="AZ651" s="34"/>
      <c r="BA651" s="34"/>
      <c r="BB651" s="34"/>
      <c r="BC651" s="34"/>
      <c r="BD651" s="34"/>
      <c r="BE651" s="34"/>
      <c r="BF651" s="34"/>
      <c r="BG651" s="34"/>
      <c r="BH651" s="34"/>
      <c r="BI651" s="34"/>
      <c r="BJ651" s="34"/>
      <c r="BK651" s="34"/>
      <c r="BL651" s="34"/>
      <c r="BM651" s="34"/>
      <c r="BN651" s="1397">
        <f t="shared" si="34"/>
        <v>0</v>
      </c>
      <c r="BO651" s="1398"/>
      <c r="BP651" s="1398"/>
      <c r="BQ651" s="1398"/>
      <c r="BR651" s="1399"/>
      <c r="BS651" s="1394">
        <f t="shared" si="35"/>
        <v>0</v>
      </c>
      <c r="BT651" s="1394"/>
      <c r="BU651" s="1394"/>
      <c r="BV651" s="1394"/>
      <c r="BW651" s="1394"/>
      <c r="BX651" s="1394">
        <f t="shared" si="36"/>
        <v>0</v>
      </c>
      <c r="BY651" s="1394"/>
      <c r="BZ651" s="1394"/>
      <c r="CA651" s="1394"/>
      <c r="CB651" s="1394"/>
      <c r="CC651" s="1394">
        <f t="shared" si="37"/>
        <v>0</v>
      </c>
      <c r="CD651" s="1394"/>
      <c r="CE651" s="1394"/>
      <c r="CF651" s="1394"/>
      <c r="CG651" s="1394"/>
      <c r="CH651" s="1394">
        <f t="shared" si="38"/>
        <v>0</v>
      </c>
      <c r="CI651" s="1394"/>
      <c r="CJ651" s="1394"/>
      <c r="CK651" s="1394"/>
      <c r="CL651" s="1394"/>
      <c r="CM651" s="1394">
        <f t="shared" si="39"/>
        <v>0</v>
      </c>
      <c r="CN651" s="1394"/>
      <c r="CO651" s="1394"/>
      <c r="CP651" s="1394"/>
      <c r="CQ651" s="1394"/>
      <c r="CR651" s="6"/>
      <c r="CS651" s="1397">
        <f t="shared" si="40"/>
        <v>0</v>
      </c>
      <c r="CT651" s="1398"/>
      <c r="CU651" s="1398"/>
      <c r="CV651" s="1398"/>
      <c r="CW651" s="1399"/>
      <c r="CX651" s="1397">
        <f t="shared" si="41"/>
        <v>0</v>
      </c>
      <c r="CY651" s="1398"/>
      <c r="CZ651" s="1398"/>
      <c r="DA651" s="1398"/>
      <c r="DB651" s="1399"/>
      <c r="DC651" s="1397">
        <f t="shared" si="42"/>
        <v>0</v>
      </c>
      <c r="DD651" s="1398"/>
      <c r="DE651" s="1398"/>
      <c r="DF651" s="1398"/>
      <c r="DG651" s="1399"/>
      <c r="DH651" s="1397">
        <f t="shared" si="43"/>
        <v>0</v>
      </c>
      <c r="DI651" s="1398"/>
      <c r="DJ651" s="1398"/>
      <c r="DK651" s="1398"/>
      <c r="DL651" s="1399"/>
      <c r="DM651" s="1397">
        <f t="shared" si="44"/>
        <v>0</v>
      </c>
      <c r="DN651" s="1398"/>
      <c r="DO651" s="1398"/>
      <c r="DP651" s="1398"/>
      <c r="DQ651" s="1399"/>
      <c r="DR651" s="1397">
        <f t="shared" si="45"/>
        <v>0</v>
      </c>
      <c r="DS651" s="1398"/>
      <c r="DT651" s="1398"/>
      <c r="DU651" s="1398"/>
      <c r="DV651" s="1399"/>
      <c r="DX651" s="1358" t="e">
        <f t="shared" si="33"/>
        <v>#VALUE!</v>
      </c>
      <c r="DY651" s="1358"/>
      <c r="DZ651" s="1358"/>
      <c r="EA651" s="1358"/>
      <c r="EB651" s="1358"/>
      <c r="EC651" s="1358" t="e">
        <f t="shared" si="28"/>
        <v>#VALUE!</v>
      </c>
      <c r="ED651" s="1358"/>
      <c r="EE651" s="1358"/>
      <c r="EF651" s="1358"/>
      <c r="EG651" s="1358"/>
      <c r="EH651" s="1358" t="e">
        <f t="shared" si="29"/>
        <v>#VALUE!</v>
      </c>
      <c r="EI651" s="1358"/>
      <c r="EJ651" s="1358"/>
      <c r="EK651" s="1358"/>
      <c r="EL651" s="1358"/>
      <c r="EM651" s="1358" t="e">
        <f t="shared" si="30"/>
        <v>#VALUE!</v>
      </c>
      <c r="EN651" s="1358"/>
      <c r="EO651" s="1358"/>
      <c r="EP651" s="1358"/>
      <c r="EQ651" s="1358"/>
      <c r="ER651" s="1358" t="e">
        <f t="shared" si="31"/>
        <v>#VALUE!</v>
      </c>
      <c r="ES651" s="1358"/>
      <c r="ET651" s="1358"/>
      <c r="EU651" s="1358"/>
      <c r="EV651" s="1358"/>
      <c r="EW651" s="1358" t="e">
        <f t="shared" si="32"/>
        <v>#VALUE!</v>
      </c>
      <c r="EX651" s="1358"/>
      <c r="EY651" s="1358"/>
      <c r="EZ651" s="1358"/>
      <c r="FA651" s="1358"/>
    </row>
    <row r="652" spans="1:157" ht="12.95" customHeight="1">
      <c r="A652" s="22"/>
      <c r="B652" t="s">
        <v>85</v>
      </c>
      <c r="G652" s="1435" t="s">
        <v>2720</v>
      </c>
      <c r="H652" s="1435"/>
      <c r="I652" s="1435"/>
      <c r="J652" s="1435"/>
      <c r="K652" s="1435"/>
      <c r="L652" s="1435"/>
      <c r="M652" s="1435"/>
      <c r="N652" s="1435"/>
      <c r="O652" s="1435"/>
      <c r="P652" s="1435"/>
      <c r="Q652" s="1435"/>
      <c r="R652" s="1435"/>
      <c r="T652" s="22"/>
      <c r="U652" t="s">
        <v>85</v>
      </c>
      <c r="Z652" s="1436" t="s">
        <v>2728</v>
      </c>
      <c r="AA652" s="1435"/>
      <c r="AB652" s="1435"/>
      <c r="AC652" s="1435"/>
      <c r="AD652" s="1435"/>
      <c r="AE652" s="1435"/>
      <c r="AF652" s="1435"/>
      <c r="AG652" s="1435"/>
      <c r="AH652" s="1435"/>
      <c r="AI652" s="1435"/>
      <c r="AJ652" s="1435"/>
      <c r="AK652" s="1435"/>
      <c r="AZ652" s="34"/>
      <c r="BA652" s="34"/>
      <c r="BB652" s="34"/>
      <c r="BC652" s="34"/>
      <c r="BD652" s="34"/>
      <c r="BE652" s="34"/>
      <c r="BF652" s="34"/>
      <c r="BG652" s="34"/>
      <c r="BH652" s="34"/>
      <c r="BI652" s="34"/>
      <c r="BJ652" s="34"/>
      <c r="BK652" s="34"/>
      <c r="BL652" s="34"/>
      <c r="BM652" s="34"/>
      <c r="BN652" s="1397">
        <f t="shared" si="34"/>
        <v>0</v>
      </c>
      <c r="BO652" s="1398"/>
      <c r="BP652" s="1398"/>
      <c r="BQ652" s="1398"/>
      <c r="BR652" s="1399"/>
      <c r="BS652" s="1394">
        <f t="shared" si="35"/>
        <v>0</v>
      </c>
      <c r="BT652" s="1394"/>
      <c r="BU652" s="1394"/>
      <c r="BV652" s="1394"/>
      <c r="BW652" s="1394"/>
      <c r="BX652" s="1394">
        <f t="shared" si="36"/>
        <v>0</v>
      </c>
      <c r="BY652" s="1394"/>
      <c r="BZ652" s="1394"/>
      <c r="CA652" s="1394"/>
      <c r="CB652" s="1394"/>
      <c r="CC652" s="1394">
        <f t="shared" si="37"/>
        <v>0</v>
      </c>
      <c r="CD652" s="1394"/>
      <c r="CE652" s="1394"/>
      <c r="CF652" s="1394"/>
      <c r="CG652" s="1394"/>
      <c r="CH652" s="1394">
        <f t="shared" si="38"/>
        <v>0</v>
      </c>
      <c r="CI652" s="1394"/>
      <c r="CJ652" s="1394"/>
      <c r="CK652" s="1394"/>
      <c r="CL652" s="1394"/>
      <c r="CM652" s="1394">
        <f t="shared" si="39"/>
        <v>0</v>
      </c>
      <c r="CN652" s="1394"/>
      <c r="CO652" s="1394"/>
      <c r="CP652" s="1394"/>
      <c r="CQ652" s="1394"/>
      <c r="CR652" s="6"/>
      <c r="CS652" s="1397">
        <f t="shared" si="40"/>
        <v>0</v>
      </c>
      <c r="CT652" s="1398"/>
      <c r="CU652" s="1398"/>
      <c r="CV652" s="1398"/>
      <c r="CW652" s="1399"/>
      <c r="CX652" s="1397">
        <f t="shared" si="41"/>
        <v>0</v>
      </c>
      <c r="CY652" s="1398"/>
      <c r="CZ652" s="1398"/>
      <c r="DA652" s="1398"/>
      <c r="DB652" s="1399"/>
      <c r="DC652" s="1397">
        <f t="shared" si="42"/>
        <v>0</v>
      </c>
      <c r="DD652" s="1398"/>
      <c r="DE652" s="1398"/>
      <c r="DF652" s="1398"/>
      <c r="DG652" s="1399"/>
      <c r="DH652" s="1397">
        <f t="shared" si="43"/>
        <v>0</v>
      </c>
      <c r="DI652" s="1398"/>
      <c r="DJ652" s="1398"/>
      <c r="DK652" s="1398"/>
      <c r="DL652" s="1399"/>
      <c r="DM652" s="1397">
        <f t="shared" si="44"/>
        <v>0</v>
      </c>
      <c r="DN652" s="1398"/>
      <c r="DO652" s="1398"/>
      <c r="DP652" s="1398"/>
      <c r="DQ652" s="1399"/>
      <c r="DR652" s="1397">
        <f t="shared" si="45"/>
        <v>0</v>
      </c>
      <c r="DS652" s="1398"/>
      <c r="DT652" s="1398"/>
      <c r="DU652" s="1398"/>
      <c r="DV652" s="1399"/>
      <c r="DX652" s="1358" t="e">
        <f t="shared" si="33"/>
        <v>#VALUE!</v>
      </c>
      <c r="DY652" s="1358"/>
      <c r="DZ652" s="1358"/>
      <c r="EA652" s="1358"/>
      <c r="EB652" s="1358"/>
      <c r="EC652" s="1358" t="e">
        <f t="shared" si="28"/>
        <v>#VALUE!</v>
      </c>
      <c r="ED652" s="1358"/>
      <c r="EE652" s="1358"/>
      <c r="EF652" s="1358"/>
      <c r="EG652" s="1358"/>
      <c r="EH652" s="1358" t="e">
        <f t="shared" si="29"/>
        <v>#VALUE!</v>
      </c>
      <c r="EI652" s="1358"/>
      <c r="EJ652" s="1358"/>
      <c r="EK652" s="1358"/>
      <c r="EL652" s="1358"/>
      <c r="EM652" s="1358" t="e">
        <f t="shared" si="30"/>
        <v>#VALUE!</v>
      </c>
      <c r="EN652" s="1358"/>
      <c r="EO652" s="1358"/>
      <c r="EP652" s="1358"/>
      <c r="EQ652" s="1358"/>
      <c r="ER652" s="1358" t="e">
        <f t="shared" si="31"/>
        <v>#VALUE!</v>
      </c>
      <c r="ES652" s="1358"/>
      <c r="ET652" s="1358"/>
      <c r="EU652" s="1358"/>
      <c r="EV652" s="1358"/>
      <c r="EW652" s="1358" t="e">
        <f t="shared" si="32"/>
        <v>#VALUE!</v>
      </c>
      <c r="EX652" s="1358"/>
      <c r="EY652" s="1358"/>
      <c r="EZ652" s="1358"/>
      <c r="FA652" s="1358"/>
    </row>
    <row r="653" spans="1:157" ht="12.95" customHeight="1">
      <c r="A653" s="22"/>
      <c r="B653" t="s">
        <v>589</v>
      </c>
      <c r="G653" s="1434" t="s">
        <v>2721</v>
      </c>
      <c r="H653" s="1434"/>
      <c r="I653" s="1434"/>
      <c r="J653" s="1434"/>
      <c r="K653" s="1434"/>
      <c r="L653" s="1434"/>
      <c r="M653" s="1434"/>
      <c r="N653" s="1434"/>
      <c r="O653" s="1434"/>
      <c r="P653" s="1434"/>
      <c r="Q653" s="1434"/>
      <c r="R653" s="1434"/>
      <c r="T653" s="22"/>
      <c r="U653" t="s">
        <v>589</v>
      </c>
      <c r="Z653" s="1433" t="s">
        <v>2729</v>
      </c>
      <c r="AA653" s="1434"/>
      <c r="AB653" s="1434"/>
      <c r="AC653" s="1434"/>
      <c r="AD653" s="1434"/>
      <c r="AE653" s="1434"/>
      <c r="AF653" s="1434"/>
      <c r="AG653" s="1434"/>
      <c r="AH653" s="1434"/>
      <c r="AI653" s="1434"/>
      <c r="AJ653" s="1434"/>
      <c r="AK653" s="1434"/>
      <c r="AZ653" s="34"/>
      <c r="BA653" s="34"/>
      <c r="BB653" s="34"/>
      <c r="BC653" s="34"/>
      <c r="BD653" s="34"/>
      <c r="BE653" s="34"/>
      <c r="BF653" s="34"/>
      <c r="BG653" s="34"/>
      <c r="BH653" s="34"/>
      <c r="BI653" s="34"/>
      <c r="BJ653" s="34"/>
      <c r="BK653" s="34"/>
      <c r="BL653" s="34"/>
      <c r="BM653" s="34"/>
      <c r="BN653" s="1397">
        <f t="shared" si="34"/>
        <v>0</v>
      </c>
      <c r="BO653" s="1398"/>
      <c r="BP653" s="1398"/>
      <c r="BQ653" s="1398"/>
      <c r="BR653" s="1399"/>
      <c r="BS653" s="1394">
        <f t="shared" si="35"/>
        <v>0</v>
      </c>
      <c r="BT653" s="1394"/>
      <c r="BU653" s="1394"/>
      <c r="BV653" s="1394"/>
      <c r="BW653" s="1394"/>
      <c r="BX653" s="1394">
        <f t="shared" si="36"/>
        <v>0</v>
      </c>
      <c r="BY653" s="1394"/>
      <c r="BZ653" s="1394"/>
      <c r="CA653" s="1394"/>
      <c r="CB653" s="1394"/>
      <c r="CC653" s="1394">
        <f t="shared" si="37"/>
        <v>0</v>
      </c>
      <c r="CD653" s="1394"/>
      <c r="CE653" s="1394"/>
      <c r="CF653" s="1394"/>
      <c r="CG653" s="1394"/>
      <c r="CH653" s="1394">
        <f t="shared" si="38"/>
        <v>0</v>
      </c>
      <c r="CI653" s="1394"/>
      <c r="CJ653" s="1394"/>
      <c r="CK653" s="1394"/>
      <c r="CL653" s="1394"/>
      <c r="CM653" s="1394">
        <f t="shared" si="39"/>
        <v>0</v>
      </c>
      <c r="CN653" s="1394"/>
      <c r="CO653" s="1394"/>
      <c r="CP653" s="1394"/>
      <c r="CQ653" s="1394"/>
      <c r="CR653" s="6"/>
      <c r="CS653" s="1397">
        <f t="shared" si="40"/>
        <v>0</v>
      </c>
      <c r="CT653" s="1398"/>
      <c r="CU653" s="1398"/>
      <c r="CV653" s="1398"/>
      <c r="CW653" s="1399"/>
      <c r="CX653" s="1397">
        <f t="shared" si="41"/>
        <v>0</v>
      </c>
      <c r="CY653" s="1398"/>
      <c r="CZ653" s="1398"/>
      <c r="DA653" s="1398"/>
      <c r="DB653" s="1399"/>
      <c r="DC653" s="1397">
        <f t="shared" si="42"/>
        <v>0</v>
      </c>
      <c r="DD653" s="1398"/>
      <c r="DE653" s="1398"/>
      <c r="DF653" s="1398"/>
      <c r="DG653" s="1399"/>
      <c r="DH653" s="1397">
        <f t="shared" si="43"/>
        <v>0</v>
      </c>
      <c r="DI653" s="1398"/>
      <c r="DJ653" s="1398"/>
      <c r="DK653" s="1398"/>
      <c r="DL653" s="1399"/>
      <c r="DM653" s="1397">
        <f t="shared" si="44"/>
        <v>0</v>
      </c>
      <c r="DN653" s="1398"/>
      <c r="DO653" s="1398"/>
      <c r="DP653" s="1398"/>
      <c r="DQ653" s="1399"/>
      <c r="DR653" s="1397">
        <f t="shared" si="45"/>
        <v>0</v>
      </c>
      <c r="DS653" s="1398"/>
      <c r="DT653" s="1398"/>
      <c r="DU653" s="1398"/>
      <c r="DV653" s="1399"/>
      <c r="DX653" s="1358" t="e">
        <f t="shared" si="33"/>
        <v>#VALUE!</v>
      </c>
      <c r="DY653" s="1358"/>
      <c r="DZ653" s="1358"/>
      <c r="EA653" s="1358"/>
      <c r="EB653" s="1358"/>
      <c r="EC653" s="1358" t="e">
        <f t="shared" si="28"/>
        <v>#VALUE!</v>
      </c>
      <c r="ED653" s="1358"/>
      <c r="EE653" s="1358"/>
      <c r="EF653" s="1358"/>
      <c r="EG653" s="1358"/>
      <c r="EH653" s="1358" t="e">
        <f t="shared" si="29"/>
        <v>#VALUE!</v>
      </c>
      <c r="EI653" s="1358"/>
      <c r="EJ653" s="1358"/>
      <c r="EK653" s="1358"/>
      <c r="EL653" s="1358"/>
      <c r="EM653" s="1358" t="e">
        <f t="shared" si="30"/>
        <v>#VALUE!</v>
      </c>
      <c r="EN653" s="1358"/>
      <c r="EO653" s="1358"/>
      <c r="EP653" s="1358"/>
      <c r="EQ653" s="1358"/>
      <c r="ER653" s="1358" t="e">
        <f t="shared" si="31"/>
        <v>#VALUE!</v>
      </c>
      <c r="ES653" s="1358"/>
      <c r="ET653" s="1358"/>
      <c r="EU653" s="1358"/>
      <c r="EV653" s="1358"/>
      <c r="EW653" s="1358" t="e">
        <f t="shared" si="32"/>
        <v>#VALUE!</v>
      </c>
      <c r="EX653" s="1358"/>
      <c r="EY653" s="1358"/>
      <c r="EZ653" s="1358"/>
      <c r="FA653" s="1358"/>
    </row>
    <row r="654" spans="1:157" ht="12.95" customHeight="1">
      <c r="A654" s="22"/>
      <c r="B654" t="s">
        <v>17</v>
      </c>
      <c r="G654" s="1434" t="s">
        <v>2663</v>
      </c>
      <c r="H654" s="1434"/>
      <c r="I654" s="1434"/>
      <c r="J654" s="1434"/>
      <c r="K654" s="1434"/>
      <c r="L654" s="1434"/>
      <c r="M654" s="1434"/>
      <c r="N654" s="1434"/>
      <c r="O654" s="1434"/>
      <c r="P654" s="1434"/>
      <c r="Q654" s="1434"/>
      <c r="R654" s="1434"/>
      <c r="T654" s="22"/>
      <c r="U654" t="s">
        <v>17</v>
      </c>
      <c r="Z654" s="1433" t="s">
        <v>2734</v>
      </c>
      <c r="AA654" s="1434"/>
      <c r="AB654" s="1434"/>
      <c r="AC654" s="1434"/>
      <c r="AD654" s="1434"/>
      <c r="AE654" s="1434"/>
      <c r="AF654" s="1434"/>
      <c r="AG654" s="1434"/>
      <c r="AH654" s="1434"/>
      <c r="AI654" s="1434"/>
      <c r="AJ654" s="1434"/>
      <c r="AK654" s="1434"/>
      <c r="AZ654" s="34"/>
      <c r="BA654" s="34"/>
      <c r="BB654" s="34"/>
      <c r="BC654" s="34"/>
      <c r="BD654" s="34"/>
      <c r="BE654" s="34"/>
      <c r="BF654" s="34"/>
      <c r="BG654" s="34"/>
      <c r="BH654" s="34"/>
      <c r="BI654" s="34"/>
      <c r="BJ654" s="34"/>
      <c r="BK654" s="34"/>
      <c r="BL654" s="34"/>
      <c r="BM654" s="34"/>
      <c r="BN654" s="1397">
        <f t="shared" si="34"/>
        <v>0</v>
      </c>
      <c r="BO654" s="1398"/>
      <c r="BP654" s="1398"/>
      <c r="BQ654" s="1398"/>
      <c r="BR654" s="1399"/>
      <c r="BS654" s="1394">
        <f t="shared" si="35"/>
        <v>0</v>
      </c>
      <c r="BT654" s="1394"/>
      <c r="BU654" s="1394"/>
      <c r="BV654" s="1394"/>
      <c r="BW654" s="1394"/>
      <c r="BX654" s="1394">
        <f t="shared" si="36"/>
        <v>0</v>
      </c>
      <c r="BY654" s="1394"/>
      <c r="BZ654" s="1394"/>
      <c r="CA654" s="1394"/>
      <c r="CB654" s="1394"/>
      <c r="CC654" s="1394">
        <f t="shared" si="37"/>
        <v>0</v>
      </c>
      <c r="CD654" s="1394"/>
      <c r="CE654" s="1394"/>
      <c r="CF654" s="1394"/>
      <c r="CG654" s="1394"/>
      <c r="CH654" s="1394">
        <f t="shared" si="38"/>
        <v>0</v>
      </c>
      <c r="CI654" s="1394"/>
      <c r="CJ654" s="1394"/>
      <c r="CK654" s="1394"/>
      <c r="CL654" s="1394"/>
      <c r="CM654" s="1394">
        <f t="shared" si="39"/>
        <v>0</v>
      </c>
      <c r="CN654" s="1394"/>
      <c r="CO654" s="1394"/>
      <c r="CP654" s="1394"/>
      <c r="CQ654" s="1394"/>
      <c r="CR654" s="6"/>
      <c r="CS654" s="1397">
        <f t="shared" si="40"/>
        <v>0</v>
      </c>
      <c r="CT654" s="1398"/>
      <c r="CU654" s="1398"/>
      <c r="CV654" s="1398"/>
      <c r="CW654" s="1399"/>
      <c r="CX654" s="1397">
        <f t="shared" si="41"/>
        <v>0</v>
      </c>
      <c r="CY654" s="1398"/>
      <c r="CZ654" s="1398"/>
      <c r="DA654" s="1398"/>
      <c r="DB654" s="1399"/>
      <c r="DC654" s="1397">
        <f t="shared" si="42"/>
        <v>0</v>
      </c>
      <c r="DD654" s="1398"/>
      <c r="DE654" s="1398"/>
      <c r="DF654" s="1398"/>
      <c r="DG654" s="1399"/>
      <c r="DH654" s="1397">
        <f t="shared" si="43"/>
        <v>0</v>
      </c>
      <c r="DI654" s="1398"/>
      <c r="DJ654" s="1398"/>
      <c r="DK654" s="1398"/>
      <c r="DL654" s="1399"/>
      <c r="DM654" s="1397">
        <f t="shared" si="44"/>
        <v>0</v>
      </c>
      <c r="DN654" s="1398"/>
      <c r="DO654" s="1398"/>
      <c r="DP654" s="1398"/>
      <c r="DQ654" s="1399"/>
      <c r="DR654" s="1397">
        <f t="shared" si="45"/>
        <v>0</v>
      </c>
      <c r="DS654" s="1398"/>
      <c r="DT654" s="1398"/>
      <c r="DU654" s="1398"/>
      <c r="DV654" s="1399"/>
      <c r="DX654" s="1358" t="e">
        <f t="shared" si="33"/>
        <v>#VALUE!</v>
      </c>
      <c r="DY654" s="1358"/>
      <c r="DZ654" s="1358"/>
      <c r="EA654" s="1358"/>
      <c r="EB654" s="1358"/>
      <c r="EC654" s="1358" t="e">
        <f t="shared" si="28"/>
        <v>#VALUE!</v>
      </c>
      <c r="ED654" s="1358"/>
      <c r="EE654" s="1358"/>
      <c r="EF654" s="1358"/>
      <c r="EG654" s="1358"/>
      <c r="EH654" s="1358" t="e">
        <f t="shared" si="29"/>
        <v>#VALUE!</v>
      </c>
      <c r="EI654" s="1358"/>
      <c r="EJ654" s="1358"/>
      <c r="EK654" s="1358"/>
      <c r="EL654" s="1358"/>
      <c r="EM654" s="1358" t="e">
        <f t="shared" si="30"/>
        <v>#VALUE!</v>
      </c>
      <c r="EN654" s="1358"/>
      <c r="EO654" s="1358"/>
      <c r="EP654" s="1358"/>
      <c r="EQ654" s="1358"/>
      <c r="ER654" s="1358" t="e">
        <f t="shared" si="31"/>
        <v>#VALUE!</v>
      </c>
      <c r="ES654" s="1358"/>
      <c r="ET654" s="1358"/>
      <c r="EU654" s="1358"/>
      <c r="EV654" s="1358"/>
      <c r="EW654" s="1358" t="e">
        <f t="shared" si="32"/>
        <v>#VALUE!</v>
      </c>
      <c r="EX654" s="1358"/>
      <c r="EY654" s="1358"/>
      <c r="EZ654" s="1358"/>
      <c r="FA654" s="1358"/>
    </row>
    <row r="655" spans="1:157" ht="12.95" customHeight="1">
      <c r="A655" s="22"/>
      <c r="B655" t="s">
        <v>317</v>
      </c>
      <c r="G655" s="1439">
        <v>9163222114</v>
      </c>
      <c r="H655" s="1439"/>
      <c r="I655" s="1439"/>
      <c r="J655" s="1439"/>
      <c r="K655" s="1439"/>
      <c r="L655" s="1439"/>
      <c r="O655" s="33" t="s">
        <v>207</v>
      </c>
      <c r="P655" s="1421"/>
      <c r="Q655" s="1421"/>
      <c r="R655" s="1421"/>
      <c r="T655" s="22"/>
      <c r="U655" t="s">
        <v>317</v>
      </c>
      <c r="Z655" s="1439">
        <v>9168201285</v>
      </c>
      <c r="AA655" s="1439"/>
      <c r="AB655" s="1439"/>
      <c r="AC655" s="1439"/>
      <c r="AD655" s="1439"/>
      <c r="AE655" s="1439"/>
      <c r="AH655" s="33" t="s">
        <v>207</v>
      </c>
      <c r="AI655" s="1421"/>
      <c r="AJ655" s="1421"/>
      <c r="AK655" s="1421"/>
      <c r="AZ655" s="34"/>
      <c r="BA655" s="34"/>
      <c r="BB655" s="34"/>
      <c r="BC655" s="34"/>
      <c r="BD655" s="34"/>
      <c r="BE655" s="34"/>
      <c r="BF655" s="34"/>
      <c r="BG655" s="34"/>
      <c r="BH655" s="34"/>
      <c r="BI655" s="34"/>
      <c r="BJ655" s="34"/>
      <c r="BK655" s="34"/>
      <c r="BL655" s="34"/>
      <c r="BM655" s="34"/>
      <c r="BN655" s="1395">
        <f>SUM(BN645:BR654)</f>
        <v>0</v>
      </c>
      <c r="BO655" s="1517"/>
      <c r="BP655" s="1517"/>
      <c r="BQ655" s="1517"/>
      <c r="BR655" s="1396"/>
      <c r="BS655" s="1721">
        <f>SUM(BS645:BW654)</f>
        <v>0</v>
      </c>
      <c r="BT655" s="1722"/>
      <c r="BU655" s="1722"/>
      <c r="BV655" s="1722"/>
      <c r="BW655" s="1723"/>
      <c r="BX655" s="1721">
        <f>SUM(BX645:CB654)</f>
        <v>0</v>
      </c>
      <c r="BY655" s="1722"/>
      <c r="BZ655" s="1722"/>
      <c r="CA655" s="1722"/>
      <c r="CB655" s="1723"/>
      <c r="CC655" s="1721">
        <f>SUM(CC645:CG654)</f>
        <v>0</v>
      </c>
      <c r="CD655" s="1722"/>
      <c r="CE655" s="1722"/>
      <c r="CF655" s="1722"/>
      <c r="CG655" s="1723"/>
      <c r="CH655" s="1721">
        <f>SUM(CH645:CL654)</f>
        <v>0</v>
      </c>
      <c r="CI655" s="1722"/>
      <c r="CJ655" s="1722"/>
      <c r="CK655" s="1722"/>
      <c r="CL655" s="1723"/>
      <c r="CM655" s="1721">
        <f>SUM(CM645:CQ654)</f>
        <v>0</v>
      </c>
      <c r="CN655" s="1722"/>
      <c r="CO655" s="1722"/>
      <c r="CP655" s="1722"/>
      <c r="CQ655" s="1723"/>
      <c r="CR655" s="1047"/>
      <c r="CS655" s="1609">
        <f>SUM(CS645:CW654)</f>
        <v>0</v>
      </c>
      <c r="CT655" s="1609"/>
      <c r="CU655" s="1609"/>
      <c r="CV655" s="1609"/>
      <c r="CW655" s="1609"/>
      <c r="CX655" s="1609">
        <f>SUM(CX645:DB654)</f>
        <v>0</v>
      </c>
      <c r="CY655" s="1609"/>
      <c r="CZ655" s="1609"/>
      <c r="DA655" s="1609"/>
      <c r="DB655" s="1609"/>
      <c r="DC655" s="1609">
        <f>SUM(DC645:DG654)</f>
        <v>0</v>
      </c>
      <c r="DD655" s="1609"/>
      <c r="DE655" s="1609"/>
      <c r="DF655" s="1609"/>
      <c r="DG655" s="1609"/>
      <c r="DH655" s="1609">
        <f>SUM(DH645:DL654)</f>
        <v>0</v>
      </c>
      <c r="DI655" s="1609"/>
      <c r="DJ655" s="1609"/>
      <c r="DK655" s="1609"/>
      <c r="DL655" s="1609"/>
      <c r="DM655" s="1609">
        <f>SUM(DM645:DQ654)</f>
        <v>0</v>
      </c>
      <c r="DN655" s="1609"/>
      <c r="DO655" s="1609"/>
      <c r="DP655" s="1609"/>
      <c r="DQ655" s="1609"/>
      <c r="DR655" s="1609">
        <f>SUM(DR645:DV654)</f>
        <v>0</v>
      </c>
      <c r="DS655" s="1609"/>
      <c r="DT655" s="1609"/>
      <c r="DU655" s="1609"/>
      <c r="DV655" s="1609"/>
      <c r="DX655" s="1358" t="e">
        <f t="shared" si="33"/>
        <v>#VALUE!</v>
      </c>
      <c r="DY655" s="1358"/>
      <c r="DZ655" s="1358"/>
      <c r="EA655" s="1358"/>
      <c r="EB655" s="1358"/>
      <c r="EC655" s="1358" t="e">
        <f t="shared" si="28"/>
        <v>#VALUE!</v>
      </c>
      <c r="ED655" s="1358"/>
      <c r="EE655" s="1358"/>
      <c r="EF655" s="1358"/>
      <c r="EG655" s="1358"/>
      <c r="EH655" s="1358" t="e">
        <f t="shared" si="29"/>
        <v>#VALUE!</v>
      </c>
      <c r="EI655" s="1358"/>
      <c r="EJ655" s="1358"/>
      <c r="EK655" s="1358"/>
      <c r="EL655" s="1358"/>
      <c r="EM655" s="1358" t="e">
        <f t="shared" si="30"/>
        <v>#VALUE!</v>
      </c>
      <c r="EN655" s="1358"/>
      <c r="EO655" s="1358"/>
      <c r="EP655" s="1358"/>
      <c r="EQ655" s="1358"/>
      <c r="ER655" s="1358" t="e">
        <f t="shared" si="31"/>
        <v>#VALUE!</v>
      </c>
      <c r="ES655" s="1358"/>
      <c r="ET655" s="1358"/>
      <c r="EU655" s="1358"/>
      <c r="EV655" s="1358"/>
      <c r="EW655" s="1358" t="e">
        <f t="shared" si="32"/>
        <v>#VALUE!</v>
      </c>
      <c r="EX655" s="1358"/>
      <c r="EY655" s="1358"/>
      <c r="EZ655" s="1358"/>
      <c r="FA655" s="1358"/>
    </row>
    <row r="656" spans="1:157" ht="12.95" customHeight="1">
      <c r="A656" s="22"/>
      <c r="B656" t="s">
        <v>18</v>
      </c>
      <c r="H656" s="1435" t="str">
        <f>M629</f>
        <v>Loan, Residual Receipts</v>
      </c>
      <c r="I656" s="1435"/>
      <c r="J656" s="1435"/>
      <c r="K656" s="1435"/>
      <c r="L656" s="1435"/>
      <c r="M656" s="1435"/>
      <c r="N656" s="1435"/>
      <c r="O656" s="1435"/>
      <c r="P656" s="1435"/>
      <c r="Q656" s="1435"/>
      <c r="R656" s="1435"/>
      <c r="T656" s="22"/>
      <c r="U656" t="s">
        <v>18</v>
      </c>
      <c r="AA656" s="1436" t="str">
        <f>M630</f>
        <v>Loan, Residual Receipts</v>
      </c>
      <c r="AB656" s="1435"/>
      <c r="AC656" s="1435"/>
      <c r="AD656" s="1435"/>
      <c r="AE656" s="1435"/>
      <c r="AF656" s="1435"/>
      <c r="AG656" s="1435"/>
      <c r="AH656" s="1435"/>
      <c r="AI656" s="1435"/>
      <c r="AJ656" s="1435"/>
      <c r="AK656" s="1435"/>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8" t="e">
        <f t="shared" si="33"/>
        <v>#VALUE!</v>
      </c>
      <c r="DY656" s="1358"/>
      <c r="DZ656" s="1358"/>
      <c r="EA656" s="1358"/>
      <c r="EB656" s="1358"/>
      <c r="EC656" s="1358" t="e">
        <f t="shared" si="28"/>
        <v>#VALUE!</v>
      </c>
      <c r="ED656" s="1358"/>
      <c r="EE656" s="1358"/>
      <c r="EF656" s="1358"/>
      <c r="EG656" s="1358"/>
      <c r="EH656" s="1358" t="e">
        <f t="shared" si="29"/>
        <v>#VALUE!</v>
      </c>
      <c r="EI656" s="1358"/>
      <c r="EJ656" s="1358"/>
      <c r="EK656" s="1358"/>
      <c r="EL656" s="1358"/>
      <c r="EM656" s="1358" t="e">
        <f t="shared" si="30"/>
        <v>#VALUE!</v>
      </c>
      <c r="EN656" s="1358"/>
      <c r="EO656" s="1358"/>
      <c r="EP656" s="1358"/>
      <c r="EQ656" s="1358"/>
      <c r="ER656" s="1358" t="e">
        <f t="shared" si="31"/>
        <v>#VALUE!</v>
      </c>
      <c r="ES656" s="1358"/>
      <c r="ET656" s="1358"/>
      <c r="EU656" s="1358"/>
      <c r="EV656" s="1358"/>
      <c r="EW656" s="1358" t="e">
        <f t="shared" si="32"/>
        <v>#VALUE!</v>
      </c>
      <c r="EX656" s="1358"/>
      <c r="EY656" s="1358"/>
      <c r="EZ656" s="1358"/>
      <c r="FA656" s="1358"/>
    </row>
    <row r="657" spans="1:157" ht="12.95" customHeight="1">
      <c r="A657" s="22"/>
      <c r="B657" t="s">
        <v>20</v>
      </c>
      <c r="N657" s="1420" t="s">
        <v>554</v>
      </c>
      <c r="O657" s="1420"/>
      <c r="T657" s="22"/>
      <c r="U657" t="s">
        <v>20</v>
      </c>
      <c r="AG657" s="1420" t="s">
        <v>554</v>
      </c>
      <c r="AH657" s="1420"/>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58">
        <f>SUM(CS655:DV655)</f>
        <v>0</v>
      </c>
      <c r="DS657" s="1358"/>
      <c r="DT657" s="1358"/>
      <c r="DU657" s="1358"/>
      <c r="DV657" s="1358"/>
      <c r="DX657" s="1358" t="e">
        <f t="shared" si="33"/>
        <v>#VALUE!</v>
      </c>
      <c r="DY657" s="1358"/>
      <c r="DZ657" s="1358"/>
      <c r="EA657" s="1358"/>
      <c r="EB657" s="1358"/>
      <c r="EC657" s="1358" t="e">
        <f t="shared" si="28"/>
        <v>#VALUE!</v>
      </c>
      <c r="ED657" s="1358"/>
      <c r="EE657" s="1358"/>
      <c r="EF657" s="1358"/>
      <c r="EG657" s="1358"/>
      <c r="EH657" s="1358" t="e">
        <f t="shared" si="29"/>
        <v>#VALUE!</v>
      </c>
      <c r="EI657" s="1358"/>
      <c r="EJ657" s="1358"/>
      <c r="EK657" s="1358"/>
      <c r="EL657" s="1358"/>
      <c r="EM657" s="1358" t="e">
        <f t="shared" si="30"/>
        <v>#VALUE!</v>
      </c>
      <c r="EN657" s="1358"/>
      <c r="EO657" s="1358"/>
      <c r="EP657" s="1358"/>
      <c r="EQ657" s="1358"/>
      <c r="ER657" s="1358" t="e">
        <f t="shared" si="31"/>
        <v>#VALUE!</v>
      </c>
      <c r="ES657" s="1358"/>
      <c r="ET657" s="1358"/>
      <c r="EU657" s="1358"/>
      <c r="EV657" s="1358"/>
      <c r="EW657" s="1358" t="e">
        <f t="shared" si="32"/>
        <v>#VALUE!</v>
      </c>
      <c r="EX657" s="1358"/>
      <c r="EY657" s="1358"/>
      <c r="EZ657" s="1358"/>
      <c r="FA657" s="1358"/>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58" t="e">
        <f t="shared" ref="DX658:DX667" si="46">DX620*(BN620/$BN$632)</f>
        <v>#VALUE!</v>
      </c>
      <c r="DY658" s="1358"/>
      <c r="DZ658" s="1358"/>
      <c r="EA658" s="1358"/>
      <c r="EB658" s="1358"/>
      <c r="EC658" s="1358" t="e">
        <f t="shared" ref="EC658:EC667" si="47">EC620*(BS620/$BS$632)</f>
        <v>#VALUE!</v>
      </c>
      <c r="ED658" s="1358"/>
      <c r="EE658" s="1358"/>
      <c r="EF658" s="1358"/>
      <c r="EG658" s="1358"/>
      <c r="EH658" s="1358" t="e">
        <f t="shared" ref="EH658:EH667" si="48">EH620*(BX620/$BX$632)</f>
        <v>#VALUE!</v>
      </c>
      <c r="EI658" s="1358"/>
      <c r="EJ658" s="1358"/>
      <c r="EK658" s="1358"/>
      <c r="EL658" s="1358"/>
      <c r="EM658" s="1358" t="e">
        <f t="shared" ref="EM658:EM667" si="49">EM620*(CC620/$CC$632)</f>
        <v>#VALUE!</v>
      </c>
      <c r="EN658" s="1358"/>
      <c r="EO658" s="1358"/>
      <c r="EP658" s="1358"/>
      <c r="EQ658" s="1358"/>
      <c r="ER658" s="1358" t="e">
        <f t="shared" ref="ER658:ER667" si="50">ER620*(CH620/$CH$632)</f>
        <v>#VALUE!</v>
      </c>
      <c r="ES658" s="1358"/>
      <c r="ET658" s="1358"/>
      <c r="EU658" s="1358"/>
      <c r="EV658" s="1358"/>
      <c r="EW658" s="1358" t="e">
        <f t="shared" ref="EW658:EW667" si="51">EW620*(CM620/$CM$632)</f>
        <v>#VALUE!</v>
      </c>
      <c r="EX658" s="1358"/>
      <c r="EY658" s="1358"/>
      <c r="EZ658" s="1358"/>
      <c r="FA658" s="1358"/>
    </row>
    <row r="659" spans="1:157" ht="12.95" customHeight="1">
      <c r="A659" s="55" t="s">
        <v>773</v>
      </c>
      <c r="B659" t="s">
        <v>472</v>
      </c>
      <c r="G659" s="1516" t="str">
        <f>C631</f>
        <v>Sponsor Loan</v>
      </c>
      <c r="H659" s="1516"/>
      <c r="I659" s="1516"/>
      <c r="J659" s="1516"/>
      <c r="K659" s="1516"/>
      <c r="L659" s="1516"/>
      <c r="M659" s="1516"/>
      <c r="N659" s="1516"/>
      <c r="O659" s="1516"/>
      <c r="P659" s="1516"/>
      <c r="Q659" s="1516"/>
      <c r="R659" s="1516"/>
      <c r="T659" s="55" t="s">
        <v>593</v>
      </c>
      <c r="U659" t="s">
        <v>472</v>
      </c>
      <c r="Z659" s="1516" t="str">
        <f>C632</f>
        <v>Deferred Developer Fee</v>
      </c>
      <c r="AA659" s="1516"/>
      <c r="AB659" s="1516"/>
      <c r="AC659" s="1516"/>
      <c r="AD659" s="1516"/>
      <c r="AE659" s="1516"/>
      <c r="AF659" s="1516"/>
      <c r="AG659" s="1516"/>
      <c r="AH659" s="1516"/>
      <c r="AI659" s="1516"/>
      <c r="AJ659" s="1516"/>
      <c r="AK659" s="1516"/>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8" t="e">
        <f t="shared" si="46"/>
        <v>#VALUE!</v>
      </c>
      <c r="DY659" s="1358"/>
      <c r="DZ659" s="1358"/>
      <c r="EA659" s="1358"/>
      <c r="EB659" s="1358"/>
      <c r="EC659" s="1358" t="e">
        <f t="shared" si="47"/>
        <v>#VALUE!</v>
      </c>
      <c r="ED659" s="1358"/>
      <c r="EE659" s="1358"/>
      <c r="EF659" s="1358"/>
      <c r="EG659" s="1358"/>
      <c r="EH659" s="1358" t="e">
        <f t="shared" si="48"/>
        <v>#VALUE!</v>
      </c>
      <c r="EI659" s="1358"/>
      <c r="EJ659" s="1358"/>
      <c r="EK659" s="1358"/>
      <c r="EL659" s="1358"/>
      <c r="EM659" s="1358" t="e">
        <f t="shared" si="49"/>
        <v>#VALUE!</v>
      </c>
      <c r="EN659" s="1358"/>
      <c r="EO659" s="1358"/>
      <c r="EP659" s="1358"/>
      <c r="EQ659" s="1358"/>
      <c r="ER659" s="1358" t="e">
        <f t="shared" si="50"/>
        <v>#VALUE!</v>
      </c>
      <c r="ES659" s="1358"/>
      <c r="ET659" s="1358"/>
      <c r="EU659" s="1358"/>
      <c r="EV659" s="1358"/>
      <c r="EW659" s="1358" t="e">
        <f t="shared" si="51"/>
        <v>#VALUE!</v>
      </c>
      <c r="EX659" s="1358"/>
      <c r="EY659" s="1358"/>
      <c r="EZ659" s="1358"/>
      <c r="FA659" s="1358"/>
    </row>
    <row r="660" spans="1:157" ht="12.95" customHeight="1">
      <c r="A660" s="22"/>
      <c r="B660" t="s">
        <v>85</v>
      </c>
      <c r="G660" s="1436" t="s">
        <v>2645</v>
      </c>
      <c r="H660" s="1435"/>
      <c r="I660" s="1435"/>
      <c r="J660" s="1435"/>
      <c r="K660" s="1435"/>
      <c r="L660" s="1435"/>
      <c r="M660" s="1435"/>
      <c r="N660" s="1435"/>
      <c r="O660" s="1435"/>
      <c r="P660" s="1435"/>
      <c r="Q660" s="1435"/>
      <c r="R660" s="1435"/>
      <c r="T660" s="22"/>
      <c r="U660" t="s">
        <v>85</v>
      </c>
      <c r="Z660" s="1435" t="s">
        <v>2645</v>
      </c>
      <c r="AA660" s="1435"/>
      <c r="AB660" s="1435"/>
      <c r="AC660" s="1435"/>
      <c r="AD660" s="1435"/>
      <c r="AE660" s="1435"/>
      <c r="AF660" s="1435"/>
      <c r="AG660" s="1435"/>
      <c r="AH660" s="1435"/>
      <c r="AI660" s="1435"/>
      <c r="AJ660" s="1435"/>
      <c r="AK660" s="1435"/>
      <c r="AZ660" s="34"/>
      <c r="BA660" s="34"/>
      <c r="BB660" s="34"/>
      <c r="BC660" s="34"/>
      <c r="BD660" s="34"/>
      <c r="BE660" s="34"/>
      <c r="BF660" s="34"/>
      <c r="BG660" s="34"/>
      <c r="BH660" s="34"/>
      <c r="BI660" s="34"/>
      <c r="BJ660" s="34"/>
      <c r="BK660" s="34"/>
      <c r="BL660" s="34"/>
      <c r="BM660" s="34"/>
      <c r="BN660" s="1721">
        <f>BN632+BN641+BN655</f>
        <v>68</v>
      </c>
      <c r="BO660" s="1722"/>
      <c r="BP660" s="1722"/>
      <c r="BQ660" s="1722"/>
      <c r="BR660" s="1723"/>
      <c r="BS660" s="1721">
        <f>BS632+BS641+BS655</f>
        <v>65</v>
      </c>
      <c r="BT660" s="1722"/>
      <c r="BU660" s="1722"/>
      <c r="BV660" s="1722"/>
      <c r="BW660" s="1723"/>
      <c r="BX660" s="1721">
        <f>BX632+BX641+BX655</f>
        <v>1</v>
      </c>
      <c r="BY660" s="1722"/>
      <c r="BZ660" s="1722"/>
      <c r="CA660" s="1722"/>
      <c r="CB660" s="1723"/>
      <c r="CC660" s="1721">
        <f>CC632+CC641+CC655</f>
        <v>0</v>
      </c>
      <c r="CD660" s="1722"/>
      <c r="CE660" s="1722"/>
      <c r="CF660" s="1722"/>
      <c r="CG660" s="1723"/>
      <c r="CH660" s="1721">
        <f>CH632+CH641+CH655</f>
        <v>0</v>
      </c>
      <c r="CI660" s="1722"/>
      <c r="CJ660" s="1722"/>
      <c r="CK660" s="1722"/>
      <c r="CL660" s="1723"/>
      <c r="CM660" s="1355">
        <f>CM655+CM641+CM632</f>
        <v>0</v>
      </c>
      <c r="CN660" s="1356"/>
      <c r="CO660" s="1356"/>
      <c r="CP660" s="1356"/>
      <c r="CQ660" s="1357"/>
      <c r="CR660" s="3"/>
      <c r="CS660" s="895">
        <f>CS634+CS658</f>
        <v>133</v>
      </c>
      <c r="CT660" s="57" t="s">
        <v>2054</v>
      </c>
      <c r="CU660" s="3"/>
      <c r="CV660" s="3"/>
      <c r="CW660" s="3"/>
      <c r="CX660" s="3"/>
      <c r="CY660" s="3"/>
      <c r="CZ660" s="3"/>
      <c r="DA660" s="3"/>
      <c r="DB660" s="3"/>
      <c r="DC660" s="3"/>
      <c r="DD660" s="3"/>
      <c r="DE660" s="3"/>
      <c r="DF660" s="3"/>
      <c r="DX660" s="1358" t="e">
        <f t="shared" si="46"/>
        <v>#VALUE!</v>
      </c>
      <c r="DY660" s="1358"/>
      <c r="DZ660" s="1358"/>
      <c r="EA660" s="1358"/>
      <c r="EB660" s="1358"/>
      <c r="EC660" s="1358" t="e">
        <f t="shared" si="47"/>
        <v>#VALUE!</v>
      </c>
      <c r="ED660" s="1358"/>
      <c r="EE660" s="1358"/>
      <c r="EF660" s="1358"/>
      <c r="EG660" s="1358"/>
      <c r="EH660" s="1358" t="e">
        <f t="shared" si="48"/>
        <v>#VALUE!</v>
      </c>
      <c r="EI660" s="1358"/>
      <c r="EJ660" s="1358"/>
      <c r="EK660" s="1358"/>
      <c r="EL660" s="1358"/>
      <c r="EM660" s="1358" t="e">
        <f t="shared" si="49"/>
        <v>#VALUE!</v>
      </c>
      <c r="EN660" s="1358"/>
      <c r="EO660" s="1358"/>
      <c r="EP660" s="1358"/>
      <c r="EQ660" s="1358"/>
      <c r="ER660" s="1358" t="e">
        <f t="shared" si="50"/>
        <v>#VALUE!</v>
      </c>
      <c r="ES660" s="1358"/>
      <c r="ET660" s="1358"/>
      <c r="EU660" s="1358"/>
      <c r="EV660" s="1358"/>
      <c r="EW660" s="1358" t="e">
        <f t="shared" si="51"/>
        <v>#VALUE!</v>
      </c>
      <c r="EX660" s="1358"/>
      <c r="EY660" s="1358"/>
      <c r="EZ660" s="1358"/>
      <c r="FA660" s="1358"/>
    </row>
    <row r="661" spans="1:157" ht="12.95" customHeight="1">
      <c r="A661" s="22"/>
      <c r="B661" t="s">
        <v>589</v>
      </c>
      <c r="G661" s="1436" t="s">
        <v>2721</v>
      </c>
      <c r="H661" s="1435"/>
      <c r="I661" s="1435"/>
      <c r="J661" s="1435"/>
      <c r="K661" s="1435"/>
      <c r="L661" s="1435"/>
      <c r="M661" s="1435"/>
      <c r="N661" s="1435"/>
      <c r="O661" s="1435"/>
      <c r="P661" s="1435"/>
      <c r="Q661" s="1435"/>
      <c r="R661" s="1435"/>
      <c r="T661" s="22"/>
      <c r="U661" t="s">
        <v>589</v>
      </c>
      <c r="Z661" s="1434" t="s">
        <v>2721</v>
      </c>
      <c r="AA661" s="1434"/>
      <c r="AB661" s="1434"/>
      <c r="AC661" s="1434"/>
      <c r="AD661" s="1434"/>
      <c r="AE661" s="1434"/>
      <c r="AF661" s="1434"/>
      <c r="AG661" s="1434"/>
      <c r="AH661" s="1434"/>
      <c r="AI661" s="1434"/>
      <c r="AJ661" s="1434"/>
      <c r="AK661" s="143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8" t="e">
        <f t="shared" si="46"/>
        <v>#VALUE!</v>
      </c>
      <c r="DY661" s="1358"/>
      <c r="DZ661" s="1358"/>
      <c r="EA661" s="1358"/>
      <c r="EB661" s="1358"/>
      <c r="EC661" s="1358" t="e">
        <f t="shared" si="47"/>
        <v>#VALUE!</v>
      </c>
      <c r="ED661" s="1358"/>
      <c r="EE661" s="1358"/>
      <c r="EF661" s="1358"/>
      <c r="EG661" s="1358"/>
      <c r="EH661" s="1358" t="e">
        <f t="shared" si="48"/>
        <v>#VALUE!</v>
      </c>
      <c r="EI661" s="1358"/>
      <c r="EJ661" s="1358"/>
      <c r="EK661" s="1358"/>
      <c r="EL661" s="1358"/>
      <c r="EM661" s="1358" t="e">
        <f t="shared" si="49"/>
        <v>#VALUE!</v>
      </c>
      <c r="EN661" s="1358"/>
      <c r="EO661" s="1358"/>
      <c r="EP661" s="1358"/>
      <c r="EQ661" s="1358"/>
      <c r="ER661" s="1358" t="e">
        <f t="shared" si="50"/>
        <v>#VALUE!</v>
      </c>
      <c r="ES661" s="1358"/>
      <c r="ET661" s="1358"/>
      <c r="EU661" s="1358"/>
      <c r="EV661" s="1358"/>
      <c r="EW661" s="1358" t="e">
        <f t="shared" si="51"/>
        <v>#VALUE!</v>
      </c>
      <c r="EX661" s="1358"/>
      <c r="EY661" s="1358"/>
      <c r="EZ661" s="1358"/>
      <c r="FA661" s="1358"/>
    </row>
    <row r="662" spans="1:157" ht="12.95" customHeight="1">
      <c r="A662" s="22"/>
      <c r="B662" t="s">
        <v>17</v>
      </c>
      <c r="G662" s="1268" t="s">
        <v>2647</v>
      </c>
      <c r="H662" s="1435"/>
      <c r="I662" s="1435"/>
      <c r="J662" s="1435"/>
      <c r="K662" s="1435"/>
      <c r="L662" s="1435"/>
      <c r="M662" s="1435"/>
      <c r="N662" s="1435"/>
      <c r="O662" s="1435"/>
      <c r="P662" s="1435"/>
      <c r="Q662" s="1435"/>
      <c r="R662" s="1435"/>
      <c r="T662" s="22"/>
      <c r="U662" t="s">
        <v>17</v>
      </c>
      <c r="Z662" s="1434" t="s">
        <v>2722</v>
      </c>
      <c r="AA662" s="1434"/>
      <c r="AB662" s="1434"/>
      <c r="AC662" s="1434"/>
      <c r="AD662" s="1434"/>
      <c r="AE662" s="1434"/>
      <c r="AF662" s="1434"/>
      <c r="AG662" s="1434"/>
      <c r="AH662" s="1434"/>
      <c r="AI662" s="1434"/>
      <c r="AJ662" s="1434"/>
      <c r="AK662" s="143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8" t="e">
        <f t="shared" si="46"/>
        <v>#VALUE!</v>
      </c>
      <c r="DY662" s="1358"/>
      <c r="DZ662" s="1358"/>
      <c r="EA662" s="1358"/>
      <c r="EB662" s="1358"/>
      <c r="EC662" s="1358" t="e">
        <f t="shared" si="47"/>
        <v>#VALUE!</v>
      </c>
      <c r="ED662" s="1358"/>
      <c r="EE662" s="1358"/>
      <c r="EF662" s="1358"/>
      <c r="EG662" s="1358"/>
      <c r="EH662" s="1358" t="e">
        <f t="shared" si="48"/>
        <v>#VALUE!</v>
      </c>
      <c r="EI662" s="1358"/>
      <c r="EJ662" s="1358"/>
      <c r="EK662" s="1358"/>
      <c r="EL662" s="1358"/>
      <c r="EM662" s="1358" t="e">
        <f t="shared" si="49"/>
        <v>#VALUE!</v>
      </c>
      <c r="EN662" s="1358"/>
      <c r="EO662" s="1358"/>
      <c r="EP662" s="1358"/>
      <c r="EQ662" s="1358"/>
      <c r="ER662" s="1358" t="e">
        <f t="shared" si="50"/>
        <v>#VALUE!</v>
      </c>
      <c r="ES662" s="1358"/>
      <c r="ET662" s="1358"/>
      <c r="EU662" s="1358"/>
      <c r="EV662" s="1358"/>
      <c r="EW662" s="1358" t="e">
        <f t="shared" si="51"/>
        <v>#VALUE!</v>
      </c>
      <c r="EX662" s="1358"/>
      <c r="EY662" s="1358"/>
      <c r="EZ662" s="1358"/>
      <c r="FA662" s="1358"/>
    </row>
    <row r="663" spans="1:157" ht="12.95" customHeight="1">
      <c r="A663" s="22"/>
      <c r="B663" t="s">
        <v>317</v>
      </c>
      <c r="G663" s="1439">
        <v>9164538400</v>
      </c>
      <c r="H663" s="1439"/>
      <c r="I663" s="1439"/>
      <c r="J663" s="1439"/>
      <c r="K663" s="1439"/>
      <c r="L663" s="1439"/>
      <c r="O663" s="33" t="s">
        <v>207</v>
      </c>
      <c r="P663" s="1421"/>
      <c r="Q663" s="1421"/>
      <c r="R663" s="1421"/>
      <c r="T663" s="22"/>
      <c r="U663" t="s">
        <v>317</v>
      </c>
      <c r="Z663" s="1439">
        <v>9164538400</v>
      </c>
      <c r="AA663" s="1439"/>
      <c r="AB663" s="1439"/>
      <c r="AC663" s="1439"/>
      <c r="AD663" s="1439"/>
      <c r="AE663" s="1439"/>
      <c r="AH663" s="33" t="s">
        <v>207</v>
      </c>
      <c r="AI663" s="1421"/>
      <c r="AJ663" s="1421"/>
      <c r="AK663" s="142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8" t="e">
        <f t="shared" si="46"/>
        <v>#VALUE!</v>
      </c>
      <c r="DY663" s="1358"/>
      <c r="DZ663" s="1358"/>
      <c r="EA663" s="1358"/>
      <c r="EB663" s="1358"/>
      <c r="EC663" s="1358" t="e">
        <f t="shared" si="47"/>
        <v>#VALUE!</v>
      </c>
      <c r="ED663" s="1358"/>
      <c r="EE663" s="1358"/>
      <c r="EF663" s="1358"/>
      <c r="EG663" s="1358"/>
      <c r="EH663" s="1358" t="e">
        <f t="shared" si="48"/>
        <v>#VALUE!</v>
      </c>
      <c r="EI663" s="1358"/>
      <c r="EJ663" s="1358"/>
      <c r="EK663" s="1358"/>
      <c r="EL663" s="1358"/>
      <c r="EM663" s="1358" t="e">
        <f t="shared" si="49"/>
        <v>#VALUE!</v>
      </c>
      <c r="EN663" s="1358"/>
      <c r="EO663" s="1358"/>
      <c r="EP663" s="1358"/>
      <c r="EQ663" s="1358"/>
      <c r="ER663" s="1358" t="e">
        <f t="shared" si="50"/>
        <v>#VALUE!</v>
      </c>
      <c r="ES663" s="1358"/>
      <c r="ET663" s="1358"/>
      <c r="EU663" s="1358"/>
      <c r="EV663" s="1358"/>
      <c r="EW663" s="1358" t="e">
        <f t="shared" si="51"/>
        <v>#VALUE!</v>
      </c>
      <c r="EX663" s="1358"/>
      <c r="EY663" s="1358"/>
      <c r="EZ663" s="1358"/>
      <c r="FA663" s="1358"/>
    </row>
    <row r="664" spans="1:157" ht="12.95" customHeight="1">
      <c r="A664" s="22"/>
      <c r="B664" t="s">
        <v>18</v>
      </c>
      <c r="H664" s="1268" t="s">
        <v>2434</v>
      </c>
      <c r="I664" s="1435"/>
      <c r="J664" s="1435"/>
      <c r="K664" s="1435"/>
      <c r="L664" s="1435"/>
      <c r="M664" s="1435"/>
      <c r="N664" s="1435"/>
      <c r="O664" s="1435"/>
      <c r="P664" s="1435"/>
      <c r="Q664" s="1435"/>
      <c r="R664" s="1435"/>
      <c r="T664" s="22"/>
      <c r="U664" t="s">
        <v>18</v>
      </c>
      <c r="AA664" s="1268" t="s">
        <v>2733</v>
      </c>
      <c r="AB664" s="1435"/>
      <c r="AC664" s="1435"/>
      <c r="AD664" s="1435"/>
      <c r="AE664" s="1435"/>
      <c r="AF664" s="1435"/>
      <c r="AG664" s="1435"/>
      <c r="AH664" s="1435"/>
      <c r="AI664" s="1435"/>
      <c r="AJ664" s="1435"/>
      <c r="AK664" s="1435"/>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8" t="e">
        <f t="shared" si="46"/>
        <v>#VALUE!</v>
      </c>
      <c r="DY664" s="1358"/>
      <c r="DZ664" s="1358"/>
      <c r="EA664" s="1358"/>
      <c r="EB664" s="1358"/>
      <c r="EC664" s="1358" t="e">
        <f t="shared" si="47"/>
        <v>#VALUE!</v>
      </c>
      <c r="ED664" s="1358"/>
      <c r="EE664" s="1358"/>
      <c r="EF664" s="1358"/>
      <c r="EG664" s="1358"/>
      <c r="EH664" s="1358" t="e">
        <f t="shared" si="48"/>
        <v>#VALUE!</v>
      </c>
      <c r="EI664" s="1358"/>
      <c r="EJ664" s="1358"/>
      <c r="EK664" s="1358"/>
      <c r="EL664" s="1358"/>
      <c r="EM664" s="1358" t="e">
        <f t="shared" si="49"/>
        <v>#VALUE!</v>
      </c>
      <c r="EN664" s="1358"/>
      <c r="EO664" s="1358"/>
      <c r="EP664" s="1358"/>
      <c r="EQ664" s="1358"/>
      <c r="ER664" s="1358" t="e">
        <f t="shared" si="50"/>
        <v>#VALUE!</v>
      </c>
      <c r="ES664" s="1358"/>
      <c r="ET664" s="1358"/>
      <c r="EU664" s="1358"/>
      <c r="EV664" s="1358"/>
      <c r="EW664" s="1358" t="e">
        <f t="shared" si="51"/>
        <v>#VALUE!</v>
      </c>
      <c r="EX664" s="1358"/>
      <c r="EY664" s="1358"/>
      <c r="EZ664" s="1358"/>
      <c r="FA664" s="1358"/>
    </row>
    <row r="665" spans="1:157" ht="12.95" customHeight="1">
      <c r="A665" s="22"/>
      <c r="B665" t="s">
        <v>20</v>
      </c>
      <c r="N665" s="1420" t="s">
        <v>554</v>
      </c>
      <c r="O665" s="1420"/>
      <c r="T665" s="22"/>
      <c r="U665" t="s">
        <v>20</v>
      </c>
      <c r="AG665" s="1420" t="s">
        <v>554</v>
      </c>
      <c r="AH665" s="1420"/>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8" t="e">
        <f t="shared" si="46"/>
        <v>#VALUE!</v>
      </c>
      <c r="DY665" s="1358"/>
      <c r="DZ665" s="1358"/>
      <c r="EA665" s="1358"/>
      <c r="EB665" s="1358"/>
      <c r="EC665" s="1358" t="e">
        <f t="shared" si="47"/>
        <v>#VALUE!</v>
      </c>
      <c r="ED665" s="1358"/>
      <c r="EE665" s="1358"/>
      <c r="EF665" s="1358"/>
      <c r="EG665" s="1358"/>
      <c r="EH665" s="1358" t="e">
        <f t="shared" si="48"/>
        <v>#VALUE!</v>
      </c>
      <c r="EI665" s="1358"/>
      <c r="EJ665" s="1358"/>
      <c r="EK665" s="1358"/>
      <c r="EL665" s="1358"/>
      <c r="EM665" s="1358" t="e">
        <f t="shared" si="49"/>
        <v>#VALUE!</v>
      </c>
      <c r="EN665" s="1358"/>
      <c r="EO665" s="1358"/>
      <c r="EP665" s="1358"/>
      <c r="EQ665" s="1358"/>
      <c r="ER665" s="1358" t="e">
        <f t="shared" si="50"/>
        <v>#VALUE!</v>
      </c>
      <c r="ES665" s="1358"/>
      <c r="ET665" s="1358"/>
      <c r="EU665" s="1358"/>
      <c r="EV665" s="1358"/>
      <c r="EW665" s="1358" t="e">
        <f t="shared" si="51"/>
        <v>#VALUE!</v>
      </c>
      <c r="EX665" s="1358"/>
      <c r="EY665" s="1358"/>
      <c r="EZ665" s="1358"/>
      <c r="FA665" s="1358"/>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8" t="e">
        <f t="shared" si="46"/>
        <v>#VALUE!</v>
      </c>
      <c r="DY666" s="1358"/>
      <c r="DZ666" s="1358"/>
      <c r="EA666" s="1358"/>
      <c r="EB666" s="1358"/>
      <c r="EC666" s="1358" t="e">
        <f t="shared" si="47"/>
        <v>#VALUE!</v>
      </c>
      <c r="ED666" s="1358"/>
      <c r="EE666" s="1358"/>
      <c r="EF666" s="1358"/>
      <c r="EG666" s="1358"/>
      <c r="EH666" s="1358" t="e">
        <f t="shared" si="48"/>
        <v>#VALUE!</v>
      </c>
      <c r="EI666" s="1358"/>
      <c r="EJ666" s="1358"/>
      <c r="EK666" s="1358"/>
      <c r="EL666" s="1358"/>
      <c r="EM666" s="1358" t="e">
        <f t="shared" si="49"/>
        <v>#VALUE!</v>
      </c>
      <c r="EN666" s="1358"/>
      <c r="EO666" s="1358"/>
      <c r="EP666" s="1358"/>
      <c r="EQ666" s="1358"/>
      <c r="ER666" s="1358" t="e">
        <f t="shared" si="50"/>
        <v>#VALUE!</v>
      </c>
      <c r="ES666" s="1358"/>
      <c r="ET666" s="1358"/>
      <c r="EU666" s="1358"/>
      <c r="EV666" s="1358"/>
      <c r="EW666" s="1358" t="e">
        <f t="shared" si="51"/>
        <v>#VALUE!</v>
      </c>
      <c r="EX666" s="1358"/>
      <c r="EY666" s="1358"/>
      <c r="EZ666" s="1358"/>
      <c r="FA666" s="1358"/>
    </row>
    <row r="667" spans="1:157" ht="12.95" customHeight="1">
      <c r="A667" s="55" t="s">
        <v>464</v>
      </c>
      <c r="B667" t="s">
        <v>472</v>
      </c>
      <c r="G667" s="1516">
        <f>C633</f>
        <v>0</v>
      </c>
      <c r="H667" s="1516"/>
      <c r="I667" s="1516"/>
      <c r="J667" s="1516"/>
      <c r="K667" s="1516"/>
      <c r="L667" s="1516"/>
      <c r="M667" s="1516"/>
      <c r="N667" s="1516"/>
      <c r="O667" s="1516"/>
      <c r="P667" s="1516"/>
      <c r="Q667" s="1516"/>
      <c r="R667" s="1516"/>
      <c r="T667" s="55" t="s">
        <v>465</v>
      </c>
      <c r="U667" t="s">
        <v>472</v>
      </c>
      <c r="Z667" s="1516">
        <f>C634</f>
        <v>0</v>
      </c>
      <c r="AA667" s="1516"/>
      <c r="AB667" s="1516"/>
      <c r="AC667" s="1516"/>
      <c r="AD667" s="1516"/>
      <c r="AE667" s="1516"/>
      <c r="AF667" s="1516"/>
      <c r="AG667" s="1516"/>
      <c r="AH667" s="1516"/>
      <c r="AI667" s="1516"/>
      <c r="AJ667" s="1516"/>
      <c r="AK667" s="1516"/>
      <c r="AZ667" s="3"/>
      <c r="BA667" s="118">
        <f t="shared" ref="BA667:BA699" si="52">IF($G718=0,"N/A",VLOOKUP($T$189,TC_Rent,(MATCH($B718,bedrooms,FALSE))))</f>
        <v>2064</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8" t="e">
        <f t="shared" si="46"/>
        <v>#VALUE!</v>
      </c>
      <c r="DY667" s="1358"/>
      <c r="DZ667" s="1358"/>
      <c r="EA667" s="1358"/>
      <c r="EB667" s="1358"/>
      <c r="EC667" s="1358" t="e">
        <f t="shared" si="47"/>
        <v>#VALUE!</v>
      </c>
      <c r="ED667" s="1358"/>
      <c r="EE667" s="1358"/>
      <c r="EF667" s="1358"/>
      <c r="EG667" s="1358"/>
      <c r="EH667" s="1358" t="e">
        <f t="shared" si="48"/>
        <v>#VALUE!</v>
      </c>
      <c r="EI667" s="1358"/>
      <c r="EJ667" s="1358"/>
      <c r="EK667" s="1358"/>
      <c r="EL667" s="1358"/>
      <c r="EM667" s="1358" t="e">
        <f t="shared" si="49"/>
        <v>#VALUE!</v>
      </c>
      <c r="EN667" s="1358"/>
      <c r="EO667" s="1358"/>
      <c r="EP667" s="1358"/>
      <c r="EQ667" s="1358"/>
      <c r="ER667" s="1358" t="e">
        <f t="shared" si="50"/>
        <v>#VALUE!</v>
      </c>
      <c r="ES667" s="1358"/>
      <c r="ET667" s="1358"/>
      <c r="EU667" s="1358"/>
      <c r="EV667" s="1358"/>
      <c r="EW667" s="1358" t="e">
        <f t="shared" si="51"/>
        <v>#VALUE!</v>
      </c>
      <c r="EX667" s="1358"/>
      <c r="EY667" s="1358"/>
      <c r="EZ667" s="1358"/>
      <c r="FA667" s="1358"/>
    </row>
    <row r="668" spans="1:157" ht="12.95" customHeight="1">
      <c r="A668" s="22"/>
      <c r="B668" t="s">
        <v>85</v>
      </c>
      <c r="G668" s="1435"/>
      <c r="H668" s="1435"/>
      <c r="I668" s="1435"/>
      <c r="J668" s="1435"/>
      <c r="K668" s="1435"/>
      <c r="L668" s="1435"/>
      <c r="M668" s="1435"/>
      <c r="N668" s="1435"/>
      <c r="O668" s="1435"/>
      <c r="P668" s="1435"/>
      <c r="Q668" s="1435"/>
      <c r="R668" s="1435"/>
      <c r="T668" s="22"/>
      <c r="U668" t="s">
        <v>85</v>
      </c>
      <c r="Z668" s="1435"/>
      <c r="AA668" s="1435"/>
      <c r="AB668" s="1435"/>
      <c r="AC668" s="1435"/>
      <c r="AD668" s="1435"/>
      <c r="AE668" s="1435"/>
      <c r="AF668" s="1435"/>
      <c r="AG668" s="1435"/>
      <c r="AH668" s="1435"/>
      <c r="AI668" s="1435"/>
      <c r="AJ668" s="1435"/>
      <c r="AK668" s="1435"/>
      <c r="AZ668" s="3"/>
      <c r="BA668" s="118">
        <f t="shared" si="52"/>
        <v>2064</v>
      </c>
      <c r="BB668" s="3"/>
      <c r="BC668" s="3"/>
      <c r="BD668" s="3"/>
      <c r="BE668" s="3"/>
      <c r="BF668" s="218"/>
      <c r="BG668" s="315">
        <f t="shared" ref="BG668:BG700" si="53">G718</f>
        <v>19</v>
      </c>
      <c r="BH668" s="319">
        <f t="shared" ref="BH668:BH702" si="54">IF($BG$703=0,0,BG668/$BG$703)</f>
        <v>0.14285714285714285</v>
      </c>
      <c r="BI668" s="320">
        <f t="shared" ref="BI668:BI691" si="55">IF(BH668=0,"",BH668*AC718)</f>
        <v>4.2857142857142851E-2</v>
      </c>
      <c r="BJ668" s="3"/>
      <c r="BK668" s="3"/>
      <c r="BL668" s="3"/>
      <c r="BM668" s="3"/>
      <c r="BN668" s="3"/>
      <c r="BO668" s="3"/>
      <c r="BT668" s="315">
        <f t="shared" ref="BT668:BT700" si="56">G718</f>
        <v>19</v>
      </c>
      <c r="BU668" s="319">
        <f t="shared" ref="BU668:BU702" si="57">IF($BT$703=0,0,BT668/$BT$703)</f>
        <v>0.14285714285714285</v>
      </c>
      <c r="BV668" s="320">
        <f t="shared" ref="BV668:BV700" si="58">IF(BU668=0,"",BU668*AH718)</f>
        <v>4.2843300110741965E-2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8" t="e">
        <f>DX630*(BN630/$BN$632)</f>
        <v>#VALUE!</v>
      </c>
      <c r="DY668" s="1358"/>
      <c r="DZ668" s="1358"/>
      <c r="EA668" s="1358"/>
      <c r="EB668" s="1358"/>
      <c r="EC668" s="1358" t="e">
        <f>EC630*(BS630/$BS$632)</f>
        <v>#VALUE!</v>
      </c>
      <c r="ED668" s="1358"/>
      <c r="EE668" s="1358"/>
      <c r="EF668" s="1358"/>
      <c r="EG668" s="1358"/>
      <c r="EH668" s="1358" t="e">
        <f>EH630*(BX630/$BX$632)</f>
        <v>#VALUE!</v>
      </c>
      <c r="EI668" s="1358"/>
      <c r="EJ668" s="1358"/>
      <c r="EK668" s="1358"/>
      <c r="EL668" s="1358"/>
      <c r="EM668" s="1358" t="e">
        <f>EM630*(CC630/$CC$632)</f>
        <v>#VALUE!</v>
      </c>
      <c r="EN668" s="1358"/>
      <c r="EO668" s="1358"/>
      <c r="EP668" s="1358"/>
      <c r="EQ668" s="1358"/>
      <c r="ER668" s="1358" t="e">
        <f>ER630*(CH630/$CH$632)</f>
        <v>#VALUE!</v>
      </c>
      <c r="ES668" s="1358"/>
      <c r="ET668" s="1358"/>
      <c r="EU668" s="1358"/>
      <c r="EV668" s="1358"/>
      <c r="EW668" s="1358" t="e">
        <f>EW630*(CM630/$CM$632)</f>
        <v>#VALUE!</v>
      </c>
      <c r="EX668" s="1358"/>
      <c r="EY668" s="1358"/>
      <c r="EZ668" s="1358"/>
      <c r="FA668" s="1358"/>
    </row>
    <row r="669" spans="1:157" ht="12.95" customHeight="1">
      <c r="A669" s="22"/>
      <c r="B669" t="s">
        <v>589</v>
      </c>
      <c r="G669" s="1435"/>
      <c r="H669" s="1435"/>
      <c r="I669" s="1435"/>
      <c r="J669" s="1435"/>
      <c r="K669" s="1435"/>
      <c r="L669" s="1435"/>
      <c r="M669" s="1435"/>
      <c r="N669" s="1435"/>
      <c r="O669" s="1435"/>
      <c r="P669" s="1435"/>
      <c r="Q669" s="1435"/>
      <c r="R669" s="1435"/>
      <c r="T669" s="22"/>
      <c r="U669" t="s">
        <v>589</v>
      </c>
      <c r="Z669" s="1434"/>
      <c r="AA669" s="1434"/>
      <c r="AB669" s="1434"/>
      <c r="AC669" s="1434"/>
      <c r="AD669" s="1434"/>
      <c r="AE669" s="1434"/>
      <c r="AF669" s="1434"/>
      <c r="AG669" s="1434"/>
      <c r="AH669" s="1434"/>
      <c r="AI669" s="1434"/>
      <c r="AJ669" s="1434"/>
      <c r="AK669" s="1434"/>
      <c r="AZ669" s="3"/>
      <c r="BA669" s="118">
        <f t="shared" si="52"/>
        <v>2064</v>
      </c>
      <c r="BB669" s="3"/>
      <c r="BC669" s="3"/>
      <c r="BD669" s="3"/>
      <c r="BE669" s="3"/>
      <c r="BF669" s="218"/>
      <c r="BG669" s="316">
        <f t="shared" si="53"/>
        <v>15</v>
      </c>
      <c r="BH669" s="319">
        <f t="shared" si="54"/>
        <v>0.11278195488721804</v>
      </c>
      <c r="BI669" s="320">
        <f t="shared" si="55"/>
        <v>5.6390977443609019E-2</v>
      </c>
      <c r="BJ669" s="3"/>
      <c r="BK669" s="3"/>
      <c r="BL669" s="3"/>
      <c r="BM669" s="3"/>
      <c r="BN669" s="3"/>
      <c r="BO669" s="3"/>
      <c r="BT669" s="316">
        <f t="shared" si="56"/>
        <v>15</v>
      </c>
      <c r="BU669" s="319">
        <f t="shared" si="57"/>
        <v>0.11278195488721804</v>
      </c>
      <c r="BV669" s="320">
        <f t="shared" si="58"/>
        <v>5.6390977443609019E-2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8" t="e">
        <f>DX631*(BN631/$BN$632)</f>
        <v>#VALUE!</v>
      </c>
      <c r="DY669" s="1358"/>
      <c r="DZ669" s="1358"/>
      <c r="EA669" s="1358"/>
      <c r="EB669" s="1358"/>
      <c r="EC669" s="1358" t="e">
        <f>EC631*(BS631/$BS$632)</f>
        <v>#VALUE!</v>
      </c>
      <c r="ED669" s="1358"/>
      <c r="EE669" s="1358"/>
      <c r="EF669" s="1358"/>
      <c r="EG669" s="1358"/>
      <c r="EH669" s="1358" t="e">
        <f>EH631*(BX631/$BX$632)</f>
        <v>#VALUE!</v>
      </c>
      <c r="EI669" s="1358"/>
      <c r="EJ669" s="1358"/>
      <c r="EK669" s="1358"/>
      <c r="EL669" s="1358"/>
      <c r="EM669" s="1358" t="e">
        <f>EM631*(CC631/$CC$632)</f>
        <v>#VALUE!</v>
      </c>
      <c r="EN669" s="1358"/>
      <c r="EO669" s="1358"/>
      <c r="EP669" s="1358"/>
      <c r="EQ669" s="1358"/>
      <c r="ER669" s="1358" t="e">
        <f>ER631*(CH631/$CH$632)</f>
        <v>#VALUE!</v>
      </c>
      <c r="ES669" s="1358"/>
      <c r="ET669" s="1358"/>
      <c r="EU669" s="1358"/>
      <c r="EV669" s="1358"/>
      <c r="EW669" s="1358" t="e">
        <f>EW631*(CM631/$CM$632)</f>
        <v>#VALUE!</v>
      </c>
      <c r="EX669" s="1358"/>
      <c r="EY669" s="1358"/>
      <c r="EZ669" s="1358"/>
      <c r="FA669" s="1358"/>
    </row>
    <row r="670" spans="1:157" ht="12.95" customHeight="1">
      <c r="A670" s="22"/>
      <c r="B670" t="s">
        <v>17</v>
      </c>
      <c r="G670" s="1435"/>
      <c r="H670" s="1435"/>
      <c r="I670" s="1435"/>
      <c r="J670" s="1435"/>
      <c r="K670" s="1435"/>
      <c r="L670" s="1435"/>
      <c r="M670" s="1435"/>
      <c r="N670" s="1435"/>
      <c r="O670" s="1435"/>
      <c r="P670" s="1435"/>
      <c r="Q670" s="1435"/>
      <c r="R670" s="1435"/>
      <c r="T670" s="22"/>
      <c r="U670" t="s">
        <v>17</v>
      </c>
      <c r="Z670" s="1434"/>
      <c r="AA670" s="1434"/>
      <c r="AB670" s="1434"/>
      <c r="AC670" s="1434"/>
      <c r="AD670" s="1434"/>
      <c r="AE670" s="1434"/>
      <c r="AF670" s="1434"/>
      <c r="AG670" s="1434"/>
      <c r="AH670" s="1434"/>
      <c r="AI670" s="1434"/>
      <c r="AJ670" s="1434"/>
      <c r="AK670" s="1434"/>
      <c r="AZ670" s="3"/>
      <c r="BA670" s="118">
        <f t="shared" si="52"/>
        <v>2210</v>
      </c>
      <c r="BB670" s="3"/>
      <c r="BC670" s="3"/>
      <c r="BD670" s="3"/>
      <c r="BE670" s="3"/>
      <c r="BF670" s="218"/>
      <c r="BG670" s="316">
        <f t="shared" si="53"/>
        <v>34</v>
      </c>
      <c r="BH670" s="319">
        <f t="shared" si="54"/>
        <v>0.25563909774436089</v>
      </c>
      <c r="BI670" s="320">
        <f t="shared" si="55"/>
        <v>0.15338345864661654</v>
      </c>
      <c r="BJ670" s="3"/>
      <c r="BK670" s="3"/>
      <c r="BL670" s="3"/>
      <c r="BM670" s="3"/>
      <c r="BN670" s="3"/>
      <c r="BO670" s="3"/>
      <c r="BT670" s="316">
        <f t="shared" si="56"/>
        <v>34</v>
      </c>
      <c r="BU670" s="319">
        <f t="shared" si="57"/>
        <v>0.25563909774436089</v>
      </c>
      <c r="BV670" s="320">
        <f t="shared" si="58"/>
        <v>0.15345777233782129</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8">
        <f>SUMIF(DX635:EB669,"&gt;0")</f>
        <v>969.10294117647061</v>
      </c>
      <c r="DY670" s="1358"/>
      <c r="DZ670" s="1358"/>
      <c r="EA670" s="1358"/>
      <c r="EB670" s="1358"/>
      <c r="EC670" s="1358">
        <f>SUMIF(EC635:EG669,"&gt;0")</f>
        <v>1060.5999999999999</v>
      </c>
      <c r="ED670" s="1358"/>
      <c r="EE670" s="1358"/>
      <c r="EF670" s="1358"/>
      <c r="EG670" s="1358"/>
      <c r="EH670" s="1358">
        <f>SUMIF(EH635:EL669,"&gt;0")</f>
        <v>0</v>
      </c>
      <c r="EI670" s="1358"/>
      <c r="EJ670" s="1358"/>
      <c r="EK670" s="1358"/>
      <c r="EL670" s="1358"/>
      <c r="EM670" s="1358">
        <f>SUMIF(EM635:EQ669,"&gt;0")</f>
        <v>0</v>
      </c>
      <c r="EN670" s="1358"/>
      <c r="EO670" s="1358"/>
      <c r="EP670" s="1358"/>
      <c r="EQ670" s="1358"/>
      <c r="ER670" s="1358">
        <f>SUMIF(ER635:EV669,"&gt;0")</f>
        <v>0</v>
      </c>
      <c r="ES670" s="1358"/>
      <c r="ET670" s="1358"/>
      <c r="EU670" s="1358"/>
      <c r="EV670" s="1358"/>
      <c r="EW670" s="1358">
        <f>SUMIF(EW635:FA669,"&gt;0")</f>
        <v>0</v>
      </c>
      <c r="EX670" s="1358"/>
      <c r="EY670" s="1358"/>
      <c r="EZ670" s="1358"/>
      <c r="FA670" s="1358"/>
    </row>
    <row r="671" spans="1:157" ht="12.95" customHeight="1">
      <c r="A671" s="22"/>
      <c r="B671" t="s">
        <v>317</v>
      </c>
      <c r="G671" s="1439"/>
      <c r="H671" s="1439"/>
      <c r="I671" s="1439"/>
      <c r="J671" s="1439"/>
      <c r="K671" s="1439"/>
      <c r="L671" s="1439"/>
      <c r="O671" s="33" t="s">
        <v>207</v>
      </c>
      <c r="P671" s="1421"/>
      <c r="Q671" s="1421"/>
      <c r="R671" s="1421"/>
      <c r="T671" s="22"/>
      <c r="U671" t="s">
        <v>317</v>
      </c>
      <c r="Z671" s="1439"/>
      <c r="AA671" s="1439"/>
      <c r="AB671" s="1439"/>
      <c r="AC671" s="1439"/>
      <c r="AD671" s="1439"/>
      <c r="AE671" s="1439"/>
      <c r="AH671" s="33" t="s">
        <v>207</v>
      </c>
      <c r="AI671" s="1421"/>
      <c r="AJ671" s="1421"/>
      <c r="AK671" s="1421"/>
      <c r="AZ671" s="3"/>
      <c r="BA671" s="118">
        <f t="shared" si="52"/>
        <v>2210</v>
      </c>
      <c r="BB671" s="3"/>
      <c r="BC671" s="3"/>
      <c r="BD671" s="3"/>
      <c r="BE671" s="3"/>
      <c r="BF671" s="218"/>
      <c r="BG671" s="316">
        <f t="shared" si="53"/>
        <v>15</v>
      </c>
      <c r="BH671" s="319">
        <f t="shared" si="54"/>
        <v>0.11278195488721804</v>
      </c>
      <c r="BI671" s="320">
        <f t="shared" si="55"/>
        <v>3.3834586466165412E-2</v>
      </c>
      <c r="BJ671" s="3"/>
      <c r="BK671" s="3"/>
      <c r="BL671" s="3"/>
      <c r="BM671" s="3"/>
      <c r="BN671" s="3"/>
      <c r="BO671" s="3"/>
      <c r="BT671" s="316">
        <f t="shared" si="56"/>
        <v>15</v>
      </c>
      <c r="BU671" s="319">
        <f t="shared" si="57"/>
        <v>0.11278195488721804</v>
      </c>
      <c r="BV671" s="320">
        <f t="shared" si="58"/>
        <v>3.3834586466165412E-2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5"/>
      <c r="I672" s="1435"/>
      <c r="J672" s="1435"/>
      <c r="K672" s="1435"/>
      <c r="L672" s="1435"/>
      <c r="M672" s="1435"/>
      <c r="N672" s="1435"/>
      <c r="O672" s="1435"/>
      <c r="P672" s="1435"/>
      <c r="Q672" s="1435"/>
      <c r="R672" s="1435"/>
      <c r="T672" s="22"/>
      <c r="U672" t="s">
        <v>18</v>
      </c>
      <c r="AA672" s="1435"/>
      <c r="AB672" s="1435"/>
      <c r="AC672" s="1435"/>
      <c r="AD672" s="1435"/>
      <c r="AE672" s="1435"/>
      <c r="AF672" s="1435"/>
      <c r="AG672" s="1435"/>
      <c r="AH672" s="1435"/>
      <c r="AI672" s="1435"/>
      <c r="AJ672" s="1435"/>
      <c r="AK672" s="1435"/>
      <c r="AZ672" s="3"/>
      <c r="BA672" s="118">
        <f t="shared" si="52"/>
        <v>2210</v>
      </c>
      <c r="BB672" s="3"/>
      <c r="BC672" s="3"/>
      <c r="BD672" s="3"/>
      <c r="BE672" s="3"/>
      <c r="BF672" s="218"/>
      <c r="BG672" s="316">
        <f t="shared" si="53"/>
        <v>16</v>
      </c>
      <c r="BH672" s="319">
        <f t="shared" si="54"/>
        <v>0.12030075187969924</v>
      </c>
      <c r="BI672" s="320">
        <f t="shared" si="55"/>
        <v>6.0150375939849621E-2</v>
      </c>
      <c r="BJ672" s="3"/>
      <c r="BK672" s="3"/>
      <c r="BL672" s="3"/>
      <c r="BM672" s="3"/>
      <c r="BN672" s="3"/>
      <c r="BO672" s="3"/>
      <c r="BT672" s="316">
        <f t="shared" si="56"/>
        <v>16</v>
      </c>
      <c r="BU672" s="319">
        <f t="shared" si="57"/>
        <v>0.12030075187969924</v>
      </c>
      <c r="BV672" s="320">
        <f t="shared" si="58"/>
        <v>6.0150375939849621E-2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20" t="s">
        <v>678</v>
      </c>
      <c r="O673" s="1420"/>
      <c r="T673" s="22"/>
      <c r="U673" t="s">
        <v>20</v>
      </c>
      <c r="AG673" s="1420" t="s">
        <v>678</v>
      </c>
      <c r="AH673" s="1420"/>
      <c r="AZ673" s="3"/>
      <c r="BA673" s="118" t="str">
        <f t="shared" si="52"/>
        <v>N/A</v>
      </c>
      <c r="BB673" s="3"/>
      <c r="BC673" s="3"/>
      <c r="BD673" s="3"/>
      <c r="BE673" s="3"/>
      <c r="BF673" s="218"/>
      <c r="BG673" s="316">
        <f t="shared" si="53"/>
        <v>34</v>
      </c>
      <c r="BH673" s="319">
        <f t="shared" si="54"/>
        <v>0.25563909774436089</v>
      </c>
      <c r="BI673" s="320">
        <f t="shared" si="55"/>
        <v>0.15338345864661654</v>
      </c>
      <c r="BJ673" s="3"/>
      <c r="BK673" s="3"/>
      <c r="BL673" s="3"/>
      <c r="BM673" s="3"/>
      <c r="BN673" s="3"/>
      <c r="BO673" s="3"/>
      <c r="BT673" s="316">
        <f t="shared" si="56"/>
        <v>34</v>
      </c>
      <c r="BU673" s="319">
        <f t="shared" si="57"/>
        <v>0.25563909774436089</v>
      </c>
      <c r="BV673" s="320">
        <f t="shared" si="58"/>
        <v>0.15338345864661654</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52"/>
        <v>N/A</v>
      </c>
      <c r="BB674" s="3"/>
      <c r="BC674" s="3"/>
      <c r="BD674" s="3"/>
      <c r="BE674" s="3"/>
      <c r="BF674" s="218"/>
      <c r="BG674" s="316">
        <f t="shared" si="53"/>
        <v>0</v>
      </c>
      <c r="BH674" s="319">
        <f t="shared" si="54"/>
        <v>0</v>
      </c>
      <c r="BI674" s="320" t="str">
        <f t="shared" si="55"/>
        <v/>
      </c>
      <c r="BJ674" s="3"/>
      <c r="BK674" s="3"/>
      <c r="BL674" s="3"/>
      <c r="BM674" s="3"/>
      <c r="BN674" s="3"/>
      <c r="BO674" s="3"/>
      <c r="BT674" s="316">
        <f t="shared" si="56"/>
        <v>0</v>
      </c>
      <c r="BU674" s="319">
        <f t="shared" si="57"/>
        <v>0</v>
      </c>
      <c r="BV674" s="320" t="str">
        <f t="shared" si="58"/>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516">
        <f>C635</f>
        <v>0</v>
      </c>
      <c r="H675" s="1516"/>
      <c r="I675" s="1516"/>
      <c r="J675" s="1516"/>
      <c r="K675" s="1516"/>
      <c r="L675" s="1516"/>
      <c r="M675" s="1516"/>
      <c r="N675" s="1516"/>
      <c r="O675" s="1516"/>
      <c r="P675" s="1516"/>
      <c r="Q675" s="1516"/>
      <c r="R675" s="1516"/>
      <c r="T675" s="55" t="s">
        <v>655</v>
      </c>
      <c r="U675" t="s">
        <v>472</v>
      </c>
      <c r="Z675" s="1516">
        <f>C636</f>
        <v>0</v>
      </c>
      <c r="AA675" s="1516"/>
      <c r="AB675" s="1516"/>
      <c r="AC675" s="1516"/>
      <c r="AD675" s="1516"/>
      <c r="AE675" s="1516"/>
      <c r="AF675" s="1516"/>
      <c r="AG675" s="1516"/>
      <c r="AH675" s="1516"/>
      <c r="AI675" s="1516"/>
      <c r="AJ675" s="1516"/>
      <c r="AK675" s="1516"/>
      <c r="AZ675" s="3"/>
      <c r="BA675" s="118" t="str">
        <f t="shared" si="52"/>
        <v>N/A</v>
      </c>
      <c r="BB675" s="3"/>
      <c r="BC675" s="3"/>
      <c r="BD675" s="3"/>
      <c r="BE675" s="3"/>
      <c r="BF675" s="218"/>
      <c r="BG675" s="316">
        <f t="shared" si="53"/>
        <v>0</v>
      </c>
      <c r="BH675" s="319">
        <f t="shared" si="54"/>
        <v>0</v>
      </c>
      <c r="BI675" s="320" t="str">
        <f t="shared" si="55"/>
        <v/>
      </c>
      <c r="BJ675" s="3"/>
      <c r="BK675" s="3"/>
      <c r="BL675" s="3"/>
      <c r="BM675" s="3"/>
      <c r="BN675" s="3"/>
      <c r="BO675" s="3"/>
      <c r="BT675" s="316">
        <f t="shared" si="56"/>
        <v>0</v>
      </c>
      <c r="BU675" s="319">
        <f t="shared" si="57"/>
        <v>0</v>
      </c>
      <c r="BV675" s="320" t="str">
        <f t="shared" si="58"/>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5"/>
      <c r="H676" s="1435"/>
      <c r="I676" s="1435"/>
      <c r="J676" s="1435"/>
      <c r="K676" s="1435"/>
      <c r="L676" s="1435"/>
      <c r="M676" s="1435"/>
      <c r="N676" s="1435"/>
      <c r="O676" s="1435"/>
      <c r="P676" s="1435"/>
      <c r="Q676" s="1435"/>
      <c r="R676" s="1435"/>
      <c r="T676" s="22"/>
      <c r="U676" t="s">
        <v>85</v>
      </c>
      <c r="Z676" s="1435"/>
      <c r="AA676" s="1435"/>
      <c r="AB676" s="1435"/>
      <c r="AC676" s="1435"/>
      <c r="AD676" s="1435"/>
      <c r="AE676" s="1435"/>
      <c r="AF676" s="1435"/>
      <c r="AG676" s="1435"/>
      <c r="AH676" s="1435"/>
      <c r="AI676" s="1435"/>
      <c r="AJ676" s="1435"/>
      <c r="AK676" s="1435"/>
      <c r="AZ676" s="3"/>
      <c r="BA676" s="118" t="str">
        <f t="shared" si="52"/>
        <v>N/A</v>
      </c>
      <c r="BB676" s="3"/>
      <c r="BC676" s="3"/>
      <c r="BD676" s="3"/>
      <c r="BE676" s="3"/>
      <c r="BF676" s="218"/>
      <c r="BG676" s="316">
        <f t="shared" si="53"/>
        <v>0</v>
      </c>
      <c r="BH676" s="319">
        <f t="shared" si="54"/>
        <v>0</v>
      </c>
      <c r="BI676" s="320" t="str">
        <f t="shared" si="55"/>
        <v/>
      </c>
      <c r="BJ676" s="3"/>
      <c r="BK676" s="3"/>
      <c r="BL676" s="3"/>
      <c r="BM676" s="3"/>
      <c r="BN676" s="3"/>
      <c r="BO676" s="3"/>
      <c r="BT676" s="316">
        <f t="shared" si="56"/>
        <v>0</v>
      </c>
      <c r="BU676" s="319">
        <f t="shared" si="57"/>
        <v>0</v>
      </c>
      <c r="BV676" s="320" t="str">
        <f t="shared" si="58"/>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435"/>
      <c r="H677" s="1435"/>
      <c r="I677" s="1435"/>
      <c r="J677" s="1435"/>
      <c r="K677" s="1435"/>
      <c r="L677" s="1435"/>
      <c r="M677" s="1435"/>
      <c r="N677" s="1435"/>
      <c r="O677" s="1435"/>
      <c r="P677" s="1435"/>
      <c r="Q677" s="1435"/>
      <c r="R677" s="1435"/>
      <c r="T677" s="22"/>
      <c r="U677" t="s">
        <v>589</v>
      </c>
      <c r="Z677" s="1434"/>
      <c r="AA677" s="1434"/>
      <c r="AB677" s="1434"/>
      <c r="AC677" s="1434"/>
      <c r="AD677" s="1434"/>
      <c r="AE677" s="1434"/>
      <c r="AF677" s="1434"/>
      <c r="AG677" s="1434"/>
      <c r="AH677" s="1434"/>
      <c r="AI677" s="1434"/>
      <c r="AJ677" s="1434"/>
      <c r="AK677" s="1434"/>
      <c r="AZ677" s="3"/>
      <c r="BA677" s="118" t="str">
        <f t="shared" si="52"/>
        <v>N/A</v>
      </c>
      <c r="BB677" s="3"/>
      <c r="BC677" s="3"/>
      <c r="BD677" s="3"/>
      <c r="BE677" s="3"/>
      <c r="BF677" s="218"/>
      <c r="BG677" s="316">
        <f t="shared" si="53"/>
        <v>0</v>
      </c>
      <c r="BH677" s="319">
        <f t="shared" si="54"/>
        <v>0</v>
      </c>
      <c r="BI677" s="320" t="str">
        <f t="shared" si="55"/>
        <v/>
      </c>
      <c r="BJ677" s="3"/>
      <c r="BK677" s="3"/>
      <c r="BL677" s="3"/>
      <c r="BM677" s="3"/>
      <c r="BN677" s="3"/>
      <c r="BO677" s="3"/>
      <c r="BT677" s="316">
        <f t="shared" si="56"/>
        <v>0</v>
      </c>
      <c r="BU677" s="319">
        <f t="shared" si="57"/>
        <v>0</v>
      </c>
      <c r="BV677" s="320" t="str">
        <f t="shared" si="58"/>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5"/>
      <c r="H678" s="1435"/>
      <c r="I678" s="1435"/>
      <c r="J678" s="1435"/>
      <c r="K678" s="1435"/>
      <c r="L678" s="1435"/>
      <c r="M678" s="1435"/>
      <c r="N678" s="1435"/>
      <c r="O678" s="1435"/>
      <c r="P678" s="1435"/>
      <c r="Q678" s="1435"/>
      <c r="R678" s="1435"/>
      <c r="T678" s="22"/>
      <c r="U678" t="s">
        <v>17</v>
      </c>
      <c r="Z678" s="1434"/>
      <c r="AA678" s="1434"/>
      <c r="AB678" s="1434"/>
      <c r="AC678" s="1434"/>
      <c r="AD678" s="1434"/>
      <c r="AE678" s="1434"/>
      <c r="AF678" s="1434"/>
      <c r="AG678" s="1434"/>
      <c r="AH678" s="1434"/>
      <c r="AI678" s="1434"/>
      <c r="AJ678" s="1434"/>
      <c r="AK678" s="1434"/>
      <c r="AZ678" s="3"/>
      <c r="BA678" s="118" t="str">
        <f t="shared" si="52"/>
        <v>N/A</v>
      </c>
      <c r="BB678" s="3"/>
      <c r="BC678" s="3"/>
      <c r="BD678" s="3"/>
      <c r="BE678" s="3"/>
      <c r="BF678" s="218"/>
      <c r="BG678" s="316">
        <f t="shared" si="53"/>
        <v>0</v>
      </c>
      <c r="BH678" s="319">
        <f t="shared" si="54"/>
        <v>0</v>
      </c>
      <c r="BI678" s="320" t="str">
        <f t="shared" si="55"/>
        <v/>
      </c>
      <c r="BJ678" s="3"/>
      <c r="BK678" s="3"/>
      <c r="BL678" s="3"/>
      <c r="BM678" s="3"/>
      <c r="BN678" s="3"/>
      <c r="BO678" s="3"/>
      <c r="BT678" s="316">
        <f t="shared" si="56"/>
        <v>0</v>
      </c>
      <c r="BU678" s="319">
        <f t="shared" si="57"/>
        <v>0</v>
      </c>
      <c r="BV678" s="320" t="str">
        <f t="shared" si="58"/>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39"/>
      <c r="H679" s="1439"/>
      <c r="I679" s="1439"/>
      <c r="J679" s="1439"/>
      <c r="K679" s="1439"/>
      <c r="L679" s="1439"/>
      <c r="O679" s="33" t="s">
        <v>207</v>
      </c>
      <c r="P679" s="1421"/>
      <c r="Q679" s="1421"/>
      <c r="R679" s="1421"/>
      <c r="T679" s="22"/>
      <c r="U679" t="s">
        <v>317</v>
      </c>
      <c r="Z679" s="1439"/>
      <c r="AA679" s="1439"/>
      <c r="AB679" s="1439"/>
      <c r="AC679" s="1439"/>
      <c r="AD679" s="1439"/>
      <c r="AE679" s="1439"/>
      <c r="AH679" s="33" t="s">
        <v>207</v>
      </c>
      <c r="AI679" s="1421"/>
      <c r="AJ679" s="1421"/>
      <c r="AK679" s="1421"/>
      <c r="AZ679" s="3"/>
      <c r="BA679" s="118" t="str">
        <f t="shared" si="52"/>
        <v>N/A</v>
      </c>
      <c r="BB679" s="3"/>
      <c r="BC679" s="3"/>
      <c r="BD679" s="3"/>
      <c r="BE679" s="3"/>
      <c r="BF679" s="218"/>
      <c r="BG679" s="316">
        <f t="shared" si="53"/>
        <v>0</v>
      </c>
      <c r="BH679" s="319">
        <f t="shared" si="54"/>
        <v>0</v>
      </c>
      <c r="BI679" s="320" t="str">
        <f t="shared" si="55"/>
        <v/>
      </c>
      <c r="BJ679" s="3"/>
      <c r="BK679" s="3"/>
      <c r="BL679" s="3"/>
      <c r="BM679" s="3"/>
      <c r="BN679" s="3"/>
      <c r="BO679" s="3"/>
      <c r="BT679" s="316">
        <f t="shared" si="56"/>
        <v>0</v>
      </c>
      <c r="BU679" s="319">
        <f t="shared" si="57"/>
        <v>0</v>
      </c>
      <c r="BV679" s="320" t="str">
        <f t="shared" si="58"/>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5"/>
      <c r="I680" s="1435"/>
      <c r="J680" s="1435"/>
      <c r="K680" s="1435"/>
      <c r="L680" s="1435"/>
      <c r="M680" s="1435"/>
      <c r="N680" s="1435"/>
      <c r="O680" s="1435"/>
      <c r="P680" s="1435"/>
      <c r="Q680" s="1435"/>
      <c r="R680" s="1435"/>
      <c r="T680" s="22"/>
      <c r="U680" t="s">
        <v>18</v>
      </c>
      <c r="AA680" s="1435"/>
      <c r="AB680" s="1435"/>
      <c r="AC680" s="1435"/>
      <c r="AD680" s="1435"/>
      <c r="AE680" s="1435"/>
      <c r="AF680" s="1435"/>
      <c r="AG680" s="1435"/>
      <c r="AH680" s="1435"/>
      <c r="AI680" s="1435"/>
      <c r="AJ680" s="1435"/>
      <c r="AK680" s="1435"/>
      <c r="AZ680" s="3"/>
      <c r="BA680" s="118" t="str">
        <f t="shared" si="52"/>
        <v>N/A</v>
      </c>
      <c r="BB680" s="3"/>
      <c r="BC680" s="3"/>
      <c r="BD680" s="3"/>
      <c r="BE680" s="3"/>
      <c r="BF680" s="218"/>
      <c r="BG680" s="316">
        <f t="shared" si="53"/>
        <v>0</v>
      </c>
      <c r="BH680" s="319">
        <f t="shared" si="54"/>
        <v>0</v>
      </c>
      <c r="BI680" s="320" t="str">
        <f t="shared" si="55"/>
        <v/>
      </c>
      <c r="BJ680" s="3"/>
      <c r="BK680" s="3"/>
      <c r="BL680" s="3"/>
      <c r="BM680" s="3"/>
      <c r="BN680" s="3"/>
      <c r="BO680" s="3"/>
      <c r="BT680" s="316">
        <f t="shared" si="56"/>
        <v>0</v>
      </c>
      <c r="BU680" s="319">
        <f t="shared" si="57"/>
        <v>0</v>
      </c>
      <c r="BV680" s="320" t="str">
        <f t="shared" si="58"/>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20" t="s">
        <v>678</v>
      </c>
      <c r="O681" s="1420"/>
      <c r="T681" s="22"/>
      <c r="U681" t="s">
        <v>20</v>
      </c>
      <c r="AG681" s="1420" t="s">
        <v>678</v>
      </c>
      <c r="AH681" s="1420"/>
      <c r="AZ681" s="3"/>
      <c r="BA681" s="118" t="str">
        <f t="shared" si="52"/>
        <v>N/A</v>
      </c>
      <c r="BB681" s="3"/>
      <c r="BC681" s="3"/>
      <c r="BD681" s="3"/>
      <c r="BE681" s="3"/>
      <c r="BF681" s="218"/>
      <c r="BG681" s="316">
        <f t="shared" si="53"/>
        <v>0</v>
      </c>
      <c r="BH681" s="319">
        <f t="shared" si="54"/>
        <v>0</v>
      </c>
      <c r="BI681" s="320" t="str">
        <f t="shared" si="55"/>
        <v/>
      </c>
      <c r="BJ681" s="3"/>
      <c r="BK681" s="3"/>
      <c r="BL681" s="3"/>
      <c r="BM681" s="3"/>
      <c r="BN681" s="3"/>
      <c r="BO681" s="3"/>
      <c r="BT681" s="316">
        <f t="shared" si="56"/>
        <v>0</v>
      </c>
      <c r="BU681" s="319">
        <f t="shared" si="57"/>
        <v>0</v>
      </c>
      <c r="BV681" s="320" t="str">
        <f t="shared" si="58"/>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52"/>
        <v>N/A</v>
      </c>
      <c r="BB682" s="3"/>
      <c r="BC682" s="3"/>
      <c r="BD682" s="3"/>
      <c r="BE682" s="3"/>
      <c r="BF682" s="218"/>
      <c r="BG682" s="316">
        <f t="shared" si="53"/>
        <v>0</v>
      </c>
      <c r="BH682" s="319">
        <f t="shared" si="54"/>
        <v>0</v>
      </c>
      <c r="BI682" s="320" t="str">
        <f t="shared" si="55"/>
        <v/>
      </c>
      <c r="BJ682" s="3"/>
      <c r="BK682" s="3"/>
      <c r="BL682" s="3"/>
      <c r="BM682" s="3"/>
      <c r="BN682" s="3"/>
      <c r="BO682" s="3"/>
      <c r="BT682" s="316">
        <f t="shared" si="56"/>
        <v>0</v>
      </c>
      <c r="BU682" s="319">
        <f t="shared" si="57"/>
        <v>0</v>
      </c>
      <c r="BV682" s="320" t="str">
        <f t="shared" si="58"/>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516">
        <f>C637</f>
        <v>0</v>
      </c>
      <c r="H683" s="1516"/>
      <c r="I683" s="1516"/>
      <c r="J683" s="1516"/>
      <c r="K683" s="1516"/>
      <c r="L683" s="1516"/>
      <c r="M683" s="1516"/>
      <c r="N683" s="1516"/>
      <c r="O683" s="1516"/>
      <c r="P683" s="1516"/>
      <c r="Q683" s="1516"/>
      <c r="R683" s="1516"/>
      <c r="T683" s="55" t="s">
        <v>364</v>
      </c>
      <c r="U683" t="s">
        <v>472</v>
      </c>
      <c r="Z683" s="1516">
        <f>C638</f>
        <v>0</v>
      </c>
      <c r="AA683" s="1516"/>
      <c r="AB683" s="1516"/>
      <c r="AC683" s="1516"/>
      <c r="AD683" s="1516"/>
      <c r="AE683" s="1516"/>
      <c r="AF683" s="1516"/>
      <c r="AG683" s="1516"/>
      <c r="AH683" s="1516"/>
      <c r="AI683" s="1516"/>
      <c r="AJ683" s="1516"/>
      <c r="AK683" s="1516"/>
      <c r="AZ683" s="3"/>
      <c r="BA683" s="118" t="str">
        <f t="shared" si="52"/>
        <v>N/A</v>
      </c>
      <c r="BB683" s="3"/>
      <c r="BC683" s="3"/>
      <c r="BD683" s="3"/>
      <c r="BE683" s="3"/>
      <c r="BF683" s="218"/>
      <c r="BG683" s="316">
        <f t="shared" si="53"/>
        <v>0</v>
      </c>
      <c r="BH683" s="319">
        <f t="shared" si="54"/>
        <v>0</v>
      </c>
      <c r="BI683" s="320" t="str">
        <f t="shared" si="55"/>
        <v/>
      </c>
      <c r="BJ683" s="3"/>
      <c r="BK683" s="3"/>
      <c r="BL683" s="3"/>
      <c r="BM683" s="3"/>
      <c r="BN683" s="3"/>
      <c r="BO683" s="3"/>
      <c r="BT683" s="316">
        <f t="shared" si="56"/>
        <v>0</v>
      </c>
      <c r="BU683" s="319">
        <f t="shared" si="57"/>
        <v>0</v>
      </c>
      <c r="BV683" s="320" t="str">
        <f t="shared" si="58"/>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5"/>
      <c r="H684" s="1435"/>
      <c r="I684" s="1435"/>
      <c r="J684" s="1435"/>
      <c r="K684" s="1435"/>
      <c r="L684" s="1435"/>
      <c r="M684" s="1435"/>
      <c r="N684" s="1435"/>
      <c r="O684" s="1435"/>
      <c r="P684" s="1435"/>
      <c r="Q684" s="1435"/>
      <c r="R684" s="1435"/>
      <c r="T684" s="22"/>
      <c r="U684" t="s">
        <v>85</v>
      </c>
      <c r="Z684" s="1435"/>
      <c r="AA684" s="1435"/>
      <c r="AB684" s="1435"/>
      <c r="AC684" s="1435"/>
      <c r="AD684" s="1435"/>
      <c r="AE684" s="1435"/>
      <c r="AF684" s="1435"/>
      <c r="AG684" s="1435"/>
      <c r="AH684" s="1435"/>
      <c r="AI684" s="1435"/>
      <c r="AJ684" s="1435"/>
      <c r="AK684" s="1435"/>
      <c r="AZ684" s="3"/>
      <c r="BA684" s="118" t="str">
        <f t="shared" si="52"/>
        <v>N/A</v>
      </c>
      <c r="BB684" s="3"/>
      <c r="BC684" s="3"/>
      <c r="BD684" s="3"/>
      <c r="BE684" s="3"/>
      <c r="BF684" s="218"/>
      <c r="BG684" s="316">
        <f t="shared" si="53"/>
        <v>0</v>
      </c>
      <c r="BH684" s="319">
        <f t="shared" si="54"/>
        <v>0</v>
      </c>
      <c r="BI684" s="320" t="str">
        <f t="shared" si="55"/>
        <v/>
      </c>
      <c r="BJ684" s="3"/>
      <c r="BK684" s="3"/>
      <c r="BL684" s="3"/>
      <c r="BM684" s="3"/>
      <c r="BN684" s="3"/>
      <c r="BO684" s="3"/>
      <c r="BT684" s="316">
        <f t="shared" si="56"/>
        <v>0</v>
      </c>
      <c r="BU684" s="319">
        <f t="shared" si="57"/>
        <v>0</v>
      </c>
      <c r="BV684" s="320" t="str">
        <f t="shared" si="58"/>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435"/>
      <c r="H685" s="1435"/>
      <c r="I685" s="1435"/>
      <c r="J685" s="1435"/>
      <c r="K685" s="1435"/>
      <c r="L685" s="1435"/>
      <c r="M685" s="1435"/>
      <c r="N685" s="1435"/>
      <c r="O685" s="1435"/>
      <c r="P685" s="1435"/>
      <c r="Q685" s="1435"/>
      <c r="R685" s="1435"/>
      <c r="U685" t="s">
        <v>589</v>
      </c>
      <c r="Z685" s="1434"/>
      <c r="AA685" s="1434"/>
      <c r="AB685" s="1434"/>
      <c r="AC685" s="1434"/>
      <c r="AD685" s="1434"/>
      <c r="AE685" s="1434"/>
      <c r="AF685" s="1434"/>
      <c r="AG685" s="1434"/>
      <c r="AH685" s="1434"/>
      <c r="AI685" s="1434"/>
      <c r="AJ685" s="1434"/>
      <c r="AK685" s="1434"/>
      <c r="AZ685" s="3"/>
      <c r="BA685" s="118" t="str">
        <f t="shared" si="52"/>
        <v>N/A</v>
      </c>
      <c r="BB685" s="3"/>
      <c r="BC685" s="3"/>
      <c r="BD685" s="3"/>
      <c r="BE685" s="3"/>
      <c r="BF685" s="218"/>
      <c r="BG685" s="316">
        <f t="shared" si="53"/>
        <v>0</v>
      </c>
      <c r="BH685" s="319">
        <f t="shared" si="54"/>
        <v>0</v>
      </c>
      <c r="BI685" s="320" t="str">
        <f t="shared" si="55"/>
        <v/>
      </c>
      <c r="BJ685" s="3"/>
      <c r="BK685" s="3"/>
      <c r="BL685" s="3"/>
      <c r="BM685" s="3"/>
      <c r="BN685" s="3"/>
      <c r="BO685" s="3"/>
      <c r="BT685" s="316">
        <f t="shared" si="56"/>
        <v>0</v>
      </c>
      <c r="BU685" s="319">
        <f t="shared" si="57"/>
        <v>0</v>
      </c>
      <c r="BV685" s="320" t="str">
        <f t="shared" si="58"/>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5"/>
      <c r="H686" s="1435"/>
      <c r="I686" s="1435"/>
      <c r="J686" s="1435"/>
      <c r="K686" s="1435"/>
      <c r="L686" s="1435"/>
      <c r="M686" s="1435"/>
      <c r="N686" s="1435"/>
      <c r="O686" s="1435"/>
      <c r="P686" s="1435"/>
      <c r="Q686" s="1435"/>
      <c r="R686" s="1435"/>
      <c r="U686" t="s">
        <v>17</v>
      </c>
      <c r="Z686" s="1434"/>
      <c r="AA686" s="1434"/>
      <c r="AB686" s="1434"/>
      <c r="AC686" s="1434"/>
      <c r="AD686" s="1434"/>
      <c r="AE686" s="1434"/>
      <c r="AF686" s="1434"/>
      <c r="AG686" s="1434"/>
      <c r="AH686" s="1434"/>
      <c r="AI686" s="1434"/>
      <c r="AJ686" s="1434"/>
      <c r="AK686" s="1434"/>
      <c r="AZ686" s="3"/>
      <c r="BA686" s="118" t="str">
        <f t="shared" si="52"/>
        <v>N/A</v>
      </c>
      <c r="BB686" s="3"/>
      <c r="BC686" s="3"/>
      <c r="BD686" s="3"/>
      <c r="BE686" s="3"/>
      <c r="BF686" s="218"/>
      <c r="BG686" s="316">
        <f t="shared" si="53"/>
        <v>0</v>
      </c>
      <c r="BH686" s="319">
        <f t="shared" si="54"/>
        <v>0</v>
      </c>
      <c r="BI686" s="320" t="str">
        <f t="shared" si="55"/>
        <v/>
      </c>
      <c r="BJ686" s="3"/>
      <c r="BK686" s="3"/>
      <c r="BL686" s="3"/>
      <c r="BM686" s="3"/>
      <c r="BN686" s="3"/>
      <c r="BO686" s="3"/>
      <c r="BT686" s="316">
        <f t="shared" si="56"/>
        <v>0</v>
      </c>
      <c r="BU686" s="319">
        <f t="shared" si="57"/>
        <v>0</v>
      </c>
      <c r="BV686" s="320" t="str">
        <f t="shared" si="58"/>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39"/>
      <c r="H687" s="1439"/>
      <c r="I687" s="1439"/>
      <c r="J687" s="1439"/>
      <c r="K687" s="1439"/>
      <c r="L687" s="1439"/>
      <c r="O687" s="33" t="s">
        <v>207</v>
      </c>
      <c r="P687" s="1421"/>
      <c r="Q687" s="1421"/>
      <c r="R687" s="1421"/>
      <c r="U687" t="s">
        <v>317</v>
      </c>
      <c r="Z687" s="1439"/>
      <c r="AA687" s="1439"/>
      <c r="AB687" s="1439"/>
      <c r="AC687" s="1439"/>
      <c r="AD687" s="1439"/>
      <c r="AE687" s="1439"/>
      <c r="AH687" s="33" t="s">
        <v>207</v>
      </c>
      <c r="AI687" s="1421"/>
      <c r="AJ687" s="1421"/>
      <c r="AK687" s="1421"/>
      <c r="AZ687" s="3"/>
      <c r="BA687" s="118" t="str">
        <f t="shared" si="52"/>
        <v>N/A</v>
      </c>
      <c r="BB687" s="3"/>
      <c r="BC687" s="3"/>
      <c r="BD687" s="3"/>
      <c r="BE687" s="3"/>
      <c r="BF687" s="218"/>
      <c r="BG687" s="316">
        <f t="shared" si="53"/>
        <v>0</v>
      </c>
      <c r="BH687" s="319">
        <f t="shared" si="54"/>
        <v>0</v>
      </c>
      <c r="BI687" s="320" t="str">
        <f t="shared" si="55"/>
        <v/>
      </c>
      <c r="BJ687" s="3"/>
      <c r="BK687" s="3"/>
      <c r="BL687" s="3"/>
      <c r="BM687" s="3"/>
      <c r="BN687" s="3"/>
      <c r="BO687" s="3"/>
      <c r="BT687" s="316">
        <f t="shared" si="56"/>
        <v>0</v>
      </c>
      <c r="BU687" s="319">
        <f t="shared" si="57"/>
        <v>0</v>
      </c>
      <c r="BV687" s="320" t="str">
        <f t="shared" si="58"/>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5"/>
      <c r="I688" s="1435"/>
      <c r="J688" s="1435"/>
      <c r="K688" s="1435"/>
      <c r="L688" s="1435"/>
      <c r="M688" s="1435"/>
      <c r="N688" s="1435"/>
      <c r="O688" s="1435"/>
      <c r="P688" s="1435"/>
      <c r="Q688" s="1435"/>
      <c r="R688" s="1435"/>
      <c r="U688" t="s">
        <v>18</v>
      </c>
      <c r="AA688" s="1435"/>
      <c r="AB688" s="1435"/>
      <c r="AC688" s="1435"/>
      <c r="AD688" s="1435"/>
      <c r="AE688" s="1435"/>
      <c r="AF688" s="1435"/>
      <c r="AG688" s="1435"/>
      <c r="AH688" s="1435"/>
      <c r="AI688" s="1435"/>
      <c r="AJ688" s="1435"/>
      <c r="AK688" s="1435"/>
      <c r="AZ688" s="3"/>
      <c r="BA688" s="118" t="str">
        <f t="shared" si="52"/>
        <v>N/A</v>
      </c>
      <c r="BB688" s="3"/>
      <c r="BF688" s="218"/>
      <c r="BG688" s="316">
        <f t="shared" si="53"/>
        <v>0</v>
      </c>
      <c r="BH688" s="319">
        <f t="shared" si="54"/>
        <v>0</v>
      </c>
      <c r="BI688" s="320" t="str">
        <f t="shared" si="55"/>
        <v/>
      </c>
      <c r="BL688" s="3"/>
      <c r="BM688" s="3"/>
      <c r="BN688" s="3"/>
      <c r="BO688" s="3"/>
      <c r="BT688" s="316">
        <f t="shared" si="56"/>
        <v>0</v>
      </c>
      <c r="BU688" s="319">
        <f t="shared" si="57"/>
        <v>0</v>
      </c>
      <c r="BV688" s="320" t="str">
        <f t="shared" si="58"/>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20" t="s">
        <v>678</v>
      </c>
      <c r="O689" s="1420"/>
      <c r="U689" t="s">
        <v>20</v>
      </c>
      <c r="AG689" s="1420" t="s">
        <v>678</v>
      </c>
      <c r="AH689" s="1420"/>
      <c r="AZ689" s="3"/>
      <c r="BA689" s="118" t="str">
        <f t="shared" si="52"/>
        <v>N/A</v>
      </c>
      <c r="BB689" s="3"/>
      <c r="BF689" s="218"/>
      <c r="BG689" s="316">
        <f t="shared" si="53"/>
        <v>0</v>
      </c>
      <c r="BH689" s="319">
        <f t="shared" si="54"/>
        <v>0</v>
      </c>
      <c r="BI689" s="320" t="str">
        <f t="shared" si="55"/>
        <v/>
      </c>
      <c r="BL689" s="3"/>
      <c r="BM689" s="3"/>
      <c r="BN689" s="3"/>
      <c r="BO689" s="3"/>
      <c r="BT689" s="316">
        <f t="shared" si="56"/>
        <v>0</v>
      </c>
      <c r="BU689" s="319">
        <f t="shared" si="57"/>
        <v>0</v>
      </c>
      <c r="BV689" s="320" t="str">
        <f t="shared" si="58"/>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52"/>
        <v>N/A</v>
      </c>
      <c r="BB690" s="3"/>
      <c r="BF690" s="218"/>
      <c r="BG690" s="316">
        <f t="shared" si="53"/>
        <v>0</v>
      </c>
      <c r="BH690" s="319">
        <f t="shared" si="54"/>
        <v>0</v>
      </c>
      <c r="BI690" s="320" t="str">
        <f t="shared" si="55"/>
        <v/>
      </c>
      <c r="BL690" s="3"/>
      <c r="BM690" s="3"/>
      <c r="BN690" s="3"/>
      <c r="BO690" s="3"/>
      <c r="BT690" s="316">
        <f t="shared" si="56"/>
        <v>0</v>
      </c>
      <c r="BU690" s="319">
        <f t="shared" si="57"/>
        <v>0</v>
      </c>
      <c r="BV690" s="320" t="str">
        <f t="shared" si="58"/>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52"/>
        <v>N/A</v>
      </c>
      <c r="BB691" s="3"/>
      <c r="BF691" s="218"/>
      <c r="BG691" s="316">
        <f t="shared" si="53"/>
        <v>0</v>
      </c>
      <c r="BH691" s="319">
        <f t="shared" si="54"/>
        <v>0</v>
      </c>
      <c r="BI691" s="320" t="str">
        <f t="shared" si="55"/>
        <v/>
      </c>
      <c r="BL691" s="3"/>
      <c r="BM691" s="3"/>
      <c r="BN691" s="3"/>
      <c r="BO691" s="3"/>
      <c r="BT691" s="316">
        <f t="shared" si="56"/>
        <v>0</v>
      </c>
      <c r="BU691" s="319">
        <f t="shared" si="57"/>
        <v>0</v>
      </c>
      <c r="BV691" s="320" t="str">
        <f t="shared" si="58"/>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52"/>
        <v>N/A</v>
      </c>
      <c r="BB692" s="3"/>
      <c r="BC692" s="3"/>
      <c r="BF692" s="218"/>
      <c r="BG692" s="316">
        <f t="shared" si="53"/>
        <v>0</v>
      </c>
      <c r="BH692" s="319">
        <f t="shared" si="54"/>
        <v>0</v>
      </c>
      <c r="BI692" s="320" t="str">
        <f t="shared" ref="BI692:BI697" si="59">IF(BH692=0,"",BH692*AC752)</f>
        <v/>
      </c>
      <c r="BM692" s="3"/>
      <c r="BN692" s="3"/>
      <c r="BO692" s="3"/>
      <c r="BT692" s="316">
        <f t="shared" si="56"/>
        <v>0</v>
      </c>
      <c r="BU692" s="319">
        <f t="shared" si="57"/>
        <v>0</v>
      </c>
      <c r="BV692" s="320" t="str">
        <f t="shared" si="58"/>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20" t="s">
        <v>554</v>
      </c>
      <c r="AF693" s="1420"/>
      <c r="AZ693" s="3"/>
      <c r="BA693" s="118" t="str">
        <f t="shared" si="52"/>
        <v>N/A</v>
      </c>
      <c r="BB693" s="3"/>
      <c r="BC693" s="3"/>
      <c r="BD693" s="3"/>
      <c r="BG693" s="316">
        <f t="shared" si="53"/>
        <v>0</v>
      </c>
      <c r="BH693" s="319">
        <f t="shared" si="54"/>
        <v>0</v>
      </c>
      <c r="BI693" s="320" t="str">
        <f t="shared" si="59"/>
        <v/>
      </c>
      <c r="BT693" s="316">
        <f t="shared" si="56"/>
        <v>0</v>
      </c>
      <c r="BU693" s="319">
        <f t="shared" si="57"/>
        <v>0</v>
      </c>
      <c r="BV693" s="320" t="str">
        <f t="shared" si="58"/>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20" t="s">
        <v>678</v>
      </c>
      <c r="AF694" s="1420"/>
      <c r="AZ694" s="3"/>
      <c r="BA694" s="118" t="str">
        <f t="shared" si="52"/>
        <v>N/A</v>
      </c>
      <c r="BB694" s="3"/>
      <c r="BC694" s="3"/>
      <c r="BD694" s="3"/>
      <c r="BE694" s="3"/>
      <c r="BF694" s="3"/>
      <c r="BG694" s="316">
        <f t="shared" si="53"/>
        <v>0</v>
      </c>
      <c r="BH694" s="319">
        <f t="shared" si="54"/>
        <v>0</v>
      </c>
      <c r="BI694" s="320" t="str">
        <f t="shared" si="59"/>
        <v/>
      </c>
      <c r="BJ694" s="3"/>
      <c r="BK694" s="3"/>
      <c r="BL694" s="3"/>
      <c r="BM694" s="3"/>
      <c r="BN694" s="3"/>
      <c r="BO694" s="3"/>
      <c r="BT694" s="316">
        <f t="shared" si="56"/>
        <v>0</v>
      </c>
      <c r="BU694" s="319">
        <f t="shared" si="57"/>
        <v>0</v>
      </c>
      <c r="BV694" s="320" t="str">
        <f t="shared" si="58"/>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538">
        <v>45531</v>
      </c>
      <c r="AF695" s="1538"/>
      <c r="AG695" s="1538"/>
      <c r="AH695" s="1538"/>
      <c r="AI695" s="1538"/>
      <c r="AZ695" s="3"/>
      <c r="BA695" s="118" t="str">
        <f t="shared" si="52"/>
        <v>N/A</v>
      </c>
      <c r="BB695" s="3"/>
      <c r="BC695" s="3"/>
      <c r="BD695" s="3"/>
      <c r="BE695" s="3"/>
      <c r="BF695" s="3"/>
      <c r="BG695" s="316">
        <f t="shared" si="53"/>
        <v>0</v>
      </c>
      <c r="BH695" s="319">
        <f t="shared" si="54"/>
        <v>0</v>
      </c>
      <c r="BI695" s="320" t="str">
        <f t="shared" si="59"/>
        <v/>
      </c>
      <c r="BJ695" s="3"/>
      <c r="BK695" s="3"/>
      <c r="BL695" s="3"/>
      <c r="BM695" s="3"/>
      <c r="BN695" s="3"/>
      <c r="BO695" s="3"/>
      <c r="BT695" s="316">
        <f t="shared" si="56"/>
        <v>0</v>
      </c>
      <c r="BU695" s="319">
        <f t="shared" si="57"/>
        <v>0</v>
      </c>
      <c r="BV695" s="320" t="str">
        <f t="shared" si="58"/>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587">
        <v>45637</v>
      </c>
      <c r="AF696" s="1587"/>
      <c r="AG696" s="1587"/>
      <c r="AH696" s="1587"/>
      <c r="AI696" s="1587"/>
      <c r="AZ696" s="34"/>
      <c r="BA696" s="118" t="str">
        <f t="shared" si="52"/>
        <v>N/A</v>
      </c>
      <c r="BB696" s="34"/>
      <c r="BC696" s="34"/>
      <c r="BD696" s="34"/>
      <c r="BE696" s="34"/>
      <c r="BF696" s="34"/>
      <c r="BG696" s="316">
        <f t="shared" si="53"/>
        <v>0</v>
      </c>
      <c r="BH696" s="319">
        <f t="shared" si="54"/>
        <v>0</v>
      </c>
      <c r="BI696" s="320" t="str">
        <f t="shared" si="59"/>
        <v/>
      </c>
      <c r="BJ696" s="34"/>
      <c r="BK696" s="34"/>
      <c r="BL696" s="34"/>
      <c r="BM696" s="34"/>
      <c r="BN696" s="34"/>
      <c r="BO696" s="34"/>
      <c r="BT696" s="316">
        <f t="shared" si="56"/>
        <v>0</v>
      </c>
      <c r="BU696" s="319">
        <f t="shared" si="57"/>
        <v>0</v>
      </c>
      <c r="BV696" s="320" t="str">
        <f t="shared" si="58"/>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52"/>
        <v>N/A</v>
      </c>
      <c r="BB697" s="34"/>
      <c r="BC697" s="34"/>
      <c r="BD697" s="34"/>
      <c r="BE697" s="34"/>
      <c r="BF697" s="34"/>
      <c r="BG697" s="316">
        <f t="shared" si="53"/>
        <v>0</v>
      </c>
      <c r="BH697" s="319">
        <f t="shared" si="54"/>
        <v>0</v>
      </c>
      <c r="BI697" s="320" t="str">
        <f t="shared" si="59"/>
        <v/>
      </c>
      <c r="BJ697" s="34"/>
      <c r="BK697" s="34"/>
      <c r="BL697" s="34"/>
      <c r="BM697" s="34"/>
      <c r="BN697" s="34"/>
      <c r="BO697" s="34"/>
      <c r="BT697" s="316">
        <f t="shared" si="56"/>
        <v>0</v>
      </c>
      <c r="BU697" s="319">
        <f t="shared" si="57"/>
        <v>0</v>
      </c>
      <c r="BV697" s="320" t="str">
        <f t="shared" si="58"/>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538">
        <v>45808</v>
      </c>
      <c r="AF698" s="1538"/>
      <c r="AG698" s="1538"/>
      <c r="AH698" s="1538"/>
      <c r="AI698" s="1538"/>
      <c r="AZ698" s="34"/>
      <c r="BA698" s="118" t="str">
        <f t="shared" si="52"/>
        <v>N/A</v>
      </c>
      <c r="BB698" s="34"/>
      <c r="BC698" s="34"/>
      <c r="BD698" s="34"/>
      <c r="BE698" s="34"/>
      <c r="BF698" s="34"/>
      <c r="BG698" s="316">
        <f t="shared" si="53"/>
        <v>0</v>
      </c>
      <c r="BH698" s="319">
        <f t="shared" si="54"/>
        <v>0</v>
      </c>
      <c r="BI698" s="320" t="str">
        <f>IF(BH698=0,"",BH698*AC759)</f>
        <v/>
      </c>
      <c r="BJ698" s="3"/>
      <c r="BK698" s="34"/>
      <c r="BL698" s="34"/>
      <c r="BM698" s="34"/>
      <c r="BN698" s="34"/>
      <c r="BO698" s="34"/>
      <c r="BT698" s="316">
        <f t="shared" si="56"/>
        <v>0</v>
      </c>
      <c r="BU698" s="319">
        <f t="shared" si="57"/>
        <v>0</v>
      </c>
      <c r="BV698" s="320" t="str">
        <f t="shared" si="58"/>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88">
        <v>0.55000000000000004</v>
      </c>
      <c r="AF699" s="1588"/>
      <c r="AG699" s="1588"/>
      <c r="AH699" s="1588"/>
      <c r="AI699" s="1588"/>
      <c r="AZ699" s="34"/>
      <c r="BA699" s="118" t="str">
        <f t="shared" si="52"/>
        <v>N/A</v>
      </c>
      <c r="BB699" s="34"/>
      <c r="BC699" s="34"/>
      <c r="BD699" s="34"/>
      <c r="BE699" s="34"/>
      <c r="BF699" s="34"/>
      <c r="BG699" s="316">
        <f t="shared" si="53"/>
        <v>0</v>
      </c>
      <c r="BH699" s="319">
        <f t="shared" si="54"/>
        <v>0</v>
      </c>
      <c r="BI699" s="320" t="str">
        <f>IF(BH699=0,"",BH699*AC760)</f>
        <v/>
      </c>
      <c r="BJ699" s="3"/>
      <c r="BK699" s="34"/>
      <c r="BL699" s="34"/>
      <c r="BM699" s="34"/>
      <c r="BN699" s="34"/>
      <c r="BO699" s="34"/>
      <c r="BT699" s="316">
        <f t="shared" si="56"/>
        <v>0</v>
      </c>
      <c r="BU699" s="319">
        <f t="shared" si="57"/>
        <v>0</v>
      </c>
      <c r="BV699" s="320" t="str">
        <f t="shared" si="58"/>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16" t="str">
        <f>H335</f>
        <v>CA Public Finance Authority</v>
      </c>
      <c r="X700" s="1516"/>
      <c r="Y700" s="1516"/>
      <c r="Z700" s="1516"/>
      <c r="AA700" s="1516"/>
      <c r="AB700" s="1516"/>
      <c r="AC700" s="1516"/>
      <c r="AD700" s="1516"/>
      <c r="AE700" s="1516"/>
      <c r="AF700" s="1516"/>
      <c r="AG700" s="1516"/>
      <c r="AH700" s="1516"/>
      <c r="AI700" s="1516"/>
      <c r="AJ700" s="1516"/>
      <c r="AK700" s="1516"/>
      <c r="AZ700" s="34"/>
      <c r="BA700" s="118" t="str">
        <f>IF($G751=0,"N/A",VLOOKUP($T$189,TC_Rent,(MATCH($B751,bedrooms,FALSE))))</f>
        <v>N/A</v>
      </c>
      <c r="BB700" s="34"/>
      <c r="BC700" s="34"/>
      <c r="BD700" s="34"/>
      <c r="BE700" s="34"/>
      <c r="BF700" s="34"/>
      <c r="BG700" s="316">
        <f t="shared" si="53"/>
        <v>0</v>
      </c>
      <c r="BH700" s="319">
        <f t="shared" si="54"/>
        <v>0</v>
      </c>
      <c r="BI700" s="320" t="str">
        <f>IF(BH700=0,"",BH700*AC761)</f>
        <v/>
      </c>
      <c r="BJ700" s="3"/>
      <c r="BK700" s="34"/>
      <c r="BL700" s="34"/>
      <c r="BM700" s="34"/>
      <c r="BN700" s="34"/>
      <c r="BO700" s="34"/>
      <c r="BT700" s="316">
        <f t="shared" si="56"/>
        <v>0</v>
      </c>
      <c r="BU700" s="319">
        <f t="shared" si="57"/>
        <v>0</v>
      </c>
      <c r="BV700" s="320" t="str">
        <f t="shared" si="58"/>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60">G751</f>
        <v>0</v>
      </c>
      <c r="BH701" s="319">
        <f t="shared" si="54"/>
        <v>0</v>
      </c>
      <c r="BI701" s="320" t="str">
        <f>IF(BH701=0,"",BH701*AC762)</f>
        <v/>
      </c>
      <c r="BJ701" s="3"/>
      <c r="BK701" s="34"/>
      <c r="BL701" s="34"/>
      <c r="BM701" s="34"/>
      <c r="BN701" s="34"/>
      <c r="BO701" s="34"/>
      <c r="BT701" s="316">
        <f t="shared" ref="BT701" si="61">G751</f>
        <v>0</v>
      </c>
      <c r="BU701" s="319">
        <f t="shared" si="57"/>
        <v>0</v>
      </c>
      <c r="BV701" s="320" t="str">
        <f t="shared" ref="BV701" si="62">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20" t="s">
        <v>678</v>
      </c>
      <c r="AF702" s="1420"/>
      <c r="AZ702" s="34"/>
      <c r="BA702" s="34"/>
      <c r="BB702" s="34"/>
      <c r="BC702" s="34"/>
      <c r="BD702" s="34"/>
      <c r="BE702" s="3"/>
      <c r="BG702" s="316">
        <f>G752</f>
        <v>0</v>
      </c>
      <c r="BH702" s="319">
        <f t="shared" si="54"/>
        <v>0</v>
      </c>
      <c r="BI702" s="320" t="str">
        <f>IF(BH702=0,"",BH702*AC762)</f>
        <v/>
      </c>
      <c r="BJ702" s="3"/>
      <c r="BK702" s="34"/>
      <c r="BL702" s="34"/>
      <c r="BM702" s="34"/>
      <c r="BN702" s="34"/>
      <c r="BO702" s="34"/>
      <c r="BT702" s="894">
        <f>G752</f>
        <v>0</v>
      </c>
      <c r="BU702" s="319">
        <f t="shared" si="57"/>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436" t="s">
        <v>600</v>
      </c>
      <c r="X703" s="1435"/>
      <c r="Y703" s="1435"/>
      <c r="Z703" s="1435"/>
      <c r="AA703" s="1435"/>
      <c r="AB703" s="1435"/>
      <c r="AC703" s="1435"/>
      <c r="AD703" s="1435"/>
      <c r="AE703" s="1435"/>
      <c r="AF703" s="1435"/>
      <c r="AG703" s="1435"/>
      <c r="AH703" s="1435"/>
      <c r="AI703" s="1435"/>
      <c r="AJ703" s="1435"/>
      <c r="AK703" s="1435"/>
      <c r="AZ703" s="34"/>
      <c r="BA703" s="34"/>
      <c r="BB703" s="34"/>
      <c r="BC703" s="34"/>
      <c r="BD703" s="34"/>
      <c r="BE703" s="3"/>
      <c r="BF703" s="312" t="s">
        <v>915</v>
      </c>
      <c r="BG703" s="321">
        <f>SUM(BG668:BG702)</f>
        <v>133</v>
      </c>
      <c r="BH703" s="322">
        <f>SUM(BH668:BH702)</f>
        <v>0.99999999999999989</v>
      </c>
      <c r="BI703" s="322">
        <f>SUM(BI668:BI702)</f>
        <v>0.5</v>
      </c>
      <c r="BN703" s="3"/>
      <c r="BO703" s="3"/>
      <c r="BT703" s="893">
        <f>SUM(BT668:BT702)</f>
        <v>133</v>
      </c>
      <c r="BU703" s="322">
        <f>SUM(BU668:BU702)</f>
        <v>0.99999999999999989</v>
      </c>
      <c r="BV703" s="322">
        <f>SUM(BV668:BV702)</f>
        <v>0.50006047094480388</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6" t="s">
        <v>600</v>
      </c>
      <c r="K704" s="1435"/>
      <c r="L704" s="1435"/>
      <c r="M704" s="1435"/>
      <c r="N704" s="1435"/>
      <c r="O704" s="1435"/>
      <c r="P704" s="1435"/>
      <c r="Q704" s="1435"/>
      <c r="R704" s="1435"/>
      <c r="S704" s="1435"/>
      <c r="T704" s="1435"/>
      <c r="U704" s="1435"/>
      <c r="V704" s="1435"/>
      <c r="W704" s="1435"/>
      <c r="X704" s="1435"/>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582" t="s">
        <v>600</v>
      </c>
      <c r="K705" s="1439"/>
      <c r="L705" s="1439"/>
      <c r="M705" s="1439"/>
      <c r="N705" s="1439"/>
      <c r="O705" s="1439"/>
      <c r="P705" s="4" t="s">
        <v>207</v>
      </c>
      <c r="Q705" s="4"/>
      <c r="R705" s="1421"/>
      <c r="S705" s="1421"/>
      <c r="T705" s="1421"/>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435" t="s">
        <v>308</v>
      </c>
      <c r="X706" s="1435"/>
      <c r="Y706" s="1435"/>
      <c r="Z706" s="1435"/>
      <c r="AA706" s="1435"/>
      <c r="AB706" s="1435"/>
      <c r="AC706" s="1435"/>
      <c r="AD706" s="1435"/>
      <c r="AE706" s="1435"/>
      <c r="AF706" s="1435"/>
      <c r="AG706" s="1435"/>
      <c r="AH706" s="1435"/>
      <c r="AI706" s="1435"/>
      <c r="AJ706" s="1435"/>
      <c r="AK706" s="1435"/>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5" t="s">
        <v>335</v>
      </c>
      <c r="F707" s="1435"/>
      <c r="G707" s="1435"/>
      <c r="H707" s="1435"/>
      <c r="I707" s="1435"/>
      <c r="J707" s="1435"/>
      <c r="K707" s="1435"/>
      <c r="L707" s="1435"/>
      <c r="M707" s="1435"/>
      <c r="N707" s="1435"/>
      <c r="O707" s="1435"/>
      <c r="P707" s="1435"/>
      <c r="Q707" s="1435"/>
      <c r="R707" s="1435"/>
      <c r="S707" s="1435"/>
      <c r="T707" s="1435"/>
      <c r="U707" s="1435"/>
      <c r="V707" s="1435"/>
      <c r="W707" s="1435"/>
      <c r="X707" s="1435"/>
      <c r="Y707" s="1435"/>
      <c r="Z707" s="1435"/>
      <c r="AA707" s="1435"/>
      <c r="AB707" s="1435"/>
      <c r="AC707" s="1435"/>
      <c r="AD707" s="1435"/>
      <c r="AE707" s="1435"/>
      <c r="AF707" s="1435"/>
      <c r="AG707" s="1435"/>
      <c r="AH707" s="1435"/>
      <c r="AI707" s="1435"/>
      <c r="AJ707" s="1435"/>
      <c r="AK707" s="1435"/>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6" t="s">
        <v>95</v>
      </c>
      <c r="B709" s="1276"/>
      <c r="C709" s="1276"/>
      <c r="D709" s="1276"/>
      <c r="E709" s="1276"/>
      <c r="F709" s="1276"/>
      <c r="G709" s="1276"/>
      <c r="H709" s="1276"/>
      <c r="I709" s="1276"/>
      <c r="J709" s="1276"/>
      <c r="K709" s="1276"/>
      <c r="L709" s="1276"/>
      <c r="M709" s="1276"/>
      <c r="N709" s="1276"/>
      <c r="O709" s="1276"/>
      <c r="P709" s="1276"/>
      <c r="Q709" s="1276"/>
      <c r="R709" s="1276"/>
      <c r="S709" s="1276"/>
      <c r="T709" s="1276"/>
      <c r="U709" s="1276"/>
      <c r="V709" s="1276"/>
      <c r="W709" s="1276"/>
      <c r="X709" s="1276"/>
      <c r="Y709" s="1276"/>
      <c r="Z709" s="1276"/>
      <c r="AA709" s="1276"/>
      <c r="AB709" s="1276"/>
      <c r="AC709" s="1276"/>
      <c r="AD709" s="1276"/>
      <c r="AE709" s="1276"/>
      <c r="AF709" s="1276"/>
      <c r="AG709" s="1276"/>
      <c r="AH709" s="1276"/>
      <c r="AI709" s="1276"/>
      <c r="AJ709" s="1276"/>
      <c r="AK709" s="1276"/>
      <c r="AL709" s="1276"/>
      <c r="AM709" s="1276"/>
      <c r="AN709" s="1276"/>
      <c r="AO709" s="1276"/>
      <c r="AP709" s="1276"/>
      <c r="AQ709" s="1276"/>
      <c r="AR709" s="1276"/>
      <c r="AS709" s="1276"/>
      <c r="AT709" s="1276"/>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6"/>
      <c r="B710" s="1276"/>
      <c r="C710" s="1276"/>
      <c r="D710" s="1276"/>
      <c r="E710" s="1276"/>
      <c r="F710" s="1276"/>
      <c r="G710" s="1276"/>
      <c r="H710" s="1276"/>
      <c r="I710" s="1276"/>
      <c r="J710" s="1276"/>
      <c r="K710" s="1276"/>
      <c r="L710" s="1276"/>
      <c r="M710" s="1276"/>
      <c r="N710" s="1276"/>
      <c r="O710" s="1276"/>
      <c r="P710" s="1276"/>
      <c r="Q710" s="1276"/>
      <c r="R710" s="1276"/>
      <c r="S710" s="1276"/>
      <c r="T710" s="1276"/>
      <c r="U710" s="1276"/>
      <c r="V710" s="1276"/>
      <c r="W710" s="1276"/>
      <c r="X710" s="1276"/>
      <c r="Y710" s="1276"/>
      <c r="Z710" s="1276"/>
      <c r="AA710" s="1276"/>
      <c r="AB710" s="1276"/>
      <c r="AC710" s="1276"/>
      <c r="AD710" s="1276"/>
      <c r="AE710" s="1276"/>
      <c r="AF710" s="1276"/>
      <c r="AG710" s="1276"/>
      <c r="AH710" s="1276"/>
      <c r="AI710" s="1276"/>
      <c r="AJ710" s="1276"/>
      <c r="AK710" s="1276"/>
      <c r="AL710" s="1276"/>
      <c r="AM710" s="1276"/>
      <c r="AN710" s="1276"/>
      <c r="AO710" s="1276"/>
      <c r="AP710" s="1276"/>
      <c r="AQ710" s="1276"/>
      <c r="AR710" s="1276"/>
      <c r="AS710" s="1276"/>
      <c r="AT710" s="1276"/>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6"/>
      <c r="B711" s="1276"/>
      <c r="C711" s="1276"/>
      <c r="D711" s="1276"/>
      <c r="E711" s="1276"/>
      <c r="F711" s="1276"/>
      <c r="G711" s="1276"/>
      <c r="H711" s="1276"/>
      <c r="I711" s="1276"/>
      <c r="J711" s="1276"/>
      <c r="K711" s="1276"/>
      <c r="L711" s="1276"/>
      <c r="M711" s="1276"/>
      <c r="N711" s="1276"/>
      <c r="O711" s="1276"/>
      <c r="P711" s="1276"/>
      <c r="Q711" s="1276"/>
      <c r="R711" s="1276"/>
      <c r="S711" s="1276"/>
      <c r="T711" s="1276"/>
      <c r="U711" s="1276"/>
      <c r="V711" s="1276"/>
      <c r="W711" s="1276"/>
      <c r="X711" s="1276"/>
      <c r="Y711" s="1276"/>
      <c r="Z711" s="1276"/>
      <c r="AA711" s="1276"/>
      <c r="AB711" s="1276"/>
      <c r="AC711" s="1276"/>
      <c r="AD711" s="1276"/>
      <c r="AE711" s="1276"/>
      <c r="AF711" s="1276"/>
      <c r="AG711" s="1276"/>
      <c r="AH711" s="1276"/>
      <c r="AI711" s="1276"/>
      <c r="AJ711" s="1276"/>
      <c r="AK711" s="1276"/>
      <c r="AL711" s="1276"/>
      <c r="AM711" s="1276"/>
      <c r="AN711" s="1276"/>
      <c r="AO711" s="1276"/>
      <c r="AP711" s="1276"/>
      <c r="AQ711" s="1276"/>
      <c r="AR711" s="1276"/>
      <c r="AS711" s="1276"/>
      <c r="AT711" s="1276"/>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81" t="s">
        <v>390</v>
      </c>
      <c r="C714" s="1372"/>
      <c r="D714" s="1372"/>
      <c r="E714" s="1372"/>
      <c r="F714" s="1373"/>
      <c r="G714" s="1581" t="s">
        <v>286</v>
      </c>
      <c r="H714" s="1372"/>
      <c r="I714" s="1372"/>
      <c r="J714" s="1373"/>
      <c r="K714" s="1386" t="s">
        <v>1867</v>
      </c>
      <c r="L714" s="1387"/>
      <c r="M714" s="1387"/>
      <c r="N714" s="1388"/>
      <c r="O714" s="1581" t="s">
        <v>456</v>
      </c>
      <c r="P714" s="1372"/>
      <c r="Q714" s="1372"/>
      <c r="R714" s="1372"/>
      <c r="S714" s="1373"/>
      <c r="T714" s="1371" t="s">
        <v>2251</v>
      </c>
      <c r="U714" s="1372"/>
      <c r="V714" s="1372"/>
      <c r="W714" s="1373"/>
      <c r="X714" s="1371" t="s">
        <v>2253</v>
      </c>
      <c r="Y714" s="1372"/>
      <c r="Z714" s="1372"/>
      <c r="AA714" s="1372"/>
      <c r="AB714" s="1373"/>
      <c r="AC714" s="1371" t="s">
        <v>2252</v>
      </c>
      <c r="AD714" s="1372"/>
      <c r="AE714" s="1372"/>
      <c r="AF714" s="1372"/>
      <c r="AG714" s="1373"/>
      <c r="AH714" s="1371" t="s">
        <v>2254</v>
      </c>
      <c r="AI714" s="1372"/>
      <c r="AJ714" s="1373"/>
      <c r="AK714" s="1371" t="s">
        <v>2288</v>
      </c>
      <c r="AL714" s="1372"/>
      <c r="AM714" s="1372"/>
      <c r="AN714" s="1372"/>
      <c r="AO714" s="137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4"/>
      <c r="C715" s="1375"/>
      <c r="D715" s="1375"/>
      <c r="E715" s="1375"/>
      <c r="F715" s="1376"/>
      <c r="G715" s="1374"/>
      <c r="H715" s="1375"/>
      <c r="I715" s="1375"/>
      <c r="J715" s="1376"/>
      <c r="K715" s="1389"/>
      <c r="L715" s="1390"/>
      <c r="M715" s="1390"/>
      <c r="N715" s="1391"/>
      <c r="O715" s="1374"/>
      <c r="P715" s="1375"/>
      <c r="Q715" s="1375"/>
      <c r="R715" s="1375"/>
      <c r="S715" s="1376"/>
      <c r="T715" s="1374"/>
      <c r="U715" s="1375"/>
      <c r="V715" s="1375"/>
      <c r="W715" s="1376"/>
      <c r="X715" s="1374"/>
      <c r="Y715" s="1375"/>
      <c r="Z715" s="1375"/>
      <c r="AA715" s="1375"/>
      <c r="AB715" s="1376"/>
      <c r="AC715" s="1374"/>
      <c r="AD715" s="1375"/>
      <c r="AE715" s="1375"/>
      <c r="AF715" s="1375"/>
      <c r="AG715" s="1376"/>
      <c r="AH715" s="1374"/>
      <c r="AI715" s="1375"/>
      <c r="AJ715" s="1376"/>
      <c r="AK715" s="1374"/>
      <c r="AL715" s="1375"/>
      <c r="AM715" s="1375"/>
      <c r="AN715" s="1375"/>
      <c r="AO715" s="137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4"/>
      <c r="C716" s="1375"/>
      <c r="D716" s="1375"/>
      <c r="E716" s="1375"/>
      <c r="F716" s="1376"/>
      <c r="G716" s="1374"/>
      <c r="H716" s="1375"/>
      <c r="I716" s="1375"/>
      <c r="J716" s="1376"/>
      <c r="K716" s="1389"/>
      <c r="L716" s="1390"/>
      <c r="M716" s="1390"/>
      <c r="N716" s="1391"/>
      <c r="O716" s="1374"/>
      <c r="P716" s="1375"/>
      <c r="Q716" s="1375"/>
      <c r="R716" s="1375"/>
      <c r="S716" s="1376"/>
      <c r="T716" s="1374"/>
      <c r="U716" s="1375"/>
      <c r="V716" s="1375"/>
      <c r="W716" s="1376"/>
      <c r="X716" s="1374"/>
      <c r="Y716" s="1375"/>
      <c r="Z716" s="1375"/>
      <c r="AA716" s="1375"/>
      <c r="AB716" s="1376"/>
      <c r="AC716" s="1374"/>
      <c r="AD716" s="1375"/>
      <c r="AE716" s="1375"/>
      <c r="AF716" s="1375"/>
      <c r="AG716" s="1376"/>
      <c r="AH716" s="1374"/>
      <c r="AI716" s="1375"/>
      <c r="AJ716" s="1376"/>
      <c r="AK716" s="1374"/>
      <c r="AL716" s="1375"/>
      <c r="AM716" s="1375"/>
      <c r="AN716" s="1375"/>
      <c r="AO716" s="137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7"/>
      <c r="C717" s="1378"/>
      <c r="D717" s="1378"/>
      <c r="E717" s="1378"/>
      <c r="F717" s="1379"/>
      <c r="G717" s="1377"/>
      <c r="H717" s="1378"/>
      <c r="I717" s="1378"/>
      <c r="J717" s="1379"/>
      <c r="K717" s="1389"/>
      <c r="L717" s="1390"/>
      <c r="M717" s="1390"/>
      <c r="N717" s="1391"/>
      <c r="O717" s="1377"/>
      <c r="P717" s="1378"/>
      <c r="Q717" s="1378"/>
      <c r="R717" s="1378"/>
      <c r="S717" s="1379"/>
      <c r="T717" s="1377"/>
      <c r="U717" s="1378"/>
      <c r="V717" s="1378"/>
      <c r="W717" s="1379"/>
      <c r="X717" s="1377"/>
      <c r="Y717" s="1378"/>
      <c r="Z717" s="1378"/>
      <c r="AA717" s="1378"/>
      <c r="AB717" s="1379"/>
      <c r="AC717" s="1377"/>
      <c r="AD717" s="1378"/>
      <c r="AE717" s="1378"/>
      <c r="AF717" s="1378"/>
      <c r="AG717" s="1379"/>
      <c r="AH717" s="1377"/>
      <c r="AI717" s="1378"/>
      <c r="AJ717" s="1379"/>
      <c r="AK717" s="1377"/>
      <c r="AL717" s="1378"/>
      <c r="AM717" s="1378"/>
      <c r="AN717" s="1378"/>
      <c r="AO717" s="137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9" t="s">
        <v>325</v>
      </c>
      <c r="C718" s="1360"/>
      <c r="D718" s="1360"/>
      <c r="E718" s="1360"/>
      <c r="F718" s="1361"/>
      <c r="G718" s="1368">
        <v>19</v>
      </c>
      <c r="H718" s="1369"/>
      <c r="I718" s="1369"/>
      <c r="J718" s="1370"/>
      <c r="K718" s="1575">
        <v>385</v>
      </c>
      <c r="L718" s="1576"/>
      <c r="M718" s="1576"/>
      <c r="N718" s="1577"/>
      <c r="O718" s="1380">
        <v>568</v>
      </c>
      <c r="P718" s="1381"/>
      <c r="Q718" s="1381"/>
      <c r="R718" s="1381"/>
      <c r="S718" s="1382"/>
      <c r="T718" s="1380">
        <v>51</v>
      </c>
      <c r="U718" s="1381"/>
      <c r="V718" s="1381"/>
      <c r="W718" s="1382"/>
      <c r="X718" s="1362">
        <f t="shared" ref="X718:X741" si="63">O718+T718</f>
        <v>619</v>
      </c>
      <c r="Y718" s="1363"/>
      <c r="Z718" s="1363"/>
      <c r="AA718" s="1363"/>
      <c r="AB718" s="1364"/>
      <c r="AC718" s="1383">
        <v>0.3</v>
      </c>
      <c r="AD718" s="1384"/>
      <c r="AE718" s="1384"/>
      <c r="AF718" s="1384"/>
      <c r="AG718" s="1385"/>
      <c r="AH718" s="1365">
        <f t="shared" ref="AH718:AH751" si="64">IF($AC718&gt;0,($X718/$BA667), "")</f>
        <v>0.29990310077519378</v>
      </c>
      <c r="AI718" s="1366"/>
      <c r="AJ718" s="1367"/>
      <c r="AK718" s="1359" t="s">
        <v>600</v>
      </c>
      <c r="AL718" s="1360"/>
      <c r="AM718" s="1360"/>
      <c r="AN718" s="1360"/>
      <c r="AO718" s="1361"/>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9" t="s">
        <v>325</v>
      </c>
      <c r="C719" s="1360"/>
      <c r="D719" s="1360"/>
      <c r="E719" s="1360"/>
      <c r="F719" s="1361"/>
      <c r="G719" s="1368">
        <v>15</v>
      </c>
      <c r="H719" s="1369"/>
      <c r="I719" s="1369"/>
      <c r="J719" s="1370"/>
      <c r="K719" s="1575">
        <v>385</v>
      </c>
      <c r="L719" s="1576"/>
      <c r="M719" s="1576"/>
      <c r="N719" s="1577"/>
      <c r="O719" s="1380">
        <v>981</v>
      </c>
      <c r="P719" s="1381"/>
      <c r="Q719" s="1381"/>
      <c r="R719" s="1381"/>
      <c r="S719" s="1382"/>
      <c r="T719" s="1380">
        <v>51</v>
      </c>
      <c r="U719" s="1381"/>
      <c r="V719" s="1381"/>
      <c r="W719" s="1382"/>
      <c r="X719" s="1362">
        <f t="shared" si="63"/>
        <v>1032</v>
      </c>
      <c r="Y719" s="1363"/>
      <c r="Z719" s="1363"/>
      <c r="AA719" s="1363"/>
      <c r="AB719" s="1364"/>
      <c r="AC719" s="1383">
        <v>0.5</v>
      </c>
      <c r="AD719" s="1384"/>
      <c r="AE719" s="1384"/>
      <c r="AF719" s="1384"/>
      <c r="AG719" s="1385"/>
      <c r="AH719" s="1365">
        <f t="shared" si="64"/>
        <v>0.5</v>
      </c>
      <c r="AI719" s="1366"/>
      <c r="AJ719" s="1367"/>
      <c r="AK719" s="1359" t="s">
        <v>600</v>
      </c>
      <c r="AL719" s="1360"/>
      <c r="AM719" s="1360"/>
      <c r="AN719" s="1360"/>
      <c r="AO719" s="1361"/>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9" t="s">
        <v>325</v>
      </c>
      <c r="C720" s="1360"/>
      <c r="D720" s="1360"/>
      <c r="E720" s="1360"/>
      <c r="F720" s="1361"/>
      <c r="G720" s="1368">
        <v>34</v>
      </c>
      <c r="H720" s="1369"/>
      <c r="I720" s="1369"/>
      <c r="J720" s="1370"/>
      <c r="K720" s="1575">
        <v>385</v>
      </c>
      <c r="L720" s="1576"/>
      <c r="M720" s="1576"/>
      <c r="N720" s="1577"/>
      <c r="O720" s="1380">
        <v>1188</v>
      </c>
      <c r="P720" s="1381"/>
      <c r="Q720" s="1381"/>
      <c r="R720" s="1381"/>
      <c r="S720" s="1382"/>
      <c r="T720" s="1380">
        <v>51</v>
      </c>
      <c r="U720" s="1381"/>
      <c r="V720" s="1381"/>
      <c r="W720" s="1382"/>
      <c r="X720" s="1362">
        <f t="shared" si="63"/>
        <v>1239</v>
      </c>
      <c r="Y720" s="1363"/>
      <c r="Z720" s="1363"/>
      <c r="AA720" s="1363"/>
      <c r="AB720" s="1364"/>
      <c r="AC720" s="1383">
        <v>0.6</v>
      </c>
      <c r="AD720" s="1384"/>
      <c r="AE720" s="1384"/>
      <c r="AF720" s="1384"/>
      <c r="AG720" s="1385"/>
      <c r="AH720" s="1365">
        <f t="shared" si="64"/>
        <v>0.60029069767441856</v>
      </c>
      <c r="AI720" s="1366"/>
      <c r="AJ720" s="1367"/>
      <c r="AK720" s="1359" t="s">
        <v>600</v>
      </c>
      <c r="AL720" s="1360"/>
      <c r="AM720" s="1360"/>
      <c r="AN720" s="1360"/>
      <c r="AO720" s="1361"/>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9" t="s">
        <v>326</v>
      </c>
      <c r="C721" s="1360"/>
      <c r="D721" s="1360"/>
      <c r="E721" s="1360"/>
      <c r="F721" s="1361"/>
      <c r="G721" s="1368">
        <v>15</v>
      </c>
      <c r="H721" s="1369"/>
      <c r="I721" s="1369"/>
      <c r="J721" s="1370"/>
      <c r="K721" s="1575">
        <v>570</v>
      </c>
      <c r="L721" s="1576"/>
      <c r="M721" s="1576"/>
      <c r="N721" s="1577"/>
      <c r="O721" s="1380">
        <v>605</v>
      </c>
      <c r="P721" s="1381"/>
      <c r="Q721" s="1381"/>
      <c r="R721" s="1381"/>
      <c r="S721" s="1382"/>
      <c r="T721" s="1380">
        <v>58</v>
      </c>
      <c r="U721" s="1381"/>
      <c r="V721" s="1381"/>
      <c r="W721" s="1382"/>
      <c r="X721" s="1362">
        <f t="shared" si="63"/>
        <v>663</v>
      </c>
      <c r="Y721" s="1363"/>
      <c r="Z721" s="1363"/>
      <c r="AA721" s="1363"/>
      <c r="AB721" s="1364"/>
      <c r="AC721" s="1383">
        <v>0.3</v>
      </c>
      <c r="AD721" s="1384"/>
      <c r="AE721" s="1384"/>
      <c r="AF721" s="1384"/>
      <c r="AG721" s="1385"/>
      <c r="AH721" s="1365">
        <f t="shared" si="64"/>
        <v>0.3</v>
      </c>
      <c r="AI721" s="1366"/>
      <c r="AJ721" s="1367"/>
      <c r="AK721" s="1359" t="s">
        <v>600</v>
      </c>
      <c r="AL721" s="1360"/>
      <c r="AM721" s="1360"/>
      <c r="AN721" s="1360"/>
      <c r="AO721" s="1361"/>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9" t="s">
        <v>326</v>
      </c>
      <c r="C722" s="1360"/>
      <c r="D722" s="1360"/>
      <c r="E722" s="1360"/>
      <c r="F722" s="1361"/>
      <c r="G722" s="1368">
        <v>16</v>
      </c>
      <c r="H722" s="1369"/>
      <c r="I722" s="1369"/>
      <c r="J722" s="1370"/>
      <c r="K722" s="1575">
        <v>570</v>
      </c>
      <c r="L722" s="1576"/>
      <c r="M722" s="1576"/>
      <c r="N722" s="1577"/>
      <c r="O722" s="1380">
        <v>1047</v>
      </c>
      <c r="P722" s="1381"/>
      <c r="Q722" s="1381"/>
      <c r="R722" s="1381"/>
      <c r="S722" s="1382"/>
      <c r="T722" s="1380">
        <v>58</v>
      </c>
      <c r="U722" s="1381"/>
      <c r="V722" s="1381"/>
      <c r="W722" s="1382"/>
      <c r="X722" s="1362">
        <f t="shared" si="63"/>
        <v>1105</v>
      </c>
      <c r="Y722" s="1363"/>
      <c r="Z722" s="1363"/>
      <c r="AA722" s="1363"/>
      <c r="AB722" s="1364"/>
      <c r="AC722" s="1383">
        <v>0.5</v>
      </c>
      <c r="AD722" s="1384"/>
      <c r="AE722" s="1384"/>
      <c r="AF722" s="1384"/>
      <c r="AG722" s="1385"/>
      <c r="AH722" s="1365">
        <f t="shared" si="64"/>
        <v>0.5</v>
      </c>
      <c r="AI722" s="1366"/>
      <c r="AJ722" s="1367"/>
      <c r="AK722" s="1359" t="s">
        <v>600</v>
      </c>
      <c r="AL722" s="1360"/>
      <c r="AM722" s="1360"/>
      <c r="AN722" s="1360"/>
      <c r="AO722" s="1361"/>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9" t="s">
        <v>326</v>
      </c>
      <c r="C723" s="1360"/>
      <c r="D723" s="1360"/>
      <c r="E723" s="1360"/>
      <c r="F723" s="1361"/>
      <c r="G723" s="1368">
        <v>34</v>
      </c>
      <c r="H723" s="1369"/>
      <c r="I723" s="1369"/>
      <c r="J723" s="1370"/>
      <c r="K723" s="1575">
        <v>570</v>
      </c>
      <c r="L723" s="1576"/>
      <c r="M723" s="1576"/>
      <c r="N723" s="1577"/>
      <c r="O723" s="1380">
        <v>1268</v>
      </c>
      <c r="P723" s="1381"/>
      <c r="Q723" s="1381"/>
      <c r="R723" s="1381"/>
      <c r="S723" s="1382"/>
      <c r="T723" s="1380">
        <v>58</v>
      </c>
      <c r="U723" s="1381"/>
      <c r="V723" s="1381"/>
      <c r="W723" s="1382"/>
      <c r="X723" s="1362">
        <f t="shared" si="63"/>
        <v>1326</v>
      </c>
      <c r="Y723" s="1363"/>
      <c r="Z723" s="1363"/>
      <c r="AA723" s="1363"/>
      <c r="AB723" s="1364"/>
      <c r="AC723" s="1383">
        <v>0.6</v>
      </c>
      <c r="AD723" s="1384"/>
      <c r="AE723" s="1384"/>
      <c r="AF723" s="1384"/>
      <c r="AG723" s="1385"/>
      <c r="AH723" s="1365">
        <f t="shared" si="64"/>
        <v>0.6</v>
      </c>
      <c r="AI723" s="1366"/>
      <c r="AJ723" s="1367"/>
      <c r="AK723" s="1359" t="s">
        <v>600</v>
      </c>
      <c r="AL723" s="1360"/>
      <c r="AM723" s="1360"/>
      <c r="AN723" s="1360"/>
      <c r="AO723" s="1361"/>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9"/>
      <c r="C724" s="1360"/>
      <c r="D724" s="1360"/>
      <c r="E724" s="1360"/>
      <c r="F724" s="1361"/>
      <c r="G724" s="1368"/>
      <c r="H724" s="1369"/>
      <c r="I724" s="1369"/>
      <c r="J724" s="1370"/>
      <c r="K724" s="1575"/>
      <c r="L724" s="1576"/>
      <c r="M724" s="1576"/>
      <c r="N724" s="1577"/>
      <c r="O724" s="1380"/>
      <c r="P724" s="1381"/>
      <c r="Q724" s="1381"/>
      <c r="R724" s="1381"/>
      <c r="S724" s="1382"/>
      <c r="T724" s="1380"/>
      <c r="U724" s="1381"/>
      <c r="V724" s="1381"/>
      <c r="W724" s="1382"/>
      <c r="X724" s="1362">
        <f t="shared" si="63"/>
        <v>0</v>
      </c>
      <c r="Y724" s="1363"/>
      <c r="Z724" s="1363"/>
      <c r="AA724" s="1363"/>
      <c r="AB724" s="1364"/>
      <c r="AC724" s="1383"/>
      <c r="AD724" s="1384"/>
      <c r="AE724" s="1384"/>
      <c r="AF724" s="1384"/>
      <c r="AG724" s="1385"/>
      <c r="AH724" s="1365" t="str">
        <f t="shared" si="64"/>
        <v/>
      </c>
      <c r="AI724" s="1366"/>
      <c r="AJ724" s="1367"/>
      <c r="AK724" s="1359" t="s">
        <v>600</v>
      </c>
      <c r="AL724" s="1360"/>
      <c r="AM724" s="1360"/>
      <c r="AN724" s="1360"/>
      <c r="AO724" s="1361"/>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9"/>
      <c r="C725" s="1360"/>
      <c r="D725" s="1360"/>
      <c r="E725" s="1360"/>
      <c r="F725" s="1361"/>
      <c r="G725" s="1368"/>
      <c r="H725" s="1369"/>
      <c r="I725" s="1369"/>
      <c r="J725" s="1370"/>
      <c r="K725" s="1575"/>
      <c r="L725" s="1576"/>
      <c r="M725" s="1576"/>
      <c r="N725" s="1577"/>
      <c r="O725" s="1380"/>
      <c r="P725" s="1381"/>
      <c r="Q725" s="1381"/>
      <c r="R725" s="1381"/>
      <c r="S725" s="1382"/>
      <c r="T725" s="1380"/>
      <c r="U725" s="1381"/>
      <c r="V725" s="1381"/>
      <c r="W725" s="1382"/>
      <c r="X725" s="1362">
        <f t="shared" si="63"/>
        <v>0</v>
      </c>
      <c r="Y725" s="1363"/>
      <c r="Z725" s="1363"/>
      <c r="AA725" s="1363"/>
      <c r="AB725" s="1364"/>
      <c r="AC725" s="1383"/>
      <c r="AD725" s="1384"/>
      <c r="AE725" s="1384"/>
      <c r="AF725" s="1384"/>
      <c r="AG725" s="1385"/>
      <c r="AH725" s="1365" t="str">
        <f t="shared" si="64"/>
        <v/>
      </c>
      <c r="AI725" s="1366"/>
      <c r="AJ725" s="1367"/>
      <c r="AK725" s="1359" t="s">
        <v>600</v>
      </c>
      <c r="AL725" s="1360"/>
      <c r="AM725" s="1360"/>
      <c r="AN725" s="1360"/>
      <c r="AO725" s="1361"/>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9"/>
      <c r="C726" s="1360"/>
      <c r="D726" s="1360"/>
      <c r="E726" s="1360"/>
      <c r="F726" s="1361"/>
      <c r="G726" s="1368"/>
      <c r="H726" s="1369"/>
      <c r="I726" s="1369"/>
      <c r="J726" s="1370"/>
      <c r="K726" s="1575"/>
      <c r="L726" s="1576"/>
      <c r="M726" s="1576"/>
      <c r="N726" s="1577"/>
      <c r="O726" s="1380"/>
      <c r="P726" s="1381"/>
      <c r="Q726" s="1381"/>
      <c r="R726" s="1381"/>
      <c r="S726" s="1382"/>
      <c r="T726" s="1380"/>
      <c r="U726" s="1381"/>
      <c r="V726" s="1381"/>
      <c r="W726" s="1382"/>
      <c r="X726" s="1362">
        <f t="shared" si="63"/>
        <v>0</v>
      </c>
      <c r="Y726" s="1363"/>
      <c r="Z726" s="1363"/>
      <c r="AA726" s="1363"/>
      <c r="AB726" s="1364"/>
      <c r="AC726" s="1383"/>
      <c r="AD726" s="1384"/>
      <c r="AE726" s="1384"/>
      <c r="AF726" s="1384"/>
      <c r="AG726" s="1385"/>
      <c r="AH726" s="1365" t="str">
        <f t="shared" si="64"/>
        <v/>
      </c>
      <c r="AI726" s="1366"/>
      <c r="AJ726" s="1367"/>
      <c r="AK726" s="1359" t="s">
        <v>600</v>
      </c>
      <c r="AL726" s="1360"/>
      <c r="AM726" s="1360"/>
      <c r="AN726" s="1360"/>
      <c r="AO726" s="1361"/>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9"/>
      <c r="C727" s="1360"/>
      <c r="D727" s="1360"/>
      <c r="E727" s="1360"/>
      <c r="F727" s="1361"/>
      <c r="G727" s="1368"/>
      <c r="H727" s="1369"/>
      <c r="I727" s="1369"/>
      <c r="J727" s="1370"/>
      <c r="K727" s="1575"/>
      <c r="L727" s="1576"/>
      <c r="M727" s="1576"/>
      <c r="N727" s="1577"/>
      <c r="O727" s="1380"/>
      <c r="P727" s="1381"/>
      <c r="Q727" s="1381"/>
      <c r="R727" s="1381"/>
      <c r="S727" s="1382"/>
      <c r="T727" s="1380"/>
      <c r="U727" s="1381"/>
      <c r="V727" s="1381"/>
      <c r="W727" s="1382"/>
      <c r="X727" s="1362">
        <f t="shared" si="63"/>
        <v>0</v>
      </c>
      <c r="Y727" s="1363"/>
      <c r="Z727" s="1363"/>
      <c r="AA727" s="1363"/>
      <c r="AB727" s="1364"/>
      <c r="AC727" s="1383"/>
      <c r="AD727" s="1384"/>
      <c r="AE727" s="1384"/>
      <c r="AF727" s="1384"/>
      <c r="AG727" s="1385"/>
      <c r="AH727" s="1365" t="str">
        <f t="shared" si="64"/>
        <v/>
      </c>
      <c r="AI727" s="1366"/>
      <c r="AJ727" s="1367"/>
      <c r="AK727" s="1359" t="s">
        <v>600</v>
      </c>
      <c r="AL727" s="1360"/>
      <c r="AM727" s="1360"/>
      <c r="AN727" s="1360"/>
      <c r="AO727" s="1361"/>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9"/>
      <c r="C728" s="1360"/>
      <c r="D728" s="1360"/>
      <c r="E728" s="1360"/>
      <c r="F728" s="1361"/>
      <c r="G728" s="1368"/>
      <c r="H728" s="1369"/>
      <c r="I728" s="1369"/>
      <c r="J728" s="1370"/>
      <c r="K728" s="1575"/>
      <c r="L728" s="1576"/>
      <c r="M728" s="1576"/>
      <c r="N728" s="1577"/>
      <c r="O728" s="1380"/>
      <c r="P728" s="1381"/>
      <c r="Q728" s="1381"/>
      <c r="R728" s="1381"/>
      <c r="S728" s="1382"/>
      <c r="T728" s="1380"/>
      <c r="U728" s="1381"/>
      <c r="V728" s="1381"/>
      <c r="W728" s="1382"/>
      <c r="X728" s="1362">
        <f t="shared" si="63"/>
        <v>0</v>
      </c>
      <c r="Y728" s="1363"/>
      <c r="Z728" s="1363"/>
      <c r="AA728" s="1363"/>
      <c r="AB728" s="1364"/>
      <c r="AC728" s="1383"/>
      <c r="AD728" s="1384"/>
      <c r="AE728" s="1384"/>
      <c r="AF728" s="1384"/>
      <c r="AG728" s="1385"/>
      <c r="AH728" s="1365" t="str">
        <f t="shared" si="64"/>
        <v/>
      </c>
      <c r="AI728" s="1366"/>
      <c r="AJ728" s="1367"/>
      <c r="AK728" s="1359" t="s">
        <v>600</v>
      </c>
      <c r="AL728" s="1360"/>
      <c r="AM728" s="1360"/>
      <c r="AN728" s="1360"/>
      <c r="AO728" s="1361"/>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9"/>
      <c r="C729" s="1360"/>
      <c r="D729" s="1360"/>
      <c r="E729" s="1360"/>
      <c r="F729" s="1361"/>
      <c r="G729" s="1368"/>
      <c r="H729" s="1369"/>
      <c r="I729" s="1369"/>
      <c r="J729" s="1370"/>
      <c r="K729" s="1575"/>
      <c r="L729" s="1576"/>
      <c r="M729" s="1576"/>
      <c r="N729" s="1577"/>
      <c r="O729" s="1380"/>
      <c r="P729" s="1381"/>
      <c r="Q729" s="1381"/>
      <c r="R729" s="1381"/>
      <c r="S729" s="1382"/>
      <c r="T729" s="1380"/>
      <c r="U729" s="1381"/>
      <c r="V729" s="1381"/>
      <c r="W729" s="1382"/>
      <c r="X729" s="1362">
        <f t="shared" si="63"/>
        <v>0</v>
      </c>
      <c r="Y729" s="1363"/>
      <c r="Z729" s="1363"/>
      <c r="AA729" s="1363"/>
      <c r="AB729" s="1364"/>
      <c r="AC729" s="1383"/>
      <c r="AD729" s="1384"/>
      <c r="AE729" s="1384"/>
      <c r="AF729" s="1384"/>
      <c r="AG729" s="1385"/>
      <c r="AH729" s="1365" t="str">
        <f t="shared" si="64"/>
        <v/>
      </c>
      <c r="AI729" s="1366"/>
      <c r="AJ729" s="1367"/>
      <c r="AK729" s="1359" t="s">
        <v>600</v>
      </c>
      <c r="AL729" s="1360"/>
      <c r="AM729" s="1360"/>
      <c r="AN729" s="1360"/>
      <c r="AO729" s="1361"/>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9"/>
      <c r="C730" s="1360"/>
      <c r="D730" s="1360"/>
      <c r="E730" s="1360"/>
      <c r="F730" s="1361"/>
      <c r="G730" s="1368"/>
      <c r="H730" s="1369"/>
      <c r="I730" s="1369"/>
      <c r="J730" s="1370"/>
      <c r="K730" s="1575"/>
      <c r="L730" s="1576"/>
      <c r="M730" s="1576"/>
      <c r="N730" s="1577"/>
      <c r="O730" s="1380"/>
      <c r="P730" s="1381"/>
      <c r="Q730" s="1381"/>
      <c r="R730" s="1381"/>
      <c r="S730" s="1382"/>
      <c r="T730" s="1380"/>
      <c r="U730" s="1381"/>
      <c r="V730" s="1381"/>
      <c r="W730" s="1382"/>
      <c r="X730" s="1362">
        <f t="shared" si="63"/>
        <v>0</v>
      </c>
      <c r="Y730" s="1363"/>
      <c r="Z730" s="1363"/>
      <c r="AA730" s="1363"/>
      <c r="AB730" s="1364"/>
      <c r="AC730" s="1383"/>
      <c r="AD730" s="1384"/>
      <c r="AE730" s="1384"/>
      <c r="AF730" s="1384"/>
      <c r="AG730" s="1385"/>
      <c r="AH730" s="1365" t="str">
        <f t="shared" si="64"/>
        <v/>
      </c>
      <c r="AI730" s="1366"/>
      <c r="AJ730" s="1367"/>
      <c r="AK730" s="1359" t="s">
        <v>600</v>
      </c>
      <c r="AL730" s="1360"/>
      <c r="AM730" s="1360"/>
      <c r="AN730" s="1360"/>
      <c r="AO730" s="1361"/>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9"/>
      <c r="C731" s="1360"/>
      <c r="D731" s="1360"/>
      <c r="E731" s="1360"/>
      <c r="F731" s="1361"/>
      <c r="G731" s="1368"/>
      <c r="H731" s="1369"/>
      <c r="I731" s="1369"/>
      <c r="J731" s="1370"/>
      <c r="K731" s="1575"/>
      <c r="L731" s="1576"/>
      <c r="M731" s="1576"/>
      <c r="N731" s="1577"/>
      <c r="O731" s="1380"/>
      <c r="P731" s="1381"/>
      <c r="Q731" s="1381"/>
      <c r="R731" s="1381"/>
      <c r="S731" s="1382"/>
      <c r="T731" s="1380"/>
      <c r="U731" s="1381"/>
      <c r="V731" s="1381"/>
      <c r="W731" s="1382"/>
      <c r="X731" s="1362">
        <f t="shared" si="63"/>
        <v>0</v>
      </c>
      <c r="Y731" s="1363"/>
      <c r="Z731" s="1363"/>
      <c r="AA731" s="1363"/>
      <c r="AB731" s="1364"/>
      <c r="AC731" s="1383"/>
      <c r="AD731" s="1384"/>
      <c r="AE731" s="1384"/>
      <c r="AF731" s="1384"/>
      <c r="AG731" s="1385"/>
      <c r="AH731" s="1365" t="str">
        <f t="shared" si="64"/>
        <v/>
      </c>
      <c r="AI731" s="1366"/>
      <c r="AJ731" s="1367"/>
      <c r="AK731" s="1359" t="s">
        <v>600</v>
      </c>
      <c r="AL731" s="1360"/>
      <c r="AM731" s="1360"/>
      <c r="AN731" s="1360"/>
      <c r="AO731" s="1361"/>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9"/>
      <c r="C732" s="1360"/>
      <c r="D732" s="1360"/>
      <c r="E732" s="1360"/>
      <c r="F732" s="1361"/>
      <c r="G732" s="1368"/>
      <c r="H732" s="1369"/>
      <c r="I732" s="1369"/>
      <c r="J732" s="1370"/>
      <c r="K732" s="1575"/>
      <c r="L732" s="1576"/>
      <c r="M732" s="1576"/>
      <c r="N732" s="1577"/>
      <c r="O732" s="1380"/>
      <c r="P732" s="1381"/>
      <c r="Q732" s="1381"/>
      <c r="R732" s="1381"/>
      <c r="S732" s="1382"/>
      <c r="T732" s="1380"/>
      <c r="U732" s="1381"/>
      <c r="V732" s="1381"/>
      <c r="W732" s="1382"/>
      <c r="X732" s="1362">
        <f t="shared" si="63"/>
        <v>0</v>
      </c>
      <c r="Y732" s="1363"/>
      <c r="Z732" s="1363"/>
      <c r="AA732" s="1363"/>
      <c r="AB732" s="1364"/>
      <c r="AC732" s="1383"/>
      <c r="AD732" s="1384"/>
      <c r="AE732" s="1384"/>
      <c r="AF732" s="1384"/>
      <c r="AG732" s="1385"/>
      <c r="AH732" s="1365" t="str">
        <f t="shared" si="64"/>
        <v/>
      </c>
      <c r="AI732" s="1366"/>
      <c r="AJ732" s="1367"/>
      <c r="AK732" s="1359" t="s">
        <v>600</v>
      </c>
      <c r="AL732" s="1360"/>
      <c r="AM732" s="1360"/>
      <c r="AN732" s="1360"/>
      <c r="AO732" s="1361"/>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9"/>
      <c r="C733" s="1360"/>
      <c r="D733" s="1360"/>
      <c r="E733" s="1360"/>
      <c r="F733" s="1361"/>
      <c r="G733" s="1368"/>
      <c r="H733" s="1369"/>
      <c r="I733" s="1369"/>
      <c r="J733" s="1370"/>
      <c r="K733" s="1575"/>
      <c r="L733" s="1576"/>
      <c r="M733" s="1576"/>
      <c r="N733" s="1577"/>
      <c r="O733" s="1380"/>
      <c r="P733" s="1381"/>
      <c r="Q733" s="1381"/>
      <c r="R733" s="1381"/>
      <c r="S733" s="1382"/>
      <c r="T733" s="1380"/>
      <c r="U733" s="1381"/>
      <c r="V733" s="1381"/>
      <c r="W733" s="1382"/>
      <c r="X733" s="1362">
        <f t="shared" si="63"/>
        <v>0</v>
      </c>
      <c r="Y733" s="1363"/>
      <c r="Z733" s="1363"/>
      <c r="AA733" s="1363"/>
      <c r="AB733" s="1364"/>
      <c r="AC733" s="1383"/>
      <c r="AD733" s="1384"/>
      <c r="AE733" s="1384"/>
      <c r="AF733" s="1384"/>
      <c r="AG733" s="1385"/>
      <c r="AH733" s="1365" t="str">
        <f t="shared" si="64"/>
        <v/>
      </c>
      <c r="AI733" s="1366"/>
      <c r="AJ733" s="1367"/>
      <c r="AK733" s="1359" t="s">
        <v>600</v>
      </c>
      <c r="AL733" s="1360"/>
      <c r="AM733" s="1360"/>
      <c r="AN733" s="1360"/>
      <c r="AO733" s="1361"/>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9"/>
      <c r="C734" s="1360"/>
      <c r="D734" s="1360"/>
      <c r="E734" s="1360"/>
      <c r="F734" s="1361"/>
      <c r="G734" s="1368"/>
      <c r="H734" s="1369"/>
      <c r="I734" s="1369"/>
      <c r="J734" s="1370"/>
      <c r="K734" s="1575"/>
      <c r="L734" s="1576"/>
      <c r="M734" s="1576"/>
      <c r="N734" s="1577"/>
      <c r="O734" s="1380"/>
      <c r="P734" s="1381"/>
      <c r="Q734" s="1381"/>
      <c r="R734" s="1381"/>
      <c r="S734" s="1382"/>
      <c r="T734" s="1380"/>
      <c r="U734" s="1381"/>
      <c r="V734" s="1381"/>
      <c r="W734" s="1382"/>
      <c r="X734" s="1362">
        <f t="shared" si="63"/>
        <v>0</v>
      </c>
      <c r="Y734" s="1363"/>
      <c r="Z734" s="1363"/>
      <c r="AA734" s="1363"/>
      <c r="AB734" s="1364"/>
      <c r="AC734" s="1383"/>
      <c r="AD734" s="1384"/>
      <c r="AE734" s="1384"/>
      <c r="AF734" s="1384"/>
      <c r="AG734" s="1385"/>
      <c r="AH734" s="1365" t="str">
        <f t="shared" si="64"/>
        <v/>
      </c>
      <c r="AI734" s="1366"/>
      <c r="AJ734" s="1367"/>
      <c r="AK734" s="1359" t="s">
        <v>600</v>
      </c>
      <c r="AL734" s="1360"/>
      <c r="AM734" s="1360"/>
      <c r="AN734" s="1360"/>
      <c r="AO734" s="1361"/>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9"/>
      <c r="C735" s="1360"/>
      <c r="D735" s="1360"/>
      <c r="E735" s="1360"/>
      <c r="F735" s="1361"/>
      <c r="G735" s="1368"/>
      <c r="H735" s="1369"/>
      <c r="I735" s="1369"/>
      <c r="J735" s="1370"/>
      <c r="K735" s="1575"/>
      <c r="L735" s="1576"/>
      <c r="M735" s="1576"/>
      <c r="N735" s="1577"/>
      <c r="O735" s="1380"/>
      <c r="P735" s="1381"/>
      <c r="Q735" s="1381"/>
      <c r="R735" s="1381"/>
      <c r="S735" s="1382"/>
      <c r="T735" s="1380"/>
      <c r="U735" s="1381"/>
      <c r="V735" s="1381"/>
      <c r="W735" s="1382"/>
      <c r="X735" s="1362">
        <f t="shared" si="63"/>
        <v>0</v>
      </c>
      <c r="Y735" s="1363"/>
      <c r="Z735" s="1363"/>
      <c r="AA735" s="1363"/>
      <c r="AB735" s="1364"/>
      <c r="AC735" s="1383"/>
      <c r="AD735" s="1384"/>
      <c r="AE735" s="1384"/>
      <c r="AF735" s="1384"/>
      <c r="AG735" s="1385"/>
      <c r="AH735" s="1365" t="str">
        <f t="shared" si="64"/>
        <v/>
      </c>
      <c r="AI735" s="1366"/>
      <c r="AJ735" s="1367"/>
      <c r="AK735" s="1359" t="s">
        <v>600</v>
      </c>
      <c r="AL735" s="1360"/>
      <c r="AM735" s="1360"/>
      <c r="AN735" s="1360"/>
      <c r="AO735" s="1361"/>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9"/>
      <c r="C736" s="1360"/>
      <c r="D736" s="1360"/>
      <c r="E736" s="1360"/>
      <c r="F736" s="1361"/>
      <c r="G736" s="1368"/>
      <c r="H736" s="1369"/>
      <c r="I736" s="1369"/>
      <c r="J736" s="1370"/>
      <c r="K736" s="1575"/>
      <c r="L736" s="1576"/>
      <c r="M736" s="1576"/>
      <c r="N736" s="1577"/>
      <c r="O736" s="1380"/>
      <c r="P736" s="1381"/>
      <c r="Q736" s="1381"/>
      <c r="R736" s="1381"/>
      <c r="S736" s="1382"/>
      <c r="T736" s="1380"/>
      <c r="U736" s="1381"/>
      <c r="V736" s="1381"/>
      <c r="W736" s="1382"/>
      <c r="X736" s="1362">
        <f t="shared" si="63"/>
        <v>0</v>
      </c>
      <c r="Y736" s="1363"/>
      <c r="Z736" s="1363"/>
      <c r="AA736" s="1363"/>
      <c r="AB736" s="1364"/>
      <c r="AC736" s="1383"/>
      <c r="AD736" s="1384"/>
      <c r="AE736" s="1384"/>
      <c r="AF736" s="1384"/>
      <c r="AG736" s="1385"/>
      <c r="AH736" s="1365" t="str">
        <f t="shared" si="64"/>
        <v/>
      </c>
      <c r="AI736" s="1366"/>
      <c r="AJ736" s="1367"/>
      <c r="AK736" s="1359" t="s">
        <v>600</v>
      </c>
      <c r="AL736" s="1360"/>
      <c r="AM736" s="1360"/>
      <c r="AN736" s="1360"/>
      <c r="AO736" s="1361"/>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9"/>
      <c r="C737" s="1360"/>
      <c r="D737" s="1360"/>
      <c r="E737" s="1360"/>
      <c r="F737" s="1361"/>
      <c r="G737" s="1368"/>
      <c r="H737" s="1369"/>
      <c r="I737" s="1369"/>
      <c r="J737" s="1370"/>
      <c r="K737" s="1575"/>
      <c r="L737" s="1576"/>
      <c r="M737" s="1576"/>
      <c r="N737" s="1577"/>
      <c r="O737" s="1380"/>
      <c r="P737" s="1381"/>
      <c r="Q737" s="1381"/>
      <c r="R737" s="1381"/>
      <c r="S737" s="1382"/>
      <c r="T737" s="1380"/>
      <c r="U737" s="1381"/>
      <c r="V737" s="1381"/>
      <c r="W737" s="1382"/>
      <c r="X737" s="1362">
        <f t="shared" si="63"/>
        <v>0</v>
      </c>
      <c r="Y737" s="1363"/>
      <c r="Z737" s="1363"/>
      <c r="AA737" s="1363"/>
      <c r="AB737" s="1364"/>
      <c r="AC737" s="1383"/>
      <c r="AD737" s="1384"/>
      <c r="AE737" s="1384"/>
      <c r="AF737" s="1384"/>
      <c r="AG737" s="1385"/>
      <c r="AH737" s="1365" t="str">
        <f t="shared" si="64"/>
        <v/>
      </c>
      <c r="AI737" s="1366"/>
      <c r="AJ737" s="1367"/>
      <c r="AK737" s="1359" t="s">
        <v>600</v>
      </c>
      <c r="AL737" s="1360"/>
      <c r="AM737" s="1360"/>
      <c r="AN737" s="1360"/>
      <c r="AO737" s="1361"/>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9"/>
      <c r="C738" s="1360"/>
      <c r="D738" s="1360"/>
      <c r="E738" s="1360"/>
      <c r="F738" s="1361"/>
      <c r="G738" s="1368"/>
      <c r="H738" s="1369"/>
      <c r="I738" s="1369"/>
      <c r="J738" s="1370"/>
      <c r="K738" s="1575"/>
      <c r="L738" s="1576"/>
      <c r="M738" s="1576"/>
      <c r="N738" s="1577"/>
      <c r="O738" s="1380"/>
      <c r="P738" s="1381"/>
      <c r="Q738" s="1381"/>
      <c r="R738" s="1381"/>
      <c r="S738" s="1382"/>
      <c r="T738" s="1380"/>
      <c r="U738" s="1381"/>
      <c r="V738" s="1381"/>
      <c r="W738" s="1382"/>
      <c r="X738" s="1362">
        <f t="shared" si="63"/>
        <v>0</v>
      </c>
      <c r="Y738" s="1363"/>
      <c r="Z738" s="1363"/>
      <c r="AA738" s="1363"/>
      <c r="AB738" s="1364"/>
      <c r="AC738" s="1383"/>
      <c r="AD738" s="1384"/>
      <c r="AE738" s="1384"/>
      <c r="AF738" s="1384"/>
      <c r="AG738" s="1385"/>
      <c r="AH738" s="1365" t="str">
        <f t="shared" si="64"/>
        <v/>
      </c>
      <c r="AI738" s="1366"/>
      <c r="AJ738" s="1367"/>
      <c r="AK738" s="1359" t="s">
        <v>600</v>
      </c>
      <c r="AL738" s="1360"/>
      <c r="AM738" s="1360"/>
      <c r="AN738" s="1360"/>
      <c r="AO738" s="1361"/>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9"/>
      <c r="C739" s="1360"/>
      <c r="D739" s="1360"/>
      <c r="E739" s="1360"/>
      <c r="F739" s="1361"/>
      <c r="G739" s="1368"/>
      <c r="H739" s="1369"/>
      <c r="I739" s="1369"/>
      <c r="J739" s="1370"/>
      <c r="K739" s="1575"/>
      <c r="L739" s="1576"/>
      <c r="M739" s="1576"/>
      <c r="N739" s="1577"/>
      <c r="O739" s="1380"/>
      <c r="P739" s="1381"/>
      <c r="Q739" s="1381"/>
      <c r="R739" s="1381"/>
      <c r="S739" s="1382"/>
      <c r="T739" s="1380"/>
      <c r="U739" s="1381"/>
      <c r="V739" s="1381"/>
      <c r="W739" s="1382"/>
      <c r="X739" s="1362">
        <f t="shared" si="63"/>
        <v>0</v>
      </c>
      <c r="Y739" s="1363"/>
      <c r="Z739" s="1363"/>
      <c r="AA739" s="1363"/>
      <c r="AB739" s="1364"/>
      <c r="AC739" s="1383"/>
      <c r="AD739" s="1384"/>
      <c r="AE739" s="1384"/>
      <c r="AF739" s="1384"/>
      <c r="AG739" s="1385"/>
      <c r="AH739" s="1365" t="str">
        <f t="shared" si="64"/>
        <v/>
      </c>
      <c r="AI739" s="1366"/>
      <c r="AJ739" s="1367"/>
      <c r="AK739" s="1359" t="s">
        <v>600</v>
      </c>
      <c r="AL739" s="1360"/>
      <c r="AM739" s="1360"/>
      <c r="AN739" s="1360"/>
      <c r="AO739" s="1361"/>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9"/>
      <c r="C740" s="1360"/>
      <c r="D740" s="1360"/>
      <c r="E740" s="1360"/>
      <c r="F740" s="1361"/>
      <c r="G740" s="1368"/>
      <c r="H740" s="1369"/>
      <c r="I740" s="1369"/>
      <c r="J740" s="1370"/>
      <c r="K740" s="1575"/>
      <c r="L740" s="1576"/>
      <c r="M740" s="1576"/>
      <c r="N740" s="1577"/>
      <c r="O740" s="1380"/>
      <c r="P740" s="1381"/>
      <c r="Q740" s="1381"/>
      <c r="R740" s="1381"/>
      <c r="S740" s="1382"/>
      <c r="T740" s="1380"/>
      <c r="U740" s="1381"/>
      <c r="V740" s="1381"/>
      <c r="W740" s="1382"/>
      <c r="X740" s="1362">
        <f t="shared" si="63"/>
        <v>0</v>
      </c>
      <c r="Y740" s="1363"/>
      <c r="Z740" s="1363"/>
      <c r="AA740" s="1363"/>
      <c r="AB740" s="1364"/>
      <c r="AC740" s="1383"/>
      <c r="AD740" s="1384"/>
      <c r="AE740" s="1384"/>
      <c r="AF740" s="1384"/>
      <c r="AG740" s="1385"/>
      <c r="AH740" s="1365" t="str">
        <f t="shared" si="64"/>
        <v/>
      </c>
      <c r="AI740" s="1366"/>
      <c r="AJ740" s="1367"/>
      <c r="AK740" s="1359" t="s">
        <v>600</v>
      </c>
      <c r="AL740" s="1360"/>
      <c r="AM740" s="1360"/>
      <c r="AN740" s="1360"/>
      <c r="AO740" s="1361"/>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9"/>
      <c r="C741" s="1360"/>
      <c r="D741" s="1360"/>
      <c r="E741" s="1360"/>
      <c r="F741" s="1361"/>
      <c r="G741" s="1368"/>
      <c r="H741" s="1369"/>
      <c r="I741" s="1369"/>
      <c r="J741" s="1370"/>
      <c r="K741" s="1575"/>
      <c r="L741" s="1576"/>
      <c r="M741" s="1576"/>
      <c r="N741" s="1577"/>
      <c r="O741" s="1380"/>
      <c r="P741" s="1381"/>
      <c r="Q741" s="1381"/>
      <c r="R741" s="1381"/>
      <c r="S741" s="1382"/>
      <c r="T741" s="1380"/>
      <c r="U741" s="1381"/>
      <c r="V741" s="1381"/>
      <c r="W741" s="1382"/>
      <c r="X741" s="1362">
        <f t="shared" si="63"/>
        <v>0</v>
      </c>
      <c r="Y741" s="1363"/>
      <c r="Z741" s="1363"/>
      <c r="AA741" s="1363"/>
      <c r="AB741" s="1364"/>
      <c r="AC741" s="1383"/>
      <c r="AD741" s="1384"/>
      <c r="AE741" s="1384"/>
      <c r="AF741" s="1384"/>
      <c r="AG741" s="1385"/>
      <c r="AH741" s="1365" t="str">
        <f t="shared" si="64"/>
        <v/>
      </c>
      <c r="AI741" s="1366"/>
      <c r="AJ741" s="1367"/>
      <c r="AK741" s="1359" t="s">
        <v>600</v>
      </c>
      <c r="AL741" s="1360"/>
      <c r="AM741" s="1360"/>
      <c r="AN741" s="1360"/>
      <c r="AO741" s="1361"/>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9"/>
      <c r="C742" s="1360"/>
      <c r="D742" s="1360"/>
      <c r="E742" s="1360"/>
      <c r="F742" s="1361"/>
      <c r="G742" s="1368"/>
      <c r="H742" s="1369"/>
      <c r="I742" s="1369"/>
      <c r="J742" s="1370"/>
      <c r="K742" s="1575"/>
      <c r="L742" s="1576"/>
      <c r="M742" s="1576"/>
      <c r="N742" s="1577"/>
      <c r="O742" s="1380"/>
      <c r="P742" s="1381"/>
      <c r="Q742" s="1381"/>
      <c r="R742" s="1381"/>
      <c r="S742" s="1382"/>
      <c r="T742" s="1380"/>
      <c r="U742" s="1381"/>
      <c r="V742" s="1381"/>
      <c r="W742" s="1382"/>
      <c r="X742" s="1362">
        <f t="shared" ref="X742:X751" si="65">O742+T742</f>
        <v>0</v>
      </c>
      <c r="Y742" s="1363"/>
      <c r="Z742" s="1363"/>
      <c r="AA742" s="1363"/>
      <c r="AB742" s="1364"/>
      <c r="AC742" s="1383"/>
      <c r="AD742" s="1384"/>
      <c r="AE742" s="1384"/>
      <c r="AF742" s="1384"/>
      <c r="AG742" s="1385"/>
      <c r="AH742" s="1365" t="str">
        <f t="shared" si="64"/>
        <v/>
      </c>
      <c r="AI742" s="1366"/>
      <c r="AJ742" s="1367"/>
      <c r="AK742" s="1359" t="s">
        <v>600</v>
      </c>
      <c r="AL742" s="1360"/>
      <c r="AM742" s="1360"/>
      <c r="AN742" s="1360"/>
      <c r="AO742" s="1361"/>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9"/>
      <c r="C743" s="1360"/>
      <c r="D743" s="1360"/>
      <c r="E743" s="1360"/>
      <c r="F743" s="1361"/>
      <c r="G743" s="1368"/>
      <c r="H743" s="1369"/>
      <c r="I743" s="1369"/>
      <c r="J743" s="1370"/>
      <c r="K743" s="1575"/>
      <c r="L743" s="1576"/>
      <c r="M743" s="1576"/>
      <c r="N743" s="1577"/>
      <c r="O743" s="1380"/>
      <c r="P743" s="1381"/>
      <c r="Q743" s="1381"/>
      <c r="R743" s="1381"/>
      <c r="S743" s="1382"/>
      <c r="T743" s="1380"/>
      <c r="U743" s="1381"/>
      <c r="V743" s="1381"/>
      <c r="W743" s="1382"/>
      <c r="X743" s="1362">
        <f t="shared" si="65"/>
        <v>0</v>
      </c>
      <c r="Y743" s="1363"/>
      <c r="Z743" s="1363"/>
      <c r="AA743" s="1363"/>
      <c r="AB743" s="1364"/>
      <c r="AC743" s="1383"/>
      <c r="AD743" s="1384"/>
      <c r="AE743" s="1384"/>
      <c r="AF743" s="1384"/>
      <c r="AG743" s="1385"/>
      <c r="AH743" s="1365" t="str">
        <f t="shared" si="64"/>
        <v/>
      </c>
      <c r="AI743" s="1366"/>
      <c r="AJ743" s="1367"/>
      <c r="AK743" s="1359" t="s">
        <v>600</v>
      </c>
      <c r="AL743" s="1360"/>
      <c r="AM743" s="1360"/>
      <c r="AN743" s="1360"/>
      <c r="AO743" s="1361"/>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9"/>
      <c r="C744" s="1360"/>
      <c r="D744" s="1360"/>
      <c r="E744" s="1360"/>
      <c r="F744" s="1361"/>
      <c r="G744" s="1368"/>
      <c r="H744" s="1369"/>
      <c r="I744" s="1369"/>
      <c r="J744" s="1370"/>
      <c r="K744" s="1575"/>
      <c r="L744" s="1576"/>
      <c r="M744" s="1576"/>
      <c r="N744" s="1577"/>
      <c r="O744" s="1380"/>
      <c r="P744" s="1381"/>
      <c r="Q744" s="1381"/>
      <c r="R744" s="1381"/>
      <c r="S744" s="1382"/>
      <c r="T744" s="1380"/>
      <c r="U744" s="1381"/>
      <c r="V744" s="1381"/>
      <c r="W744" s="1382"/>
      <c r="X744" s="1362">
        <f t="shared" si="65"/>
        <v>0</v>
      </c>
      <c r="Y744" s="1363"/>
      <c r="Z744" s="1363"/>
      <c r="AA744" s="1363"/>
      <c r="AB744" s="1364"/>
      <c r="AC744" s="1383"/>
      <c r="AD744" s="1384"/>
      <c r="AE744" s="1384"/>
      <c r="AF744" s="1384"/>
      <c r="AG744" s="1385"/>
      <c r="AH744" s="1365" t="str">
        <f t="shared" si="64"/>
        <v/>
      </c>
      <c r="AI744" s="1366"/>
      <c r="AJ744" s="1367"/>
      <c r="AK744" s="1359" t="s">
        <v>600</v>
      </c>
      <c r="AL744" s="1360"/>
      <c r="AM744" s="1360"/>
      <c r="AN744" s="1360"/>
      <c r="AO744" s="1361"/>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9"/>
      <c r="C745" s="1360"/>
      <c r="D745" s="1360"/>
      <c r="E745" s="1360"/>
      <c r="F745" s="1361"/>
      <c r="G745" s="1368"/>
      <c r="H745" s="1369"/>
      <c r="I745" s="1369"/>
      <c r="J745" s="1370"/>
      <c r="K745" s="1575"/>
      <c r="L745" s="1576"/>
      <c r="M745" s="1576"/>
      <c r="N745" s="1577"/>
      <c r="O745" s="1380"/>
      <c r="P745" s="1381"/>
      <c r="Q745" s="1381"/>
      <c r="R745" s="1381"/>
      <c r="S745" s="1382"/>
      <c r="T745" s="1380"/>
      <c r="U745" s="1381"/>
      <c r="V745" s="1381"/>
      <c r="W745" s="1382"/>
      <c r="X745" s="1362">
        <f t="shared" si="65"/>
        <v>0</v>
      </c>
      <c r="Y745" s="1363"/>
      <c r="Z745" s="1363"/>
      <c r="AA745" s="1363"/>
      <c r="AB745" s="1364"/>
      <c r="AC745" s="1383"/>
      <c r="AD745" s="1384"/>
      <c r="AE745" s="1384"/>
      <c r="AF745" s="1384"/>
      <c r="AG745" s="1385"/>
      <c r="AH745" s="1365" t="str">
        <f t="shared" si="64"/>
        <v/>
      </c>
      <c r="AI745" s="1366"/>
      <c r="AJ745" s="1367"/>
      <c r="AK745" s="1359" t="s">
        <v>600</v>
      </c>
      <c r="AL745" s="1360"/>
      <c r="AM745" s="1360"/>
      <c r="AN745" s="1360"/>
      <c r="AO745" s="1361"/>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9"/>
      <c r="C746" s="1360"/>
      <c r="D746" s="1360"/>
      <c r="E746" s="1360"/>
      <c r="F746" s="1361"/>
      <c r="G746" s="1368"/>
      <c r="H746" s="1369"/>
      <c r="I746" s="1369"/>
      <c r="J746" s="1370"/>
      <c r="K746" s="1575"/>
      <c r="L746" s="1576"/>
      <c r="M746" s="1576"/>
      <c r="N746" s="1577"/>
      <c r="O746" s="1380"/>
      <c r="P746" s="1381"/>
      <c r="Q746" s="1381"/>
      <c r="R746" s="1381"/>
      <c r="S746" s="1382"/>
      <c r="T746" s="1380"/>
      <c r="U746" s="1381"/>
      <c r="V746" s="1381"/>
      <c r="W746" s="1382"/>
      <c r="X746" s="1362">
        <f t="shared" si="65"/>
        <v>0</v>
      </c>
      <c r="Y746" s="1363"/>
      <c r="Z746" s="1363"/>
      <c r="AA746" s="1363"/>
      <c r="AB746" s="1364"/>
      <c r="AC746" s="1383"/>
      <c r="AD746" s="1384"/>
      <c r="AE746" s="1384"/>
      <c r="AF746" s="1384"/>
      <c r="AG746" s="1385"/>
      <c r="AH746" s="1365" t="str">
        <f t="shared" si="64"/>
        <v/>
      </c>
      <c r="AI746" s="1366"/>
      <c r="AJ746" s="1367"/>
      <c r="AK746" s="1359" t="s">
        <v>600</v>
      </c>
      <c r="AL746" s="1360"/>
      <c r="AM746" s="1360"/>
      <c r="AN746" s="1360"/>
      <c r="AO746" s="1361"/>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9"/>
      <c r="C747" s="1360"/>
      <c r="D747" s="1360"/>
      <c r="E747" s="1360"/>
      <c r="F747" s="1361"/>
      <c r="G747" s="1368"/>
      <c r="H747" s="1369"/>
      <c r="I747" s="1369"/>
      <c r="J747" s="1370"/>
      <c r="K747" s="1575"/>
      <c r="L747" s="1576"/>
      <c r="M747" s="1576"/>
      <c r="N747" s="1577"/>
      <c r="O747" s="1380"/>
      <c r="P747" s="1381"/>
      <c r="Q747" s="1381"/>
      <c r="R747" s="1381"/>
      <c r="S747" s="1382"/>
      <c r="T747" s="1380"/>
      <c r="U747" s="1381"/>
      <c r="V747" s="1381"/>
      <c r="W747" s="1382"/>
      <c r="X747" s="1362">
        <f t="shared" si="65"/>
        <v>0</v>
      </c>
      <c r="Y747" s="1363"/>
      <c r="Z747" s="1363"/>
      <c r="AA747" s="1363"/>
      <c r="AB747" s="1364"/>
      <c r="AC747" s="1383"/>
      <c r="AD747" s="1384"/>
      <c r="AE747" s="1384"/>
      <c r="AF747" s="1384"/>
      <c r="AG747" s="1385"/>
      <c r="AH747" s="1365" t="str">
        <f t="shared" si="64"/>
        <v/>
      </c>
      <c r="AI747" s="1366"/>
      <c r="AJ747" s="1367"/>
      <c r="AK747" s="1359" t="s">
        <v>600</v>
      </c>
      <c r="AL747" s="1360"/>
      <c r="AM747" s="1360"/>
      <c r="AN747" s="1360"/>
      <c r="AO747" s="1361"/>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9"/>
      <c r="C748" s="1360"/>
      <c r="D748" s="1360"/>
      <c r="E748" s="1360"/>
      <c r="F748" s="1361"/>
      <c r="G748" s="1368"/>
      <c r="H748" s="1369"/>
      <c r="I748" s="1369"/>
      <c r="J748" s="1370"/>
      <c r="K748" s="1575"/>
      <c r="L748" s="1576"/>
      <c r="M748" s="1576"/>
      <c r="N748" s="1577"/>
      <c r="O748" s="1380"/>
      <c r="P748" s="1381"/>
      <c r="Q748" s="1381"/>
      <c r="R748" s="1381"/>
      <c r="S748" s="1382"/>
      <c r="T748" s="1380"/>
      <c r="U748" s="1381"/>
      <c r="V748" s="1381"/>
      <c r="W748" s="1382"/>
      <c r="X748" s="1362">
        <f t="shared" si="65"/>
        <v>0</v>
      </c>
      <c r="Y748" s="1363"/>
      <c r="Z748" s="1363"/>
      <c r="AA748" s="1363"/>
      <c r="AB748" s="1364"/>
      <c r="AC748" s="1383"/>
      <c r="AD748" s="1384"/>
      <c r="AE748" s="1384"/>
      <c r="AF748" s="1384"/>
      <c r="AG748" s="1385"/>
      <c r="AH748" s="1365" t="str">
        <f t="shared" si="64"/>
        <v/>
      </c>
      <c r="AI748" s="1366"/>
      <c r="AJ748" s="1367"/>
      <c r="AK748" s="1359" t="s">
        <v>600</v>
      </c>
      <c r="AL748" s="1360"/>
      <c r="AM748" s="1360"/>
      <c r="AN748" s="1360"/>
      <c r="AO748" s="1361"/>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9"/>
      <c r="C749" s="1360"/>
      <c r="D749" s="1360"/>
      <c r="E749" s="1360"/>
      <c r="F749" s="1361"/>
      <c r="G749" s="1368"/>
      <c r="H749" s="1369"/>
      <c r="I749" s="1369"/>
      <c r="J749" s="1370"/>
      <c r="K749" s="1575"/>
      <c r="L749" s="1576"/>
      <c r="M749" s="1576"/>
      <c r="N749" s="1577"/>
      <c r="O749" s="1380"/>
      <c r="P749" s="1381"/>
      <c r="Q749" s="1381"/>
      <c r="R749" s="1381"/>
      <c r="S749" s="1382"/>
      <c r="T749" s="1380"/>
      <c r="U749" s="1381"/>
      <c r="V749" s="1381"/>
      <c r="W749" s="1382"/>
      <c r="X749" s="1362">
        <f t="shared" si="65"/>
        <v>0</v>
      </c>
      <c r="Y749" s="1363"/>
      <c r="Z749" s="1363"/>
      <c r="AA749" s="1363"/>
      <c r="AB749" s="1364"/>
      <c r="AC749" s="1383"/>
      <c r="AD749" s="1384"/>
      <c r="AE749" s="1384"/>
      <c r="AF749" s="1384"/>
      <c r="AG749" s="1385"/>
      <c r="AH749" s="1365" t="str">
        <f t="shared" si="64"/>
        <v/>
      </c>
      <c r="AI749" s="1366"/>
      <c r="AJ749" s="1367"/>
      <c r="AK749" s="1359" t="s">
        <v>600</v>
      </c>
      <c r="AL749" s="1360"/>
      <c r="AM749" s="1360"/>
      <c r="AN749" s="1360"/>
      <c r="AO749" s="1361"/>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9"/>
      <c r="C750" s="1360"/>
      <c r="D750" s="1360"/>
      <c r="E750" s="1360"/>
      <c r="F750" s="1361"/>
      <c r="G750" s="1368"/>
      <c r="H750" s="1369"/>
      <c r="I750" s="1369"/>
      <c r="J750" s="1370"/>
      <c r="K750" s="1575"/>
      <c r="L750" s="1576"/>
      <c r="M750" s="1576"/>
      <c r="N750" s="1577"/>
      <c r="O750" s="1380"/>
      <c r="P750" s="1381"/>
      <c r="Q750" s="1381"/>
      <c r="R750" s="1381"/>
      <c r="S750" s="1382"/>
      <c r="T750" s="1380"/>
      <c r="U750" s="1381"/>
      <c r="V750" s="1381"/>
      <c r="W750" s="1382"/>
      <c r="X750" s="1362">
        <f t="shared" si="65"/>
        <v>0</v>
      </c>
      <c r="Y750" s="1363"/>
      <c r="Z750" s="1363"/>
      <c r="AA750" s="1363"/>
      <c r="AB750" s="1364"/>
      <c r="AC750" s="1383"/>
      <c r="AD750" s="1384"/>
      <c r="AE750" s="1384"/>
      <c r="AF750" s="1384"/>
      <c r="AG750" s="1385"/>
      <c r="AH750" s="1365" t="str">
        <f t="shared" si="64"/>
        <v/>
      </c>
      <c r="AI750" s="1366"/>
      <c r="AJ750" s="1367"/>
      <c r="AK750" s="1359" t="s">
        <v>600</v>
      </c>
      <c r="AL750" s="1360"/>
      <c r="AM750" s="1360"/>
      <c r="AN750" s="1360"/>
      <c r="AO750" s="1361"/>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9"/>
      <c r="C751" s="1360"/>
      <c r="D751" s="1360"/>
      <c r="E751" s="1360"/>
      <c r="F751" s="1361"/>
      <c r="G751" s="1368"/>
      <c r="H751" s="1369"/>
      <c r="I751" s="1369"/>
      <c r="J751" s="1370"/>
      <c r="K751" s="1575"/>
      <c r="L751" s="1576"/>
      <c r="M751" s="1576"/>
      <c r="N751" s="1577"/>
      <c r="O751" s="1380"/>
      <c r="P751" s="1381"/>
      <c r="Q751" s="1381"/>
      <c r="R751" s="1381"/>
      <c r="S751" s="1382"/>
      <c r="T751" s="1380"/>
      <c r="U751" s="1381"/>
      <c r="V751" s="1381"/>
      <c r="W751" s="1382"/>
      <c r="X751" s="1362">
        <f t="shared" si="65"/>
        <v>0</v>
      </c>
      <c r="Y751" s="1363"/>
      <c r="Z751" s="1363"/>
      <c r="AA751" s="1363"/>
      <c r="AB751" s="1364"/>
      <c r="AC751" s="1383"/>
      <c r="AD751" s="1384"/>
      <c r="AE751" s="1384"/>
      <c r="AF751" s="1384"/>
      <c r="AG751" s="1385"/>
      <c r="AH751" s="1365" t="str">
        <f t="shared" si="64"/>
        <v/>
      </c>
      <c r="AI751" s="1366"/>
      <c r="AJ751" s="1367"/>
      <c r="AK751" s="1359" t="s">
        <v>600</v>
      </c>
      <c r="AL751" s="1360"/>
      <c r="AM751" s="1360"/>
      <c r="AN751" s="1360"/>
      <c r="AO751" s="1361"/>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9"/>
      <c r="C752" s="1360"/>
      <c r="D752" s="1360"/>
      <c r="E752" s="1360"/>
      <c r="F752" s="1361"/>
      <c r="G752" s="1368"/>
      <c r="H752" s="1369"/>
      <c r="I752" s="1369"/>
      <c r="J752" s="1370"/>
      <c r="K752" s="1575"/>
      <c r="L752" s="1576"/>
      <c r="M752" s="1576"/>
      <c r="N752" s="1577"/>
      <c r="O752" s="1380"/>
      <c r="P752" s="1381"/>
      <c r="Q752" s="1381"/>
      <c r="R752" s="1381"/>
      <c r="S752" s="1382"/>
      <c r="T752" s="1380"/>
      <c r="U752" s="1381"/>
      <c r="V752" s="1381"/>
      <c r="W752" s="1382"/>
      <c r="X752" s="1362">
        <f>O752+T752</f>
        <v>0</v>
      </c>
      <c r="Y752" s="1363"/>
      <c r="Z752" s="1363"/>
      <c r="AA752" s="1363"/>
      <c r="AB752" s="1364"/>
      <c r="AC752" s="1383"/>
      <c r="AD752" s="1384"/>
      <c r="AE752" s="1384"/>
      <c r="AF752" s="1384"/>
      <c r="AG752" s="1385"/>
      <c r="AH752" s="1365" t="str">
        <f>IF($AC752&gt;0,($X752/$BA701), "")</f>
        <v/>
      </c>
      <c r="AI752" s="1366"/>
      <c r="AJ752" s="1367"/>
      <c r="AK752" s="1359" t="s">
        <v>600</v>
      </c>
      <c r="AL752" s="1360"/>
      <c r="AM752" s="1360"/>
      <c r="AN752" s="1360"/>
      <c r="AO752" s="1361"/>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8" t="s">
        <v>125</v>
      </c>
      <c r="C753" s="1599"/>
      <c r="D753" s="1599"/>
      <c r="E753" s="1599"/>
      <c r="F753" s="1600"/>
      <c r="G753" s="1781">
        <f>SUM(G718:G752)</f>
        <v>133</v>
      </c>
      <c r="H753" s="1782"/>
      <c r="I753" s="1782"/>
      <c r="J753" s="1783"/>
      <c r="K753" s="937" t="s">
        <v>124</v>
      </c>
      <c r="L753" s="5"/>
      <c r="M753" s="5"/>
      <c r="N753" s="46"/>
      <c r="O753" s="1362">
        <f>SUMPRODUCT(G718:G752,O718:O752)</f>
        <v>134838</v>
      </c>
      <c r="P753" s="1363"/>
      <c r="Q753" s="1363"/>
      <c r="R753" s="1363"/>
      <c r="S753" s="1364"/>
      <c r="T753"/>
      <c r="U753"/>
      <c r="V753"/>
      <c r="W753"/>
      <c r="X753" s="939" t="s">
        <v>916</v>
      </c>
      <c r="Y753" s="938"/>
      <c r="Z753" s="938"/>
      <c r="AA753" s="938"/>
      <c r="AB753" s="940"/>
      <c r="AC753" s="1732">
        <f>BI703</f>
        <v>0.5</v>
      </c>
      <c r="AD753" s="1733"/>
      <c r="AE753" s="1733"/>
      <c r="AF753" s="1733"/>
      <c r="AG753" s="1734"/>
      <c r="AH753" s="1732">
        <f>IFERROR(BV703,"")</f>
        <v>0.50006047094480388</v>
      </c>
      <c r="AI753" s="1733"/>
      <c r="AJ753" s="173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71" t="s">
        <v>2182</v>
      </c>
      <c r="C754" s="1871"/>
      <c r="D754" s="1871"/>
      <c r="E754" s="1871"/>
      <c r="F754" s="1871"/>
      <c r="G754" s="1871"/>
      <c r="H754" s="1871"/>
      <c r="I754" s="1871"/>
      <c r="J754" s="1871"/>
      <c r="K754" s="1871"/>
      <c r="L754" s="1871"/>
      <c r="M754" s="1871"/>
      <c r="N754" s="1871"/>
      <c r="O754" s="1871"/>
      <c r="P754" s="1871"/>
      <c r="Q754" s="1871"/>
      <c r="R754" s="1871"/>
      <c r="S754" s="1871"/>
      <c r="T754" s="1871"/>
      <c r="U754" s="1871"/>
      <c r="V754" s="1871"/>
      <c r="W754" s="1871"/>
      <c r="X754" s="1871"/>
      <c r="Y754" s="1871"/>
      <c r="Z754" s="1871"/>
      <c r="AA754" s="1871"/>
      <c r="AB754" s="1871"/>
      <c r="AC754" s="1871"/>
      <c r="AD754" s="1871"/>
      <c r="AE754" s="1871"/>
      <c r="AF754" s="1871"/>
      <c r="AG754" s="1871"/>
      <c r="AH754" s="1871"/>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71"/>
      <c r="C755" s="1871"/>
      <c r="D755" s="1871"/>
      <c r="E755" s="1871"/>
      <c r="F755" s="1871"/>
      <c r="G755" s="1871"/>
      <c r="H755" s="1871"/>
      <c r="I755" s="1871"/>
      <c r="J755" s="1871"/>
      <c r="K755" s="1871"/>
      <c r="L755" s="1871"/>
      <c r="M755" s="1871"/>
      <c r="N755" s="1871"/>
      <c r="O755" s="1871"/>
      <c r="P755" s="1871"/>
      <c r="Q755" s="1871"/>
      <c r="R755" s="1871"/>
      <c r="S755" s="1871"/>
      <c r="T755" s="1871"/>
      <c r="U755" s="1871"/>
      <c r="V755" s="1871"/>
      <c r="W755" s="1871"/>
      <c r="X755" s="1871"/>
      <c r="Y755" s="1871"/>
      <c r="Z755" s="1871"/>
      <c r="AA755" s="1871"/>
      <c r="AB755" s="1871"/>
      <c r="AC755" s="1871"/>
      <c r="AD755" s="1871"/>
      <c r="AE755" s="1871"/>
      <c r="AF755" s="1871"/>
      <c r="AG755" s="1871"/>
      <c r="AH755" s="187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392">
        <f>CS634</f>
        <v>133</v>
      </c>
      <c r="P756" s="1392"/>
      <c r="Q756" s="1392"/>
      <c r="R756" s="1392"/>
      <c r="S756" s="1004"/>
      <c r="T756" s="1004"/>
      <c r="U756" s="118" t="s">
        <v>2181</v>
      </c>
      <c r="V756" s="1067"/>
      <c r="W756" s="1067"/>
      <c r="X756" s="1067"/>
      <c r="Y756" s="1068"/>
      <c r="Z756" s="1068"/>
      <c r="AA756" s="1068"/>
      <c r="AB756" s="1068"/>
      <c r="AC756" s="1067"/>
      <c r="AD756" s="1067"/>
      <c r="AE756" s="1067"/>
      <c r="AF756" s="1067"/>
      <c r="AG756" s="1772"/>
      <c r="AH756" s="1772"/>
      <c r="AI756" s="1772"/>
      <c r="AJ756" s="1772"/>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9" t="str">
        <f>IF(G753&lt;&gt;AG440,"! Total Low-Income Units in the Unit Mix Table above does not match the number of Total Low-Income Units on row #"&amp;TEXT(ROW(D440),"#"),"")</f>
        <v/>
      </c>
      <c r="D757" s="1869"/>
      <c r="E757" s="1869"/>
      <c r="F757" s="1869"/>
      <c r="G757" s="1869"/>
      <c r="H757" s="1869"/>
      <c r="I757" s="1869"/>
      <c r="J757" s="1869"/>
      <c r="K757" s="1869"/>
      <c r="L757" s="1869"/>
      <c r="M757" s="1869"/>
      <c r="N757" s="1869"/>
      <c r="O757" s="1869"/>
      <c r="P757" s="1869"/>
      <c r="Q757" s="1869"/>
      <c r="R757" s="1869"/>
      <c r="S757" s="1869"/>
      <c r="T757" s="1869"/>
      <c r="U757" s="1869"/>
      <c r="V757" s="1869"/>
      <c r="W757" s="1869"/>
      <c r="X757" s="1869"/>
      <c r="Y757" s="1869"/>
      <c r="Z757" s="1869"/>
      <c r="AA757" s="1869"/>
      <c r="AB757" s="1869"/>
      <c r="AC757" s="1869"/>
      <c r="AD757" s="1869"/>
      <c r="AE757" s="1869"/>
      <c r="AF757" s="1869"/>
      <c r="AG757" s="1869"/>
      <c r="AH757" s="1869"/>
      <c r="AI757" s="1869"/>
      <c r="AJ757" s="1869"/>
      <c r="AK757" s="1869"/>
      <c r="AL757" s="1869"/>
      <c r="AM757" s="1869"/>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9"/>
      <c r="D758" s="1869"/>
      <c r="E758" s="1869"/>
      <c r="F758" s="1869"/>
      <c r="G758" s="1869"/>
      <c r="H758" s="1869"/>
      <c r="I758" s="1869"/>
      <c r="J758" s="1869"/>
      <c r="K758" s="1869"/>
      <c r="L758" s="1869"/>
      <c r="M758" s="1869"/>
      <c r="N758" s="1869"/>
      <c r="O758" s="1869"/>
      <c r="P758" s="1869"/>
      <c r="Q758" s="1869"/>
      <c r="R758" s="1869"/>
      <c r="S758" s="1869"/>
      <c r="T758" s="1869"/>
      <c r="U758" s="1869"/>
      <c r="V758" s="1869"/>
      <c r="W758" s="1869"/>
      <c r="X758" s="1869"/>
      <c r="Y758" s="1869"/>
      <c r="Z758" s="1869"/>
      <c r="AA758" s="1869"/>
      <c r="AB758" s="1869"/>
      <c r="AC758" s="1869"/>
      <c r="AD758" s="1869"/>
      <c r="AE758" s="1869"/>
      <c r="AF758" s="1869"/>
      <c r="AG758" s="1869"/>
      <c r="AH758" s="1869"/>
      <c r="AI758" s="1869"/>
      <c r="AJ758" s="1869"/>
      <c r="AK758" s="1869"/>
      <c r="AL758" s="1869"/>
      <c r="AM758" s="1869"/>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84" t="s">
        <v>600</v>
      </c>
      <c r="AE759" s="1784"/>
      <c r="AF759" s="1784"/>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2" t="s">
        <v>2405</v>
      </c>
      <c r="D763" s="1272"/>
      <c r="E763" s="1272"/>
      <c r="F763" s="1272"/>
      <c r="G763" s="1272"/>
      <c r="H763" s="1272"/>
      <c r="I763" s="1272"/>
      <c r="J763" s="1272"/>
      <c r="K763" s="1272"/>
      <c r="L763" s="1272"/>
      <c r="M763" s="1272"/>
      <c r="N763" s="1272"/>
      <c r="O763" s="1272"/>
      <c r="P763" s="1272"/>
      <c r="Q763" s="1272"/>
      <c r="R763" s="1272"/>
      <c r="S763" s="1272"/>
      <c r="T763" s="1272"/>
      <c r="U763" s="1272"/>
      <c r="V763" s="1272"/>
      <c r="W763" s="1272"/>
      <c r="X763" s="1272"/>
      <c r="Y763" s="1272"/>
      <c r="Z763" s="1272"/>
      <c r="AA763" s="1272"/>
      <c r="AB763" s="1272"/>
      <c r="AC763" s="1272"/>
      <c r="AD763" s="1272"/>
      <c r="AE763" s="1272"/>
      <c r="AF763" s="1272"/>
      <c r="AG763" s="1272"/>
      <c r="AH763" s="1272"/>
      <c r="AI763" s="1272"/>
      <c r="AJ763" s="1272"/>
      <c r="AK763" s="1272"/>
      <c r="AL763" s="1272"/>
      <c r="AM763" s="1272"/>
      <c r="AN763" s="1272"/>
      <c r="AO763" s="1272"/>
      <c r="AP763" s="1272"/>
      <c r="AQ763" s="1272"/>
      <c r="AR763" s="1272"/>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2"/>
      <c r="D764" s="1272"/>
      <c r="E764" s="1272"/>
      <c r="F764" s="1272"/>
      <c r="G764" s="1272"/>
      <c r="H764" s="1272"/>
      <c r="I764" s="1272"/>
      <c r="J764" s="1272"/>
      <c r="K764" s="1272"/>
      <c r="L764" s="1272"/>
      <c r="M764" s="1272"/>
      <c r="N764" s="1272"/>
      <c r="O764" s="1272"/>
      <c r="P764" s="1272"/>
      <c r="Q764" s="1272"/>
      <c r="R764" s="1272"/>
      <c r="S764" s="1272"/>
      <c r="T764" s="1272"/>
      <c r="U764" s="1272"/>
      <c r="V764" s="1272"/>
      <c r="W764" s="1272"/>
      <c r="X764" s="1272"/>
      <c r="Y764" s="1272"/>
      <c r="Z764" s="1272"/>
      <c r="AA764" s="1272"/>
      <c r="AB764" s="1272"/>
      <c r="AC764" s="1272"/>
      <c r="AD764" s="1272"/>
      <c r="AE764" s="1272"/>
      <c r="AF764" s="1272"/>
      <c r="AG764" s="1272"/>
      <c r="AH764" s="1272"/>
      <c r="AI764" s="1272"/>
      <c r="AJ764" s="1272"/>
      <c r="AK764" s="1272"/>
      <c r="AL764" s="1272"/>
      <c r="AM764" s="1272"/>
      <c r="AN764" s="1272"/>
      <c r="AO764" s="1272"/>
      <c r="AP764" s="1272"/>
      <c r="AQ764" s="1272"/>
      <c r="AR764" s="1272"/>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2"/>
      <c r="D765" s="1272"/>
      <c r="E765" s="1272"/>
      <c r="F765" s="1272"/>
      <c r="G765" s="1272"/>
      <c r="H765" s="1272"/>
      <c r="I765" s="1272"/>
      <c r="J765" s="1272"/>
      <c r="K765" s="1272"/>
      <c r="L765" s="1272"/>
      <c r="M765" s="1272"/>
      <c r="N765" s="1272"/>
      <c r="O765" s="1272"/>
      <c r="P765" s="1272"/>
      <c r="Q765" s="1272"/>
      <c r="R765" s="1272"/>
      <c r="S765" s="1272"/>
      <c r="T765" s="1272"/>
      <c r="U765" s="1272"/>
      <c r="V765" s="1272"/>
      <c r="W765" s="1272"/>
      <c r="X765" s="1272"/>
      <c r="Y765" s="1272"/>
      <c r="Z765" s="1272"/>
      <c r="AA765" s="1272"/>
      <c r="AB765" s="1272"/>
      <c r="AC765" s="1272"/>
      <c r="AD765" s="1272"/>
      <c r="AE765" s="1272"/>
      <c r="AF765" s="1272"/>
      <c r="AG765" s="1272"/>
      <c r="AH765" s="1272"/>
      <c r="AI765" s="1272"/>
      <c r="AJ765" s="1272"/>
      <c r="AK765" s="1272"/>
      <c r="AL765" s="1272"/>
      <c r="AM765" s="1272"/>
      <c r="AN765" s="1272"/>
      <c r="AO765" s="1272"/>
      <c r="AP765" s="1272"/>
      <c r="AQ765" s="1272"/>
      <c r="AR765" s="1272"/>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2" t="s">
        <v>2406</v>
      </c>
      <c r="D766" s="1272"/>
      <c r="E766" s="1272"/>
      <c r="F766" s="1272"/>
      <c r="G766" s="1272"/>
      <c r="H766" s="1272"/>
      <c r="I766" s="1272"/>
      <c r="J766" s="1272"/>
      <c r="K766" s="1272"/>
      <c r="L766" s="1272"/>
      <c r="M766" s="1272"/>
      <c r="N766" s="1272"/>
      <c r="O766" s="1272"/>
      <c r="P766" s="1272"/>
      <c r="Q766" s="1272"/>
      <c r="R766" s="1272"/>
      <c r="S766" s="1272"/>
      <c r="T766" s="1272"/>
      <c r="U766" s="1272"/>
      <c r="V766" s="1272"/>
      <c r="W766" s="1272"/>
      <c r="X766" s="1272"/>
      <c r="Y766" s="1272"/>
      <c r="Z766" s="1272"/>
      <c r="AA766" s="1272"/>
      <c r="AB766" s="1272"/>
      <c r="AC766" s="1272"/>
      <c r="AD766" s="1272"/>
      <c r="AE766" s="1272"/>
      <c r="AF766" s="1272"/>
      <c r="AG766" s="1272"/>
      <c r="AH766" s="1272"/>
      <c r="AI766" s="1272"/>
      <c r="AJ766" s="1272"/>
      <c r="AK766" s="1272"/>
      <c r="AL766" s="1272"/>
      <c r="AM766" s="1272"/>
      <c r="AN766" s="1272"/>
      <c r="AO766" s="1272"/>
      <c r="AP766" s="1272"/>
      <c r="AQ766" s="1272"/>
      <c r="AR766" s="1272"/>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2"/>
      <c r="D767" s="1272"/>
      <c r="E767" s="1272"/>
      <c r="F767" s="1272"/>
      <c r="G767" s="1272"/>
      <c r="H767" s="1272"/>
      <c r="I767" s="1272"/>
      <c r="J767" s="1272"/>
      <c r="K767" s="1272"/>
      <c r="L767" s="1272"/>
      <c r="M767" s="1272"/>
      <c r="N767" s="1272"/>
      <c r="O767" s="1272"/>
      <c r="P767" s="1272"/>
      <c r="Q767" s="1272"/>
      <c r="R767" s="1272"/>
      <c r="S767" s="1272"/>
      <c r="T767" s="1272"/>
      <c r="U767" s="1272"/>
      <c r="V767" s="1272"/>
      <c r="W767" s="1272"/>
      <c r="X767" s="1272"/>
      <c r="Y767" s="1272"/>
      <c r="Z767" s="1272"/>
      <c r="AA767" s="1272"/>
      <c r="AB767" s="1272"/>
      <c r="AC767" s="1272"/>
      <c r="AD767" s="1272"/>
      <c r="AE767" s="1272"/>
      <c r="AF767" s="1272"/>
      <c r="AG767" s="1272"/>
      <c r="AH767" s="1272"/>
      <c r="AI767" s="1272"/>
      <c r="AJ767" s="1272"/>
      <c r="AK767" s="1272"/>
      <c r="AL767" s="1272"/>
      <c r="AM767" s="1272"/>
      <c r="AN767" s="1272"/>
      <c r="AO767" s="1272"/>
      <c r="AP767" s="1272"/>
      <c r="AQ767" s="1272"/>
      <c r="AR767" s="1272"/>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2"/>
      <c r="D768" s="1272"/>
      <c r="E768" s="1272"/>
      <c r="F768" s="1272"/>
      <c r="G768" s="1272"/>
      <c r="H768" s="1272"/>
      <c r="I768" s="1272"/>
      <c r="J768" s="1272"/>
      <c r="K768" s="1272"/>
      <c r="L768" s="1272"/>
      <c r="M768" s="1272"/>
      <c r="N768" s="1272"/>
      <c r="O768" s="1272"/>
      <c r="P768" s="1272"/>
      <c r="Q768" s="1272"/>
      <c r="R768" s="1272"/>
      <c r="S768" s="1272"/>
      <c r="T768" s="1272"/>
      <c r="U768" s="1272"/>
      <c r="V768" s="1272"/>
      <c r="W768" s="1272"/>
      <c r="X768" s="1272"/>
      <c r="Y768" s="1272"/>
      <c r="Z768" s="1272"/>
      <c r="AA768" s="1272"/>
      <c r="AB768" s="1272"/>
      <c r="AC768" s="1272"/>
      <c r="AD768" s="1272"/>
      <c r="AE768" s="1272"/>
      <c r="AF768" s="1272"/>
      <c r="AG768" s="1272"/>
      <c r="AH768" s="1272"/>
      <c r="AI768" s="1272"/>
      <c r="AJ768" s="1272"/>
      <c r="AK768" s="1272"/>
      <c r="AL768" s="1272"/>
      <c r="AM768" s="1272"/>
      <c r="AN768" s="1272"/>
      <c r="AO768" s="1272"/>
      <c r="AP768" s="1272"/>
      <c r="AQ768" s="1272"/>
      <c r="AR768" s="1272"/>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81" t="s">
        <v>390</v>
      </c>
      <c r="K769" s="1372"/>
      <c r="L769" s="1372"/>
      <c r="M769" s="1372"/>
      <c r="N769" s="1373"/>
      <c r="O769" s="1779" t="s">
        <v>286</v>
      </c>
      <c r="P769" s="1779"/>
      <c r="Q769" s="1779"/>
      <c r="R769" s="1779"/>
      <c r="S769" s="1779"/>
      <c r="T769" s="1386" t="s">
        <v>1867</v>
      </c>
      <c r="U769" s="1387"/>
      <c r="V769" s="1387"/>
      <c r="W769" s="1388"/>
      <c r="X769" s="1581" t="s">
        <v>456</v>
      </c>
      <c r="Y769" s="1372"/>
      <c r="Z769" s="1372"/>
      <c r="AA769" s="1372"/>
      <c r="AB769" s="1373"/>
      <c r="AC769" s="1581" t="s">
        <v>287</v>
      </c>
      <c r="AD769" s="1372"/>
      <c r="AE769" s="1372"/>
      <c r="AF769" s="1372"/>
      <c r="AG769" s="137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4"/>
      <c r="K770" s="1375"/>
      <c r="L770" s="1375"/>
      <c r="M770" s="1375"/>
      <c r="N770" s="1376"/>
      <c r="O770" s="1779"/>
      <c r="P770" s="1779"/>
      <c r="Q770" s="1779"/>
      <c r="R770" s="1779"/>
      <c r="S770" s="1779"/>
      <c r="T770" s="1389"/>
      <c r="U770" s="1390"/>
      <c r="V770" s="1390"/>
      <c r="W770" s="1391"/>
      <c r="X770" s="1374"/>
      <c r="Y770" s="1375"/>
      <c r="Z770" s="1375"/>
      <c r="AA770" s="1375"/>
      <c r="AB770" s="1376"/>
      <c r="AC770" s="1374"/>
      <c r="AD770" s="1375"/>
      <c r="AE770" s="1375"/>
      <c r="AF770" s="1375"/>
      <c r="AG770" s="137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4"/>
      <c r="K771" s="1375"/>
      <c r="L771" s="1375"/>
      <c r="M771" s="1375"/>
      <c r="N771" s="1376"/>
      <c r="O771" s="1779"/>
      <c r="P771" s="1779"/>
      <c r="Q771" s="1779"/>
      <c r="R771" s="1779"/>
      <c r="S771" s="1779"/>
      <c r="T771" s="1389"/>
      <c r="U771" s="1390"/>
      <c r="V771" s="1390"/>
      <c r="W771" s="1391"/>
      <c r="X771" s="1374"/>
      <c r="Y771" s="1375"/>
      <c r="Z771" s="1375"/>
      <c r="AA771" s="1375"/>
      <c r="AB771" s="1376"/>
      <c r="AC771" s="1374"/>
      <c r="AD771" s="1375"/>
      <c r="AE771" s="1375"/>
      <c r="AF771" s="1375"/>
      <c r="AG771" s="137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7"/>
      <c r="K772" s="1378"/>
      <c r="L772" s="1378"/>
      <c r="M772" s="1378"/>
      <c r="N772" s="1379"/>
      <c r="O772" s="1779"/>
      <c r="P772" s="1779"/>
      <c r="Q772" s="1779"/>
      <c r="R772" s="1779"/>
      <c r="S772" s="1779"/>
      <c r="T772" s="1606"/>
      <c r="U772" s="1607"/>
      <c r="V772" s="1607"/>
      <c r="W772" s="1608"/>
      <c r="X772" s="1377"/>
      <c r="Y772" s="1378"/>
      <c r="Z772" s="1378"/>
      <c r="AA772" s="1378"/>
      <c r="AB772" s="1379"/>
      <c r="AC772" s="1377"/>
      <c r="AD772" s="1378"/>
      <c r="AE772" s="1378"/>
      <c r="AF772" s="1378"/>
      <c r="AG772" s="137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9" t="s">
        <v>163</v>
      </c>
      <c r="K773" s="1360"/>
      <c r="L773" s="1360"/>
      <c r="M773" s="1360"/>
      <c r="N773" s="1361"/>
      <c r="O773" s="1472">
        <v>1</v>
      </c>
      <c r="P773" s="1472"/>
      <c r="Q773" s="1472"/>
      <c r="R773" s="1472"/>
      <c r="S773" s="1472"/>
      <c r="T773" s="1575">
        <v>957</v>
      </c>
      <c r="U773" s="1576"/>
      <c r="V773" s="1576"/>
      <c r="W773" s="1577"/>
      <c r="X773" s="1380">
        <v>0</v>
      </c>
      <c r="Y773" s="1381"/>
      <c r="Z773" s="1381"/>
      <c r="AA773" s="1381"/>
      <c r="AB773" s="1382"/>
      <c r="AC773" s="1362">
        <f>X773*O773</f>
        <v>0</v>
      </c>
      <c r="AD773" s="1363"/>
      <c r="AE773" s="1363"/>
      <c r="AF773" s="1363"/>
      <c r="AG773" s="1364"/>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9"/>
      <c r="K774" s="1360"/>
      <c r="L774" s="1360"/>
      <c r="M774" s="1360"/>
      <c r="N774" s="1361"/>
      <c r="O774" s="1472"/>
      <c r="P774" s="1472"/>
      <c r="Q774" s="1472"/>
      <c r="R774" s="1472"/>
      <c r="S774" s="1472"/>
      <c r="T774" s="1575"/>
      <c r="U774" s="1576"/>
      <c r="V774" s="1576"/>
      <c r="W774" s="1577"/>
      <c r="X774" s="1380"/>
      <c r="Y774" s="1381"/>
      <c r="Z774" s="1381"/>
      <c r="AA774" s="1381"/>
      <c r="AB774" s="1382"/>
      <c r="AC774" s="1362">
        <f>X774*O774</f>
        <v>0</v>
      </c>
      <c r="AD774" s="1363"/>
      <c r="AE774" s="1363"/>
      <c r="AF774" s="1363"/>
      <c r="AG774" s="1364"/>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9"/>
      <c r="K775" s="1360"/>
      <c r="L775" s="1360"/>
      <c r="M775" s="1360"/>
      <c r="N775" s="1361"/>
      <c r="O775" s="1472"/>
      <c r="P775" s="1472"/>
      <c r="Q775" s="1472"/>
      <c r="R775" s="1472"/>
      <c r="S775" s="1472"/>
      <c r="T775" s="1575"/>
      <c r="U775" s="1576"/>
      <c r="V775" s="1576"/>
      <c r="W775" s="1577"/>
      <c r="X775" s="1380"/>
      <c r="Y775" s="1381"/>
      <c r="Z775" s="1381"/>
      <c r="AA775" s="1381"/>
      <c r="AB775" s="1382"/>
      <c r="AC775" s="1362">
        <f>X775*O775</f>
        <v>0</v>
      </c>
      <c r="AD775" s="1363"/>
      <c r="AE775" s="1363"/>
      <c r="AF775" s="1363"/>
      <c r="AG775" s="1364"/>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9"/>
      <c r="K776" s="1360"/>
      <c r="L776" s="1360"/>
      <c r="M776" s="1360"/>
      <c r="N776" s="1361"/>
      <c r="O776" s="1472"/>
      <c r="P776" s="1472"/>
      <c r="Q776" s="1472"/>
      <c r="R776" s="1472"/>
      <c r="S776" s="1472"/>
      <c r="T776" s="1575"/>
      <c r="U776" s="1576"/>
      <c r="V776" s="1576"/>
      <c r="W776" s="1577"/>
      <c r="X776" s="1380"/>
      <c r="Y776" s="1381"/>
      <c r="Z776" s="1381"/>
      <c r="AA776" s="1381"/>
      <c r="AB776" s="1382"/>
      <c r="AC776" s="1362">
        <f>X776*O776</f>
        <v>0</v>
      </c>
      <c r="AD776" s="1363"/>
      <c r="AE776" s="1363"/>
      <c r="AF776" s="1363"/>
      <c r="AG776" s="1364"/>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8" t="s">
        <v>125</v>
      </c>
      <c r="K777" s="1599"/>
      <c r="L777" s="1599"/>
      <c r="M777" s="1599"/>
      <c r="N777" s="1600"/>
      <c r="O777" s="1395">
        <f>SUM(O773:S776)</f>
        <v>1</v>
      </c>
      <c r="P777" s="1517"/>
      <c r="Q777" s="1517"/>
      <c r="R777" s="1517"/>
      <c r="S777" s="1396"/>
      <c r="X777" s="1598" t="s">
        <v>124</v>
      </c>
      <c r="Y777" s="1599"/>
      <c r="Z777" s="1599"/>
      <c r="AA777" s="1599"/>
      <c r="AB777" s="1600"/>
      <c r="AC777" s="1362">
        <f>SUM(AC773:AG776)</f>
        <v>0</v>
      </c>
      <c r="AD777" s="1363"/>
      <c r="AE777" s="1363"/>
      <c r="AF777" s="1363"/>
      <c r="AG777" s="1364"/>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9" t="s">
        <v>678</v>
      </c>
      <c r="K779" s="1419"/>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81" t="s">
        <v>390</v>
      </c>
      <c r="K783" s="1372"/>
      <c r="L783" s="1372"/>
      <c r="M783" s="1372"/>
      <c r="N783" s="1373"/>
      <c r="O783" s="1779" t="s">
        <v>286</v>
      </c>
      <c r="P783" s="1779"/>
      <c r="Q783" s="1779"/>
      <c r="R783" s="1779"/>
      <c r="S783" s="1779"/>
      <c r="T783" s="1386" t="s">
        <v>1867</v>
      </c>
      <c r="U783" s="1387"/>
      <c r="V783" s="1387"/>
      <c r="W783" s="1388"/>
      <c r="X783" s="1581" t="s">
        <v>456</v>
      </c>
      <c r="Y783" s="1372"/>
      <c r="Z783" s="1372"/>
      <c r="AA783" s="1372"/>
      <c r="AB783" s="1373"/>
      <c r="AC783" s="1581" t="s">
        <v>287</v>
      </c>
      <c r="AD783" s="1372"/>
      <c r="AE783" s="1372"/>
      <c r="AF783" s="1372"/>
      <c r="AG783" s="137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4"/>
      <c r="K784" s="1375"/>
      <c r="L784" s="1375"/>
      <c r="M784" s="1375"/>
      <c r="N784" s="1376"/>
      <c r="O784" s="1779"/>
      <c r="P784" s="1779"/>
      <c r="Q784" s="1779"/>
      <c r="R784" s="1779"/>
      <c r="S784" s="1779"/>
      <c r="T784" s="1389"/>
      <c r="U784" s="1390"/>
      <c r="V784" s="1390"/>
      <c r="W784" s="1391"/>
      <c r="X784" s="1374"/>
      <c r="Y784" s="1375"/>
      <c r="Z784" s="1375"/>
      <c r="AA784" s="1375"/>
      <c r="AB784" s="1376"/>
      <c r="AC784" s="1374"/>
      <c r="AD784" s="1375"/>
      <c r="AE784" s="1375"/>
      <c r="AF784" s="1375"/>
      <c r="AG784" s="137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4"/>
      <c r="K785" s="1375"/>
      <c r="L785" s="1375"/>
      <c r="M785" s="1375"/>
      <c r="N785" s="1376"/>
      <c r="O785" s="1779"/>
      <c r="P785" s="1779"/>
      <c r="Q785" s="1779"/>
      <c r="R785" s="1779"/>
      <c r="S785" s="1779"/>
      <c r="T785" s="1389"/>
      <c r="U785" s="1390"/>
      <c r="V785" s="1390"/>
      <c r="W785" s="1391"/>
      <c r="X785" s="1374"/>
      <c r="Y785" s="1375"/>
      <c r="Z785" s="1375"/>
      <c r="AA785" s="1375"/>
      <c r="AB785" s="1376"/>
      <c r="AC785" s="1374"/>
      <c r="AD785" s="1375"/>
      <c r="AE785" s="1375"/>
      <c r="AF785" s="1375"/>
      <c r="AG785" s="137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7"/>
      <c r="K786" s="1378"/>
      <c r="L786" s="1378"/>
      <c r="M786" s="1378"/>
      <c r="N786" s="1379"/>
      <c r="O786" s="1779"/>
      <c r="P786" s="1779"/>
      <c r="Q786" s="1779"/>
      <c r="R786" s="1779"/>
      <c r="S786" s="1779"/>
      <c r="T786" s="1606"/>
      <c r="U786" s="1607"/>
      <c r="V786" s="1607"/>
      <c r="W786" s="1608"/>
      <c r="X786" s="1377"/>
      <c r="Y786" s="1378"/>
      <c r="Z786" s="1378"/>
      <c r="AA786" s="1378"/>
      <c r="AB786" s="1379"/>
      <c r="AC786" s="1377"/>
      <c r="AD786" s="1378"/>
      <c r="AE786" s="1378"/>
      <c r="AF786" s="1378"/>
      <c r="AG786" s="137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9"/>
      <c r="K787" s="1360"/>
      <c r="L787" s="1360"/>
      <c r="M787" s="1360"/>
      <c r="N787" s="1361"/>
      <c r="O787" s="1472"/>
      <c r="P787" s="1472"/>
      <c r="Q787" s="1472"/>
      <c r="R787" s="1472"/>
      <c r="S787" s="1472"/>
      <c r="T787" s="1575"/>
      <c r="U787" s="1576"/>
      <c r="V787" s="1576"/>
      <c r="W787" s="1577"/>
      <c r="X787" s="1380"/>
      <c r="Y787" s="1381"/>
      <c r="Z787" s="1381"/>
      <c r="AA787" s="1381"/>
      <c r="AB787" s="1382"/>
      <c r="AC787" s="1362">
        <f t="shared" ref="AC787:AC796" si="66">X787*O787</f>
        <v>0</v>
      </c>
      <c r="AD787" s="1363"/>
      <c r="AE787" s="1363"/>
      <c r="AF787" s="1363"/>
      <c r="AG787" s="136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9"/>
      <c r="K788" s="1360"/>
      <c r="L788" s="1360"/>
      <c r="M788" s="1360"/>
      <c r="N788" s="1361"/>
      <c r="O788" s="1472"/>
      <c r="P788" s="1472"/>
      <c r="Q788" s="1472"/>
      <c r="R788" s="1472"/>
      <c r="S788" s="1472"/>
      <c r="T788" s="1575"/>
      <c r="U788" s="1576"/>
      <c r="V788" s="1576"/>
      <c r="W788" s="1577"/>
      <c r="X788" s="1380"/>
      <c r="Y788" s="1381"/>
      <c r="Z788" s="1381"/>
      <c r="AA788" s="1381"/>
      <c r="AB788" s="1382"/>
      <c r="AC788" s="1362">
        <f t="shared" si="66"/>
        <v>0</v>
      </c>
      <c r="AD788" s="1363"/>
      <c r="AE788" s="1363"/>
      <c r="AF788" s="1363"/>
      <c r="AG788" s="136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9"/>
      <c r="K789" s="1360"/>
      <c r="L789" s="1360"/>
      <c r="M789" s="1360"/>
      <c r="N789" s="1361"/>
      <c r="O789" s="1472"/>
      <c r="P789" s="1472"/>
      <c r="Q789" s="1472"/>
      <c r="R789" s="1472"/>
      <c r="S789" s="1472"/>
      <c r="T789" s="1575"/>
      <c r="U789" s="1576"/>
      <c r="V789" s="1576"/>
      <c r="W789" s="1577"/>
      <c r="X789" s="1380"/>
      <c r="Y789" s="1381"/>
      <c r="Z789" s="1381"/>
      <c r="AA789" s="1381"/>
      <c r="AB789" s="1382"/>
      <c r="AC789" s="1362">
        <f t="shared" si="66"/>
        <v>0</v>
      </c>
      <c r="AD789" s="1363"/>
      <c r="AE789" s="1363"/>
      <c r="AF789" s="1363"/>
      <c r="AG789" s="136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9"/>
      <c r="K790" s="1360"/>
      <c r="L790" s="1360"/>
      <c r="M790" s="1360"/>
      <c r="N790" s="1361"/>
      <c r="O790" s="1472"/>
      <c r="P790" s="1472"/>
      <c r="Q790" s="1472"/>
      <c r="R790" s="1472"/>
      <c r="S790" s="1472"/>
      <c r="T790" s="1575"/>
      <c r="U790" s="1576"/>
      <c r="V790" s="1576"/>
      <c r="W790" s="1577"/>
      <c r="X790" s="1380"/>
      <c r="Y790" s="1381"/>
      <c r="Z790" s="1381"/>
      <c r="AA790" s="1381"/>
      <c r="AB790" s="1382"/>
      <c r="AC790" s="1362">
        <f t="shared" si="66"/>
        <v>0</v>
      </c>
      <c r="AD790" s="1363"/>
      <c r="AE790" s="1363"/>
      <c r="AF790" s="1363"/>
      <c r="AG790" s="136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9"/>
      <c r="K791" s="1360"/>
      <c r="L791" s="1360"/>
      <c r="M791" s="1360"/>
      <c r="N791" s="1361"/>
      <c r="O791" s="1472"/>
      <c r="P791" s="1472"/>
      <c r="Q791" s="1472"/>
      <c r="R791" s="1472"/>
      <c r="S791" s="1472"/>
      <c r="T791" s="1575"/>
      <c r="U791" s="1576"/>
      <c r="V791" s="1576"/>
      <c r="W791" s="1577"/>
      <c r="X791" s="1380"/>
      <c r="Y791" s="1381"/>
      <c r="Z791" s="1381"/>
      <c r="AA791" s="1381"/>
      <c r="AB791" s="1382"/>
      <c r="AC791" s="1362">
        <f t="shared" si="66"/>
        <v>0</v>
      </c>
      <c r="AD791" s="1363"/>
      <c r="AE791" s="1363"/>
      <c r="AF791" s="1363"/>
      <c r="AG791" s="136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9"/>
      <c r="K792" s="1360"/>
      <c r="L792" s="1360"/>
      <c r="M792" s="1360"/>
      <c r="N792" s="1361"/>
      <c r="O792" s="1472"/>
      <c r="P792" s="1472"/>
      <c r="Q792" s="1472"/>
      <c r="R792" s="1472"/>
      <c r="S792" s="1472"/>
      <c r="T792" s="1575"/>
      <c r="U792" s="1576"/>
      <c r="V792" s="1576"/>
      <c r="W792" s="1577"/>
      <c r="X792" s="1380"/>
      <c r="Y792" s="1381"/>
      <c r="Z792" s="1381"/>
      <c r="AA792" s="1381"/>
      <c r="AB792" s="1382"/>
      <c r="AC792" s="1362">
        <f t="shared" si="66"/>
        <v>0</v>
      </c>
      <c r="AD792" s="1363"/>
      <c r="AE792" s="1363"/>
      <c r="AF792" s="1363"/>
      <c r="AG792" s="136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9"/>
      <c r="K793" s="1360"/>
      <c r="L793" s="1360"/>
      <c r="M793" s="1360"/>
      <c r="N793" s="1361"/>
      <c r="O793" s="1472"/>
      <c r="P793" s="1472"/>
      <c r="Q793" s="1472"/>
      <c r="R793" s="1472"/>
      <c r="S793" s="1472"/>
      <c r="T793" s="1575"/>
      <c r="U793" s="1576"/>
      <c r="V793" s="1576"/>
      <c r="W793" s="1577"/>
      <c r="X793" s="1380"/>
      <c r="Y793" s="1381"/>
      <c r="Z793" s="1381"/>
      <c r="AA793" s="1381"/>
      <c r="AB793" s="1382"/>
      <c r="AC793" s="1362">
        <f t="shared" si="66"/>
        <v>0</v>
      </c>
      <c r="AD793" s="1363"/>
      <c r="AE793" s="1363"/>
      <c r="AF793" s="1363"/>
      <c r="AG793" s="136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9"/>
      <c r="K794" s="1360"/>
      <c r="L794" s="1360"/>
      <c r="M794" s="1360"/>
      <c r="N794" s="1361"/>
      <c r="O794" s="1472"/>
      <c r="P794" s="1472"/>
      <c r="Q794" s="1472"/>
      <c r="R794" s="1472"/>
      <c r="S794" s="1472"/>
      <c r="T794" s="1575"/>
      <c r="U794" s="1576"/>
      <c r="V794" s="1576"/>
      <c r="W794" s="1577"/>
      <c r="X794" s="1380"/>
      <c r="Y794" s="1381"/>
      <c r="Z794" s="1381"/>
      <c r="AA794" s="1381"/>
      <c r="AB794" s="1382"/>
      <c r="AC794" s="1362">
        <f t="shared" si="66"/>
        <v>0</v>
      </c>
      <c r="AD794" s="1363"/>
      <c r="AE794" s="1363"/>
      <c r="AF794" s="1363"/>
      <c r="AG794" s="136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9"/>
      <c r="K795" s="1360"/>
      <c r="L795" s="1360"/>
      <c r="M795" s="1360"/>
      <c r="N795" s="1361"/>
      <c r="O795" s="1472"/>
      <c r="P795" s="1472"/>
      <c r="Q795" s="1472"/>
      <c r="R795" s="1472"/>
      <c r="S795" s="1472"/>
      <c r="T795" s="1575"/>
      <c r="U795" s="1576"/>
      <c r="V795" s="1576"/>
      <c r="W795" s="1577"/>
      <c r="X795" s="1380"/>
      <c r="Y795" s="1381"/>
      <c r="Z795" s="1381"/>
      <c r="AA795" s="1381"/>
      <c r="AB795" s="1382"/>
      <c r="AC795" s="1362">
        <f t="shared" si="66"/>
        <v>0</v>
      </c>
      <c r="AD795" s="1363"/>
      <c r="AE795" s="1363"/>
      <c r="AF795" s="1363"/>
      <c r="AG795" s="136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9"/>
      <c r="K796" s="1360"/>
      <c r="L796" s="1360"/>
      <c r="M796" s="1360"/>
      <c r="N796" s="1361"/>
      <c r="O796" s="1472"/>
      <c r="P796" s="1472"/>
      <c r="Q796" s="1472"/>
      <c r="R796" s="1472"/>
      <c r="S796" s="1472"/>
      <c r="T796" s="1575"/>
      <c r="U796" s="1576"/>
      <c r="V796" s="1576"/>
      <c r="W796" s="1577"/>
      <c r="X796" s="1380"/>
      <c r="Y796" s="1381"/>
      <c r="Z796" s="1381"/>
      <c r="AA796" s="1381"/>
      <c r="AB796" s="1382"/>
      <c r="AC796" s="1362">
        <f t="shared" si="66"/>
        <v>0</v>
      </c>
      <c r="AD796" s="1363"/>
      <c r="AE796" s="1363"/>
      <c r="AF796" s="1363"/>
      <c r="AG796" s="1364"/>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41" t="s">
        <v>478</v>
      </c>
      <c r="BO796" s="1742"/>
      <c r="BP796" s="3"/>
      <c r="BQ796" s="3"/>
      <c r="BR796" s="3"/>
      <c r="BS796" s="14" t="s">
        <v>643</v>
      </c>
      <c r="BT796" s="14"/>
      <c r="BU796" s="14"/>
      <c r="BV796" s="14"/>
      <c r="BW796" s="14"/>
      <c r="BX796" s="14"/>
      <c r="BY796" s="14"/>
      <c r="BZ796" s="14"/>
      <c r="CA796" s="14"/>
      <c r="CB796" s="1738" t="str">
        <f>T189</f>
        <v>Sacramento</v>
      </c>
      <c r="CC796" s="1739"/>
      <c r="CD796" s="1739"/>
      <c r="CE796" s="1739"/>
      <c r="CF796" s="1739"/>
      <c r="CG796" s="1739"/>
      <c r="CH796" s="174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8" t="s">
        <v>125</v>
      </c>
      <c r="K797" s="1599"/>
      <c r="L797" s="1599"/>
      <c r="M797" s="1599"/>
      <c r="N797" s="1600"/>
      <c r="O797" s="1609">
        <f>SUM(O787:S796)</f>
        <v>0</v>
      </c>
      <c r="P797" s="1609"/>
      <c r="Q797" s="1609"/>
      <c r="R797" s="1609"/>
      <c r="S797" s="1609"/>
      <c r="T797"/>
      <c r="U797"/>
      <c r="V797"/>
      <c r="W797"/>
      <c r="X797" s="937" t="s">
        <v>124</v>
      </c>
      <c r="Y797" s="11"/>
      <c r="Z797" s="11"/>
      <c r="AA797" s="11"/>
      <c r="AB797" s="944"/>
      <c r="AC797" s="1362">
        <f>SUM(AC787:AG796)</f>
        <v>0</v>
      </c>
      <c r="AD797" s="1363"/>
      <c r="AE797" s="1363"/>
      <c r="AF797" s="1363"/>
      <c r="AG797" s="1364"/>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54" t="str">
        <f>IF(O797&lt;&gt;AG438,"! Total market rate units in the Unit Mix Table above does not match the number of  market rate units on row #"&amp;TEXT(ROW(D438),"#"),"")</f>
        <v/>
      </c>
      <c r="D798" s="1454"/>
      <c r="E798" s="1454"/>
      <c r="F798" s="1454"/>
      <c r="G798" s="1454"/>
      <c r="H798" s="1454"/>
      <c r="I798" s="1454"/>
      <c r="J798" s="1454"/>
      <c r="K798" s="1454"/>
      <c r="L798" s="1454"/>
      <c r="M798" s="1454"/>
      <c r="N798" s="1454"/>
      <c r="O798" s="1454"/>
      <c r="P798" s="1454"/>
      <c r="Q798" s="1454"/>
      <c r="R798" s="1454"/>
      <c r="S798" s="1454"/>
      <c r="T798" s="1454"/>
      <c r="U798" s="1454"/>
      <c r="V798" s="1454"/>
      <c r="W798" s="1454"/>
      <c r="X798" s="1454"/>
      <c r="Y798" s="1454"/>
      <c r="Z798" s="1454"/>
      <c r="AA798" s="1454"/>
      <c r="AB798" s="1454"/>
      <c r="AC798" s="1454"/>
      <c r="AD798" s="1454"/>
      <c r="AE798" s="1454"/>
      <c r="AF798" s="1454"/>
      <c r="AG798" s="1454"/>
      <c r="AH798" s="1454"/>
      <c r="AI798" s="1454"/>
      <c r="AJ798" s="1454"/>
      <c r="AK798" s="1454"/>
      <c r="AL798" s="1454"/>
      <c r="AM798" s="1454"/>
      <c r="AN798" s="145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54"/>
      <c r="D799" s="1454"/>
      <c r="E799" s="1454"/>
      <c r="F799" s="1454"/>
      <c r="G799" s="1454"/>
      <c r="H799" s="1454"/>
      <c r="I799" s="1454"/>
      <c r="J799" s="1454"/>
      <c r="K799" s="1454"/>
      <c r="L799" s="1454"/>
      <c r="M799" s="1454"/>
      <c r="N799" s="1454"/>
      <c r="O799" s="1454"/>
      <c r="P799" s="1454"/>
      <c r="Q799" s="1454"/>
      <c r="R799" s="1454"/>
      <c r="S799" s="1454"/>
      <c r="T799" s="1454"/>
      <c r="U799" s="1454"/>
      <c r="V799" s="1454"/>
      <c r="W799" s="1454"/>
      <c r="X799" s="1454"/>
      <c r="Y799" s="1454"/>
      <c r="Z799" s="1454"/>
      <c r="AA799" s="1454"/>
      <c r="AB799" s="1454"/>
      <c r="AC799" s="1454"/>
      <c r="AD799" s="1454"/>
      <c r="AE799" s="1454"/>
      <c r="AF799" s="1454"/>
      <c r="AG799" s="1454"/>
      <c r="AH799" s="1454"/>
      <c r="AI799" s="1454"/>
      <c r="AJ799" s="1454"/>
      <c r="AK799" s="1454"/>
      <c r="AL799" s="1454"/>
      <c r="AM799" s="1454"/>
      <c r="AN799" s="145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92">
        <f>O753+AC777+AC797</f>
        <v>134838</v>
      </c>
      <c r="Z800" s="1592"/>
      <c r="AA800" s="1592"/>
      <c r="AB800" s="1592"/>
      <c r="AC800" s="1592"/>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92">
        <f>(O753+AC777+AC797)*12</f>
        <v>1618056</v>
      </c>
      <c r="Z801" s="1592"/>
      <c r="AA801" s="1592"/>
      <c r="AB801" s="1592"/>
      <c r="AC801" s="1592"/>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60">
        <v>0</v>
      </c>
      <c r="AA806" s="1604"/>
      <c r="AB806" s="1604"/>
      <c r="AC806" s="1604"/>
      <c r="AD806" s="1604"/>
      <c r="AE806" s="160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03"/>
      <c r="AA807" s="1604"/>
      <c r="AB807" s="1604"/>
      <c r="AC807" s="1604"/>
      <c r="AD807" s="1604"/>
      <c r="AE807" s="160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2"/>
      <c r="AA808" s="1613"/>
      <c r="AB808" s="1613"/>
      <c r="AC808" s="1613"/>
      <c r="AD808" s="1613"/>
      <c r="AE808" s="161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3">
        <f>'Subsidy Contract Calculation'!J40</f>
        <v>0</v>
      </c>
      <c r="AA809" s="1594"/>
      <c r="AB809" s="1594"/>
      <c r="AC809" s="1594"/>
      <c r="AD809" s="1594"/>
      <c r="AE809" s="159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4">
        <f>24968*0+15000</f>
        <v>15000</v>
      </c>
      <c r="AA813" s="1585"/>
      <c r="AB813" s="1585"/>
      <c r="AC813" s="1585"/>
      <c r="AD813" s="1585"/>
      <c r="AE813" s="158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4"/>
      <c r="AA814" s="1585"/>
      <c r="AB814" s="1585"/>
      <c r="AC814" s="1585"/>
      <c r="AD814" s="1585"/>
      <c r="AE814" s="158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4"/>
      <c r="AA815" s="1585"/>
      <c r="AB815" s="1585"/>
      <c r="AC815" s="1585"/>
      <c r="AD815" s="1585"/>
      <c r="AE815" s="158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21" t="s">
        <v>335</v>
      </c>
      <c r="Q816" s="1622"/>
      <c r="R816" s="1622"/>
      <c r="S816" s="1622"/>
      <c r="T816" s="1622"/>
      <c r="U816" s="1622"/>
      <c r="V816" s="1622"/>
      <c r="W816" s="1622"/>
      <c r="X816" s="1622"/>
      <c r="Y816" s="1623"/>
      <c r="Z816" s="1584"/>
      <c r="AA816" s="1585"/>
      <c r="AB816" s="1585"/>
      <c r="AC816" s="1585"/>
      <c r="AD816" s="1585"/>
      <c r="AE816" s="158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3">
        <f>SUM(Z813:AE816)</f>
        <v>15000</v>
      </c>
      <c r="AA817" s="1594"/>
      <c r="AB817" s="1594"/>
      <c r="AC817" s="1594"/>
      <c r="AD817" s="1594"/>
      <c r="AE817" s="159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93">
        <f>Z817+Y801+Z809</f>
        <v>1633056</v>
      </c>
      <c r="AA818" s="1594"/>
      <c r="AB818" s="1594"/>
      <c r="AC818" s="1594"/>
      <c r="AD818" s="1594"/>
      <c r="AE818" s="159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49" t="s">
        <v>126</v>
      </c>
      <c r="N823" s="1749"/>
      <c r="O823" s="1749"/>
      <c r="P823" s="1774"/>
      <c r="Q823" s="1602" t="s">
        <v>291</v>
      </c>
      <c r="R823" s="1602"/>
      <c r="S823" s="1602"/>
      <c r="T823" s="1602"/>
      <c r="U823" s="1602" t="s">
        <v>292</v>
      </c>
      <c r="V823" s="1602"/>
      <c r="W823" s="1602"/>
      <c r="X823" s="1602"/>
      <c r="Y823" s="1602" t="s">
        <v>293</v>
      </c>
      <c r="Z823" s="1602"/>
      <c r="AA823" s="1602"/>
      <c r="AB823" s="1602"/>
      <c r="AC823" s="1602" t="s">
        <v>362</v>
      </c>
      <c r="AD823" s="1602"/>
      <c r="AE823" s="1602"/>
      <c r="AF823" s="1602"/>
      <c r="AG823" s="1611" t="s">
        <v>336</v>
      </c>
      <c r="AH823" s="1611"/>
      <c r="AI823" s="1611"/>
      <c r="AJ823" s="1611"/>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53"/>
      <c r="N824" s="1753"/>
      <c r="O824" s="1753"/>
      <c r="P824" s="1758"/>
      <c r="Q824" s="1602"/>
      <c r="R824" s="1602"/>
      <c r="S824" s="1602"/>
      <c r="T824" s="1602"/>
      <c r="U824" s="1602"/>
      <c r="V824" s="1602"/>
      <c r="W824" s="1602"/>
      <c r="X824" s="1602"/>
      <c r="Y824" s="1602"/>
      <c r="Z824" s="1602"/>
      <c r="AA824" s="1602"/>
      <c r="AB824" s="1602"/>
      <c r="AC824" s="1602"/>
      <c r="AD824" s="1602"/>
      <c r="AE824" s="1602"/>
      <c r="AF824" s="1602"/>
      <c r="AG824" s="1611"/>
      <c r="AH824" s="1611"/>
      <c r="AI824" s="1611"/>
      <c r="AJ824" s="1611"/>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601" t="s">
        <v>40</v>
      </c>
      <c r="D825" s="1516"/>
      <c r="E825" s="1516"/>
      <c r="F825" s="1516"/>
      <c r="G825" s="1516"/>
      <c r="H825" s="1516"/>
      <c r="I825" s="48"/>
      <c r="J825" s="48"/>
      <c r="K825" s="48"/>
      <c r="L825" s="49"/>
      <c r="M825" s="1597">
        <v>0.92</v>
      </c>
      <c r="N825" s="1597"/>
      <c r="O825" s="1597"/>
      <c r="P825" s="1597"/>
      <c r="Q825" s="1597">
        <v>1.96</v>
      </c>
      <c r="R825" s="1597"/>
      <c r="S825" s="1597"/>
      <c r="T825" s="1597"/>
      <c r="U825" s="1773">
        <v>5.59</v>
      </c>
      <c r="V825" s="1597"/>
      <c r="W825" s="1597"/>
      <c r="X825" s="1597"/>
      <c r="Y825" s="1597"/>
      <c r="Z825" s="1597"/>
      <c r="AA825" s="1597"/>
      <c r="AB825" s="1597"/>
      <c r="AC825" s="1589"/>
      <c r="AD825" s="1590"/>
      <c r="AE825" s="1590"/>
      <c r="AF825" s="1591"/>
      <c r="AG825" s="1589"/>
      <c r="AH825" s="1590"/>
      <c r="AI825" s="1590"/>
      <c r="AJ825" s="1591"/>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4" t="s">
        <v>41</v>
      </c>
      <c r="D826" s="1408"/>
      <c r="E826" s="1408"/>
      <c r="F826" s="1408"/>
      <c r="G826" s="1408"/>
      <c r="H826" s="1408"/>
      <c r="I826" s="5"/>
      <c r="J826" s="5"/>
      <c r="K826" s="5"/>
      <c r="L826" s="46"/>
      <c r="M826" s="1597">
        <v>0</v>
      </c>
      <c r="N826" s="1597"/>
      <c r="O826" s="1597"/>
      <c r="P826" s="1597"/>
      <c r="Q826" s="1597">
        <v>0</v>
      </c>
      <c r="R826" s="1597"/>
      <c r="S826" s="1597"/>
      <c r="T826" s="1597"/>
      <c r="U826" s="1597">
        <v>0</v>
      </c>
      <c r="V826" s="1597"/>
      <c r="W826" s="1597"/>
      <c r="X826" s="1597"/>
      <c r="Y826" s="1597"/>
      <c r="Z826" s="1597"/>
      <c r="AA826" s="1597"/>
      <c r="AB826" s="1597"/>
      <c r="AC826" s="1589"/>
      <c r="AD826" s="1590"/>
      <c r="AE826" s="1590"/>
      <c r="AF826" s="1591"/>
      <c r="AG826" s="1589"/>
      <c r="AH826" s="1590"/>
      <c r="AI826" s="1590"/>
      <c r="AJ826" s="1591"/>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4" t="s">
        <v>42</v>
      </c>
      <c r="D827" s="1408"/>
      <c r="E827" s="1408"/>
      <c r="F827" s="1408"/>
      <c r="G827" s="1408"/>
      <c r="H827" s="1408"/>
      <c r="I827" s="60"/>
      <c r="J827" s="60"/>
      <c r="K827" s="60"/>
      <c r="L827" s="61"/>
      <c r="M827" s="1597">
        <v>4.78</v>
      </c>
      <c r="N827" s="1597"/>
      <c r="O827" s="1597"/>
      <c r="P827" s="1597"/>
      <c r="Q827" s="1597">
        <v>4.8600000000000003</v>
      </c>
      <c r="R827" s="1597"/>
      <c r="S827" s="1597"/>
      <c r="T827" s="1597"/>
      <c r="U827" s="1597">
        <v>4.83</v>
      </c>
      <c r="V827" s="1597"/>
      <c r="W827" s="1597"/>
      <c r="X827" s="1597"/>
      <c r="Y827" s="1597"/>
      <c r="Z827" s="1597"/>
      <c r="AA827" s="1597"/>
      <c r="AB827" s="1597"/>
      <c r="AC827" s="1589"/>
      <c r="AD827" s="1590"/>
      <c r="AE827" s="1590"/>
      <c r="AF827" s="1591"/>
      <c r="AG827" s="1589"/>
      <c r="AH827" s="1590"/>
      <c r="AI827" s="1590"/>
      <c r="AJ827" s="1591"/>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4" t="s">
        <v>772</v>
      </c>
      <c r="D828" s="1408"/>
      <c r="E828" s="1408"/>
      <c r="F828" s="1408"/>
      <c r="G828" s="1408"/>
      <c r="H828" s="1408"/>
      <c r="I828" s="60"/>
      <c r="J828" s="60"/>
      <c r="K828" s="60"/>
      <c r="L828" s="61"/>
      <c r="M828" s="1597">
        <v>3.35</v>
      </c>
      <c r="N828" s="1597"/>
      <c r="O828" s="1597"/>
      <c r="P828" s="1597"/>
      <c r="Q828" s="1597">
        <v>4.46</v>
      </c>
      <c r="R828" s="1597"/>
      <c r="S828" s="1597"/>
      <c r="T828" s="1597"/>
      <c r="U828" s="1597">
        <v>6.72</v>
      </c>
      <c r="V828" s="1597"/>
      <c r="W828" s="1597"/>
      <c r="X828" s="1597"/>
      <c r="Y828" s="1597"/>
      <c r="Z828" s="1597"/>
      <c r="AA828" s="1597"/>
      <c r="AB828" s="1597"/>
      <c r="AC828" s="1589"/>
      <c r="AD828" s="1590"/>
      <c r="AE828" s="1590"/>
      <c r="AF828" s="1591"/>
      <c r="AG828" s="1589"/>
      <c r="AH828" s="1590"/>
      <c r="AI828" s="1590"/>
      <c r="AJ828" s="1591"/>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4" t="s">
        <v>468</v>
      </c>
      <c r="D829" s="1408"/>
      <c r="E829" s="1408"/>
      <c r="F829" s="1408"/>
      <c r="G829" s="1408"/>
      <c r="H829" s="1408"/>
      <c r="I829" s="60"/>
      <c r="J829" s="60"/>
      <c r="K829" s="60"/>
      <c r="L829" s="61"/>
      <c r="M829" s="1597">
        <v>37.11</v>
      </c>
      <c r="N829" s="1597"/>
      <c r="O829" s="1597"/>
      <c r="P829" s="1597"/>
      <c r="Q829" s="1597">
        <v>41.83</v>
      </c>
      <c r="R829" s="1597"/>
      <c r="S829" s="1597"/>
      <c r="T829" s="1597"/>
      <c r="U829" s="1597">
        <v>46.24</v>
      </c>
      <c r="V829" s="1597"/>
      <c r="W829" s="1597"/>
      <c r="X829" s="1597"/>
      <c r="Y829" s="1597"/>
      <c r="Z829" s="1597"/>
      <c r="AA829" s="1597"/>
      <c r="AB829" s="1597"/>
      <c r="AC829" s="1589"/>
      <c r="AD829" s="1590"/>
      <c r="AE829" s="1590"/>
      <c r="AF829" s="1591"/>
      <c r="AG829" s="1589"/>
      <c r="AH829" s="1590"/>
      <c r="AI829" s="1590"/>
      <c r="AJ829" s="1591"/>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80" t="s">
        <v>793</v>
      </c>
      <c r="D830" s="1408"/>
      <c r="E830" s="1408"/>
      <c r="F830" s="1408"/>
      <c r="G830" s="1408"/>
      <c r="H830" s="1408"/>
      <c r="I830" s="60"/>
      <c r="J830" s="60"/>
      <c r="K830" s="60"/>
      <c r="L830" s="61"/>
      <c r="M830" s="1597"/>
      <c r="N830" s="1597"/>
      <c r="O830" s="1597"/>
      <c r="P830" s="1597"/>
      <c r="Q830" s="1597"/>
      <c r="R830" s="1597"/>
      <c r="S830" s="1597"/>
      <c r="T830" s="1597"/>
      <c r="U830" s="1597"/>
      <c r="V830" s="1597"/>
      <c r="W830" s="1597"/>
      <c r="X830" s="1597"/>
      <c r="Y830" s="1597"/>
      <c r="Z830" s="1597"/>
      <c r="AA830" s="1597"/>
      <c r="AB830" s="1597"/>
      <c r="AC830" s="1589"/>
      <c r="AD830" s="1590"/>
      <c r="AE830" s="1590"/>
      <c r="AF830" s="1591"/>
      <c r="AG830" s="1589"/>
      <c r="AH830" s="1590"/>
      <c r="AI830" s="1590"/>
      <c r="AJ830" s="1591"/>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21" t="s">
        <v>2667</v>
      </c>
      <c r="G831" s="1622"/>
      <c r="H831" s="1622"/>
      <c r="I831" s="1622"/>
      <c r="J831" s="1622"/>
      <c r="K831" s="1622"/>
      <c r="L831" s="1622"/>
      <c r="M831" s="1597">
        <v>4.93</v>
      </c>
      <c r="N831" s="1597"/>
      <c r="O831" s="1597"/>
      <c r="P831" s="1597"/>
      <c r="Q831" s="1597">
        <v>4.82</v>
      </c>
      <c r="R831" s="1597"/>
      <c r="S831" s="1597"/>
      <c r="T831" s="1597"/>
      <c r="U831" s="1597">
        <v>5.75</v>
      </c>
      <c r="V831" s="1597"/>
      <c r="W831" s="1597"/>
      <c r="X831" s="1597"/>
      <c r="Y831" s="1597"/>
      <c r="Z831" s="1597"/>
      <c r="AA831" s="1597"/>
      <c r="AB831" s="1597"/>
      <c r="AC831" s="1589"/>
      <c r="AD831" s="1590"/>
      <c r="AE831" s="1590"/>
      <c r="AF831" s="1591"/>
      <c r="AG831" s="1589"/>
      <c r="AH831" s="1590"/>
      <c r="AI831" s="1590"/>
      <c r="AJ831" s="1591"/>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8" t="s">
        <v>124</v>
      </c>
      <c r="D832" s="1599"/>
      <c r="E832" s="1599"/>
      <c r="F832" s="1599"/>
      <c r="G832" s="1599"/>
      <c r="H832" s="1599"/>
      <c r="I832" s="1599"/>
      <c r="J832" s="1599"/>
      <c r="K832" s="1599"/>
      <c r="L832" s="1600"/>
      <c r="M832" s="1615">
        <f>SUM(M825:P831)</f>
        <v>51.089999999999996</v>
      </c>
      <c r="N832" s="1615"/>
      <c r="O832" s="1615"/>
      <c r="P832" s="1615"/>
      <c r="Q832" s="1615">
        <f>SUM(Q825:T831)</f>
        <v>57.93</v>
      </c>
      <c r="R832" s="1615"/>
      <c r="S832" s="1615"/>
      <c r="T832" s="1615"/>
      <c r="U832" s="1615">
        <f>SUM(U825:X831)</f>
        <v>69.13</v>
      </c>
      <c r="V832" s="1615"/>
      <c r="W832" s="1615"/>
      <c r="X832" s="1615"/>
      <c r="Y832" s="1615">
        <f>SUM(Y825:AB831)</f>
        <v>0</v>
      </c>
      <c r="Z832" s="1615"/>
      <c r="AA832" s="1615"/>
      <c r="AB832" s="1615"/>
      <c r="AC832" s="1615">
        <f>SUM(AC825:AF831)</f>
        <v>0</v>
      </c>
      <c r="AD832" s="1615"/>
      <c r="AE832" s="1615"/>
      <c r="AF832" s="1615"/>
      <c r="AG832" s="1615">
        <f>SUM(AG825:AJ831)</f>
        <v>0</v>
      </c>
      <c r="AH832" s="1615"/>
      <c r="AI832" s="1615"/>
      <c r="AJ832" s="1615"/>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5" t="s">
        <v>2668</v>
      </c>
      <c r="D837" s="1736"/>
      <c r="E837" s="1736"/>
      <c r="F837" s="1736"/>
      <c r="G837" s="1736"/>
      <c r="H837" s="1736"/>
      <c r="I837" s="1736"/>
      <c r="J837" s="1736"/>
      <c r="K837" s="1736"/>
      <c r="L837" s="1736"/>
      <c r="M837" s="1736"/>
      <c r="N837" s="1736"/>
      <c r="O837" s="1736"/>
      <c r="P837" s="1736"/>
      <c r="Q837" s="1736"/>
      <c r="R837" s="1736"/>
      <c r="S837" s="1736"/>
      <c r="T837" s="1736"/>
      <c r="U837" s="1736"/>
      <c r="V837" s="1736"/>
      <c r="W837" s="1736"/>
      <c r="X837" s="1736"/>
      <c r="Y837" s="1736"/>
      <c r="Z837" s="1736"/>
      <c r="AA837" s="1736"/>
      <c r="AB837" s="1736"/>
      <c r="AC837" s="1736"/>
      <c r="AD837" s="1736"/>
      <c r="AE837" s="1736"/>
      <c r="AF837" s="1736"/>
      <c r="AG837" s="1736"/>
      <c r="AH837" s="1736"/>
      <c r="AI837" s="1736"/>
      <c r="AJ837" s="1737"/>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0">
        <f>ROUNDDOWN(BC939*2,2)</f>
        <v>0</v>
      </c>
      <c r="BJ841" s="1640"/>
      <c r="BK841" s="1640"/>
      <c r="BL841" s="1640"/>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16">
        <v>200</v>
      </c>
      <c r="X842" s="1616"/>
      <c r="Y842" s="1616"/>
      <c r="Z842" s="1616"/>
      <c r="AA842" s="1616"/>
      <c r="AB842" s="1616"/>
      <c r="AC842" s="1616"/>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16">
        <v>3000</v>
      </c>
      <c r="X843" s="1616"/>
      <c r="Y843" s="1616"/>
      <c r="Z843" s="1616"/>
      <c r="AA843" s="1616"/>
      <c r="AB843" s="1616"/>
      <c r="AC843" s="1616"/>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16">
        <v>12000</v>
      </c>
      <c r="X844" s="1616"/>
      <c r="Y844" s="1616"/>
      <c r="Z844" s="1616"/>
      <c r="AA844" s="1616"/>
      <c r="AB844" s="1616"/>
      <c r="AC844" s="1616"/>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16">
        <v>14250</v>
      </c>
      <c r="X845" s="1616"/>
      <c r="Y845" s="1616"/>
      <c r="Z845" s="1616"/>
      <c r="AA845" s="1616"/>
      <c r="AB845" s="1616"/>
      <c r="AC845" s="1616"/>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21" t="s">
        <v>2738</v>
      </c>
      <c r="N846" s="1622"/>
      <c r="O846" s="1622"/>
      <c r="P846" s="1622"/>
      <c r="Q846" s="1622"/>
      <c r="R846" s="1622"/>
      <c r="S846" s="1622"/>
      <c r="T846" s="1622"/>
      <c r="U846" s="1622"/>
      <c r="V846" s="1623"/>
      <c r="W846" s="1616">
        <f>38650+2100+500+65968/2</f>
        <v>74234</v>
      </c>
      <c r="X846" s="1616"/>
      <c r="Y846" s="1616"/>
      <c r="Z846" s="1616"/>
      <c r="AA846" s="1616"/>
      <c r="AB846" s="1616"/>
      <c r="AC846" s="1616"/>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93">
        <f>SUM(W842:AC846)</f>
        <v>103684</v>
      </c>
      <c r="X847" s="1594"/>
      <c r="Y847" s="1594"/>
      <c r="Z847" s="1594"/>
      <c r="AA847" s="1594"/>
      <c r="AB847" s="1594"/>
      <c r="AC847" s="1595"/>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20"/>
      <c r="BH848" s="1620"/>
      <c r="BI848" s="1620"/>
      <c r="BJ848" s="1620"/>
      <c r="BK848" s="1620"/>
      <c r="BL848" s="1620"/>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98" t="s">
        <v>346</v>
      </c>
      <c r="K849" s="1599"/>
      <c r="L849" s="1599"/>
      <c r="M849" s="1599"/>
      <c r="N849" s="1599"/>
      <c r="O849" s="1599"/>
      <c r="P849" s="1599"/>
      <c r="Q849" s="1599"/>
      <c r="R849" s="1599"/>
      <c r="S849" s="1599"/>
      <c r="T849" s="1599"/>
      <c r="U849" s="1599"/>
      <c r="V849" s="1600"/>
      <c r="W849" s="1584">
        <v>149706</v>
      </c>
      <c r="X849" s="1585"/>
      <c r="Y849" s="1585"/>
      <c r="Z849" s="1585"/>
      <c r="AA849" s="1585"/>
      <c r="AB849" s="1585"/>
      <c r="AC849" s="1586"/>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610">
        <v>0</v>
      </c>
      <c r="X851" s="1610"/>
      <c r="Y851" s="1610"/>
      <c r="Z851" s="1610"/>
      <c r="AA851" s="1610"/>
      <c r="AB851" s="1610"/>
      <c r="AC851" s="1610"/>
      <c r="AZ851" s="1624">
        <f>SUM(AZ818:AZ846)</f>
        <v>7.5000000000000011E-2</v>
      </c>
      <c r="BA851" s="1624"/>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10">
        <v>0</v>
      </c>
      <c r="X852" s="1610"/>
      <c r="Y852" s="1610"/>
      <c r="Z852" s="1610"/>
      <c r="AA852" s="1610"/>
      <c r="AB852" s="1610"/>
      <c r="AC852" s="1610"/>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610">
        <v>25000</v>
      </c>
      <c r="X853" s="1610"/>
      <c r="Y853" s="1610"/>
      <c r="Z853" s="1610"/>
      <c r="AA853" s="1610"/>
      <c r="AB853" s="1610"/>
      <c r="AC853" s="1610"/>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610">
        <f>66631+79116</f>
        <v>145747</v>
      </c>
      <c r="X854" s="1610"/>
      <c r="Y854" s="1610"/>
      <c r="Z854" s="1610"/>
      <c r="AA854" s="1610"/>
      <c r="AB854" s="1610"/>
      <c r="AC854" s="1610"/>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94">
        <f>SUM(W851:AC854)</f>
        <v>170747</v>
      </c>
      <c r="X855" s="1694"/>
      <c r="Y855" s="1694"/>
      <c r="Z855" s="1694"/>
      <c r="AA855" s="1694"/>
      <c r="AB855" s="1694"/>
      <c r="AC855" s="1694"/>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17">
        <f>91480+44180</f>
        <v>135660</v>
      </c>
      <c r="X857" s="1618"/>
      <c r="Y857" s="1618"/>
      <c r="Z857" s="1618"/>
      <c r="AA857" s="1618"/>
      <c r="AB857" s="1618"/>
      <c r="AC857" s="1619"/>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626">
        <v>2.5</v>
      </c>
      <c r="U858" s="1579"/>
      <c r="V858" s="1627"/>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17">
        <f>100640+38040</f>
        <v>138680</v>
      </c>
      <c r="X859" s="1618"/>
      <c r="Y859" s="1618"/>
      <c r="Z859" s="1618"/>
      <c r="AA859" s="1618"/>
      <c r="AB859" s="1618"/>
      <c r="AC859" s="1619"/>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626">
        <v>1</v>
      </c>
      <c r="U860" s="1579"/>
      <c r="V860" s="1627"/>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21"/>
      <c r="N861" s="1622"/>
      <c r="O861" s="1622"/>
      <c r="P861" s="1622"/>
      <c r="Q861" s="1622"/>
      <c r="R861" s="1622"/>
      <c r="S861" s="1622"/>
      <c r="T861" s="1622"/>
      <c r="U861" s="1622"/>
      <c r="V861" s="1623"/>
      <c r="W861" s="1617"/>
      <c r="X861" s="1618"/>
      <c r="Y861" s="1618"/>
      <c r="Z861" s="1618"/>
      <c r="AA861" s="1618"/>
      <c r="AB861" s="1618"/>
      <c r="AC861" s="161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28">
        <f>SUM(W857:AC861)</f>
        <v>274340</v>
      </c>
      <c r="X862" s="1629"/>
      <c r="Y862" s="1629"/>
      <c r="Z862" s="1629"/>
      <c r="AA862" s="1629"/>
      <c r="AB862" s="1629"/>
      <c r="AC862" s="1630"/>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17">
        <v>194192</v>
      </c>
      <c r="X863" s="1618"/>
      <c r="Y863" s="1618"/>
      <c r="Z863" s="1618"/>
      <c r="AA863" s="1618"/>
      <c r="AB863" s="1618"/>
      <c r="AC863" s="1619"/>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616"/>
      <c r="X865" s="1616"/>
      <c r="Y865" s="1616"/>
      <c r="Z865" s="1616"/>
      <c r="AA865" s="1616"/>
      <c r="AB865" s="1616"/>
      <c r="AC865" s="161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616">
        <f>69010+3700+65968/2</f>
        <v>105694</v>
      </c>
      <c r="X866" s="1616"/>
      <c r="Y866" s="1616"/>
      <c r="Z866" s="1616"/>
      <c r="AA866" s="1616"/>
      <c r="AB866" s="1616"/>
      <c r="AC866" s="161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616">
        <v>22158</v>
      </c>
      <c r="X867" s="1616"/>
      <c r="Y867" s="1616"/>
      <c r="Z867" s="1616"/>
      <c r="AA867" s="1616"/>
      <c r="AB867" s="1616"/>
      <c r="AC867" s="161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616">
        <v>5427</v>
      </c>
      <c r="X868" s="1616"/>
      <c r="Y868" s="1616"/>
      <c r="Z868" s="1616"/>
      <c r="AA868" s="1616"/>
      <c r="AB868" s="1616"/>
      <c r="AC868" s="161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616">
        <v>9000</v>
      </c>
      <c r="X869" s="1616"/>
      <c r="Y869" s="1616"/>
      <c r="Z869" s="1616"/>
      <c r="AA869" s="1616"/>
      <c r="AB869" s="1616"/>
      <c r="AC869" s="161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616">
        <v>4526</v>
      </c>
      <c r="X870" s="1616"/>
      <c r="Y870" s="1616"/>
      <c r="Z870" s="1616"/>
      <c r="AA870" s="1616"/>
      <c r="AB870" s="1616"/>
      <c r="AC870" s="161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21" t="s">
        <v>2739</v>
      </c>
      <c r="N871" s="1622"/>
      <c r="O871" s="1622"/>
      <c r="P871" s="1622"/>
      <c r="Q871" s="1622"/>
      <c r="R871" s="1622"/>
      <c r="S871" s="1622"/>
      <c r="T871" s="1622"/>
      <c r="U871" s="1622"/>
      <c r="V871" s="1623"/>
      <c r="W871" s="1616">
        <f>3082+15900</f>
        <v>18982</v>
      </c>
      <c r="X871" s="1616"/>
      <c r="Y871" s="1616"/>
      <c r="Z871" s="1616"/>
      <c r="AA871" s="1616"/>
      <c r="AB871" s="1616"/>
      <c r="AC871" s="161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592">
        <f>SUM(W865:AC871)</f>
        <v>165787</v>
      </c>
      <c r="X872" s="1592"/>
      <c r="Y872" s="1592"/>
      <c r="Z872" s="1592"/>
      <c r="AA872" s="1592"/>
      <c r="AB872" s="1592"/>
      <c r="AC872" s="1592"/>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621" t="s">
        <v>335</v>
      </c>
      <c r="N874" s="1622"/>
      <c r="O874" s="1622"/>
      <c r="P874" s="1622"/>
      <c r="Q874" s="1622"/>
      <c r="R874" s="1622"/>
      <c r="S874" s="1622"/>
      <c r="T874" s="1622"/>
      <c r="U874" s="1622"/>
      <c r="V874" s="1623"/>
      <c r="W874" s="1584"/>
      <c r="X874" s="1585"/>
      <c r="Y874" s="1585"/>
      <c r="Z874" s="1585"/>
      <c r="AA874" s="1585"/>
      <c r="AB874" s="1585"/>
      <c r="AC874" s="158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621" t="s">
        <v>335</v>
      </c>
      <c r="N875" s="1622"/>
      <c r="O875" s="1622"/>
      <c r="P875" s="1622"/>
      <c r="Q875" s="1622"/>
      <c r="R875" s="1622"/>
      <c r="S875" s="1622"/>
      <c r="T875" s="1622"/>
      <c r="U875" s="1622"/>
      <c r="V875" s="1623"/>
      <c r="W875" s="1584"/>
      <c r="X875" s="1585"/>
      <c r="Y875" s="1585"/>
      <c r="Z875" s="1585"/>
      <c r="AA875" s="1585"/>
      <c r="AB875" s="1585"/>
      <c r="AC875" s="158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21" t="s">
        <v>335</v>
      </c>
      <c r="N876" s="1622"/>
      <c r="O876" s="1622"/>
      <c r="P876" s="1622"/>
      <c r="Q876" s="1622"/>
      <c r="R876" s="1622"/>
      <c r="S876" s="1622"/>
      <c r="T876" s="1622"/>
      <c r="U876" s="1622"/>
      <c r="V876" s="1623"/>
      <c r="W876" s="1584"/>
      <c r="X876" s="1585"/>
      <c r="Y876" s="1585"/>
      <c r="Z876" s="1585"/>
      <c r="AA876" s="1585"/>
      <c r="AB876" s="1585"/>
      <c r="AC876" s="158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21" t="s">
        <v>335</v>
      </c>
      <c r="N877" s="1622"/>
      <c r="O877" s="1622"/>
      <c r="P877" s="1622"/>
      <c r="Q877" s="1622"/>
      <c r="R877" s="1622"/>
      <c r="S877" s="1622"/>
      <c r="T877" s="1622"/>
      <c r="U877" s="1622"/>
      <c r="V877" s="1623"/>
      <c r="W877" s="1584"/>
      <c r="X877" s="1585"/>
      <c r="Y877" s="1585"/>
      <c r="Z877" s="1585"/>
      <c r="AA877" s="1585"/>
      <c r="AB877" s="1585"/>
      <c r="AC877" s="158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21" t="s">
        <v>335</v>
      </c>
      <c r="N878" s="1622"/>
      <c r="O878" s="1622"/>
      <c r="P878" s="1622"/>
      <c r="Q878" s="1622"/>
      <c r="R878" s="1622"/>
      <c r="S878" s="1622"/>
      <c r="T878" s="1622"/>
      <c r="U878" s="1622"/>
      <c r="V878" s="1623"/>
      <c r="W878" s="1584"/>
      <c r="X878" s="1585"/>
      <c r="Y878" s="1585"/>
      <c r="Z878" s="1585"/>
      <c r="AA878" s="1585"/>
      <c r="AB878" s="1585"/>
      <c r="AC878" s="158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93">
        <f>SUM(W874:AC878)</f>
        <v>0</v>
      </c>
      <c r="X879" s="1594"/>
      <c r="Y879" s="1594"/>
      <c r="Z879" s="1594"/>
      <c r="AA879" s="1594"/>
      <c r="AB879" s="1594"/>
      <c r="AC879" s="159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4">
        <f>W847+W855+W862+W863+W872+W879+W849</f>
        <v>1058456</v>
      </c>
      <c r="AD883" s="1594"/>
      <c r="AE883" s="1594"/>
      <c r="AF883" s="1594"/>
      <c r="AG883" s="1594"/>
      <c r="AH883" s="159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89">
        <f>O797+O777+G753</f>
        <v>134</v>
      </c>
      <c r="AD884" s="1689"/>
      <c r="AE884" s="1689"/>
      <c r="AF884" s="1689"/>
      <c r="AG884" s="1689"/>
      <c r="AH884" s="1690"/>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64" t="s">
        <v>32</v>
      </c>
      <c r="F885" s="1764"/>
      <c r="G885" s="1764"/>
      <c r="H885" s="1764"/>
      <c r="I885" s="1764"/>
      <c r="J885" s="1764"/>
      <c r="K885" s="1764"/>
      <c r="L885" s="1764"/>
      <c r="M885" s="1764"/>
      <c r="N885" s="1764"/>
      <c r="O885" s="1764"/>
      <c r="P885" s="1764"/>
      <c r="Q885" s="1764"/>
      <c r="R885" s="1764"/>
      <c r="S885" s="1764"/>
      <c r="T885" s="1764"/>
      <c r="U885" s="1764"/>
      <c r="V885" s="1764"/>
      <c r="W885" s="1764"/>
      <c r="X885" s="1764"/>
      <c r="Y885" s="1764"/>
      <c r="Z885" s="1764"/>
      <c r="AA885" s="1764"/>
      <c r="AB885" s="1765"/>
      <c r="AC885" s="1592">
        <f>IF(ISERROR((ROUNDDOWN(AC883/AC884,0))),0,(ROUNDDOWN(AC883/AC884,0)))</f>
        <v>7898</v>
      </c>
      <c r="AD885" s="1592"/>
      <c r="AE885" s="1592"/>
      <c r="AF885" s="1592"/>
      <c r="AG885" s="1592"/>
      <c r="AH885" s="1592"/>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98">
        <f>'Sources and Uses Budget'!B75</f>
        <v>365118</v>
      </c>
      <c r="AD886" s="1699"/>
      <c r="AE886" s="1699"/>
      <c r="AF886" s="1699"/>
      <c r="AG886" s="1699"/>
      <c r="AH886" s="1699"/>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86"/>
      <c r="AD887" s="1616"/>
      <c r="AE887" s="1616"/>
      <c r="AF887" s="1616"/>
      <c r="AG887" s="1616"/>
      <c r="AH887" s="161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85">
        <f>85120-65968</f>
        <v>19152</v>
      </c>
      <c r="AD888" s="1585"/>
      <c r="AE888" s="1585"/>
      <c r="AF888" s="1585"/>
      <c r="AG888" s="1585"/>
      <c r="AH888" s="158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5">
        <v>67000</v>
      </c>
      <c r="AD889" s="1585"/>
      <c r="AE889" s="1585"/>
      <c r="AF889" s="1585"/>
      <c r="AG889" s="1585"/>
      <c r="AH889" s="158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9"/>
      <c r="AD890" s="1590"/>
      <c r="AE890" s="1590"/>
      <c r="AF890" s="1590"/>
      <c r="AG890" s="1590"/>
      <c r="AH890" s="1591"/>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5">
        <v>12796</v>
      </c>
      <c r="AD891" s="1585"/>
      <c r="AE891" s="1585"/>
      <c r="AF891" s="1585"/>
      <c r="AG891" s="1585"/>
      <c r="AH891" s="158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85"/>
      <c r="AD892" s="1585"/>
      <c r="AE892" s="1585"/>
      <c r="AF892" s="1585"/>
      <c r="AG892" s="1585"/>
      <c r="AH892" s="158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42" t="s">
        <v>2751</v>
      </c>
      <c r="D893" s="1643"/>
      <c r="E893" s="1643"/>
      <c r="F893" s="1643"/>
      <c r="G893" s="1643"/>
      <c r="H893" s="1643"/>
      <c r="I893" s="1643"/>
      <c r="J893" s="1643"/>
      <c r="K893" s="1643"/>
      <c r="L893" s="1643"/>
      <c r="M893" s="1643"/>
      <c r="N893" s="1643"/>
      <c r="O893" s="1643"/>
      <c r="P893" s="1643"/>
      <c r="Q893" s="1643"/>
      <c r="R893" s="1643"/>
      <c r="S893" s="1643"/>
      <c r="T893" s="1643"/>
      <c r="U893" s="1643"/>
      <c r="V893" s="1643"/>
      <c r="W893" s="1643"/>
      <c r="X893" s="1643"/>
      <c r="Y893" s="1643"/>
      <c r="Z893" s="1643"/>
      <c r="AA893" s="1643"/>
      <c r="AB893" s="1644"/>
      <c r="AC893" s="1616">
        <v>4000</v>
      </c>
      <c r="AD893" s="1616"/>
      <c r="AE893" s="1616"/>
      <c r="AF893" s="1616"/>
      <c r="AG893" s="1616"/>
      <c r="AH893" s="161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42" t="s">
        <v>976</v>
      </c>
      <c r="D894" s="1643"/>
      <c r="E894" s="1643"/>
      <c r="F894" s="1643"/>
      <c r="G894" s="1643"/>
      <c r="H894" s="1643"/>
      <c r="I894" s="1643"/>
      <c r="J894" s="1643"/>
      <c r="K894" s="1643"/>
      <c r="L894" s="1643"/>
      <c r="M894" s="1643"/>
      <c r="N894" s="1643"/>
      <c r="O894" s="1643"/>
      <c r="P894" s="1643"/>
      <c r="Q894" s="1643"/>
      <c r="R894" s="1643"/>
      <c r="S894" s="1643"/>
      <c r="T894" s="1643"/>
      <c r="U894" s="1643"/>
      <c r="V894" s="1643"/>
      <c r="W894" s="1643"/>
      <c r="X894" s="1643"/>
      <c r="Y894" s="1643"/>
      <c r="Z894" s="1643"/>
      <c r="AA894" s="1643"/>
      <c r="AB894" s="1644"/>
      <c r="AC894" s="1616"/>
      <c r="AD894" s="1616"/>
      <c r="AE894" s="1616"/>
      <c r="AF894" s="1616"/>
      <c r="AG894" s="1616"/>
      <c r="AH894" s="161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84">
        <v>0</v>
      </c>
      <c r="AA898" s="1585"/>
      <c r="AB898" s="1585"/>
      <c r="AC898" s="1585"/>
      <c r="AD898" s="1585"/>
      <c r="AE898" s="1586"/>
      <c r="AF898" s="567"/>
      <c r="AZ898" s="34"/>
      <c r="BB898" s="30"/>
      <c r="BC898" s="850"/>
      <c r="BD898" s="1625"/>
      <c r="BE898" s="1625"/>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84">
        <v>0</v>
      </c>
      <c r="AA899" s="1585"/>
      <c r="AB899" s="1585"/>
      <c r="AC899" s="1585"/>
      <c r="AD899" s="1585"/>
      <c r="AE899" s="1586"/>
      <c r="AZ899" s="34"/>
      <c r="BB899" s="30"/>
      <c r="BC899" s="850"/>
      <c r="BD899" s="1625"/>
      <c r="BE899" s="1625"/>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84">
        <v>0</v>
      </c>
      <c r="AA900" s="1585"/>
      <c r="AB900" s="1585"/>
      <c r="AC900" s="1585"/>
      <c r="AD900" s="1585"/>
      <c r="AE900" s="1586"/>
      <c r="AZ900" s="34"/>
      <c r="BB900" s="30"/>
      <c r="BC900" s="850"/>
      <c r="BD900" s="1620"/>
      <c r="BE900" s="1620"/>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93">
        <f>Z898-(Z899+Z900)</f>
        <v>0</v>
      </c>
      <c r="AA901" s="1594"/>
      <c r="AB901" s="1594"/>
      <c r="AC901" s="1594"/>
      <c r="AD901" s="1594"/>
      <c r="AE901" s="1595"/>
      <c r="AZ901" s="34"/>
      <c r="BB901" s="30"/>
      <c r="BC901" s="850"/>
      <c r="BD901" s="1620"/>
      <c r="BE901" s="1620"/>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20"/>
      <c r="BE902" s="1620"/>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5"/>
      <c r="BE903" s="1620"/>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1"/>
      <c r="BE904" s="1641"/>
      <c r="BF904" s="1641"/>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0"/>
      <c r="BE905" s="1640"/>
      <c r="BF905" s="1640"/>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20"/>
      <c r="BE906" s="1620"/>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5"/>
      <c r="BE907" s="1620"/>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9" t="s">
        <v>96</v>
      </c>
      <c r="B909" s="1549"/>
      <c r="C909" s="1549"/>
      <c r="D909" s="1549"/>
      <c r="E909" s="1549"/>
      <c r="F909" s="1549"/>
      <c r="G909" s="1549"/>
      <c r="H909" s="1549"/>
      <c r="I909" s="1549"/>
      <c r="J909" s="1549"/>
      <c r="K909" s="1549"/>
      <c r="L909" s="1549"/>
      <c r="M909" s="1549"/>
      <c r="N909" s="1549"/>
      <c r="O909" s="1549"/>
      <c r="P909" s="1549"/>
      <c r="Q909" s="1549"/>
      <c r="R909" s="1549"/>
      <c r="S909" s="1549"/>
      <c r="T909" s="1549"/>
      <c r="U909" s="1549"/>
      <c r="V909" s="1549"/>
      <c r="W909" s="1549"/>
      <c r="X909" s="1549"/>
      <c r="Y909" s="1549"/>
      <c r="Z909" s="1549"/>
      <c r="AA909" s="1549"/>
      <c r="AB909" s="1549"/>
      <c r="AC909" s="1549"/>
      <c r="AD909" s="1549"/>
      <c r="AE909" s="1549"/>
      <c r="AF909" s="1549"/>
      <c r="AG909" s="1549"/>
      <c r="AH909" s="1549"/>
      <c r="AI909" s="1549"/>
      <c r="AJ909" s="1549"/>
      <c r="AK909" s="1549"/>
      <c r="AL909" s="1549"/>
      <c r="AM909" s="1549"/>
      <c r="AN909" s="1549"/>
      <c r="AO909" s="1549"/>
      <c r="AP909" s="1549"/>
      <c r="AQ909" s="1549"/>
      <c r="AR909" s="1549"/>
      <c r="AS909" s="1549"/>
      <c r="AT909" s="1549"/>
      <c r="AZ909" s="34"/>
      <c r="BA909" s="34"/>
      <c r="BB909" s="30"/>
      <c r="BC909" s="30"/>
      <c r="BD909" s="1625"/>
      <c r="BE909" s="1620"/>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9"/>
      <c r="B910" s="1549"/>
      <c r="C910" s="1549"/>
      <c r="D910" s="1549"/>
      <c r="E910" s="1549"/>
      <c r="F910" s="1549"/>
      <c r="G910" s="1549"/>
      <c r="H910" s="1549"/>
      <c r="I910" s="1549"/>
      <c r="J910" s="1549"/>
      <c r="K910" s="1549"/>
      <c r="L910" s="1549"/>
      <c r="M910" s="1549"/>
      <c r="N910" s="1549"/>
      <c r="O910" s="1549"/>
      <c r="P910" s="1549"/>
      <c r="Q910" s="1549"/>
      <c r="R910" s="1549"/>
      <c r="S910" s="1549"/>
      <c r="T910" s="1549"/>
      <c r="U910" s="1549"/>
      <c r="V910" s="1549"/>
      <c r="W910" s="1549"/>
      <c r="X910" s="1549"/>
      <c r="Y910" s="1549"/>
      <c r="Z910" s="1549"/>
      <c r="AA910" s="1549"/>
      <c r="AB910" s="1549"/>
      <c r="AC910" s="1549"/>
      <c r="AD910" s="1549"/>
      <c r="AE910" s="1549"/>
      <c r="AF910" s="1549"/>
      <c r="AG910" s="1549"/>
      <c r="AH910" s="1549"/>
      <c r="AI910" s="1549"/>
      <c r="AJ910" s="1549"/>
      <c r="AK910" s="1549"/>
      <c r="AL910" s="1549"/>
      <c r="AM910" s="1549"/>
      <c r="AN910" s="1549"/>
      <c r="AO910" s="1549"/>
      <c r="AP910" s="1549"/>
      <c r="AQ910" s="1549"/>
      <c r="AR910" s="1549"/>
      <c r="AS910" s="1549"/>
      <c r="AT910" s="154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34" t="s">
        <v>802</v>
      </c>
      <c r="G914" s="1835"/>
      <c r="H914" s="1835"/>
      <c r="I914" s="1835"/>
      <c r="J914" s="1835"/>
      <c r="K914" s="1835"/>
      <c r="L914" s="1835"/>
      <c r="M914" s="1835"/>
      <c r="N914" s="1835"/>
      <c r="O914" s="1835"/>
      <c r="P914" s="1835"/>
      <c r="Q914" s="1835"/>
      <c r="R914" s="1835"/>
      <c r="S914" s="1835"/>
      <c r="T914" s="1836"/>
      <c r="U914" s="1748" t="s">
        <v>31</v>
      </c>
      <c r="V914" s="1749"/>
      <c r="W914" s="1749"/>
      <c r="X914" s="1749"/>
      <c r="Y914" s="1749"/>
      <c r="Z914" s="1749"/>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50" t="s">
        <v>828</v>
      </c>
      <c r="G915" s="1751"/>
      <c r="H915" s="1751"/>
      <c r="I915" s="1751"/>
      <c r="J915" s="1751"/>
      <c r="K915" s="1751"/>
      <c r="L915" s="1751"/>
      <c r="M915" s="1751"/>
      <c r="N915" s="1751"/>
      <c r="O915" s="1751"/>
      <c r="P915" s="1751"/>
      <c r="Q915" s="1751"/>
      <c r="R915" s="1751"/>
      <c r="S915" s="1751"/>
      <c r="T915" s="1757"/>
      <c r="U915" s="1750"/>
      <c r="V915" s="1751"/>
      <c r="W915" s="1751"/>
      <c r="X915" s="1751"/>
      <c r="Y915" s="1751"/>
      <c r="Z915" s="1751"/>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52"/>
      <c r="G916" s="1753"/>
      <c r="H916" s="1753"/>
      <c r="I916" s="1753"/>
      <c r="J916" s="1753"/>
      <c r="K916" s="1753"/>
      <c r="L916" s="1753"/>
      <c r="M916" s="1753"/>
      <c r="N916" s="1753"/>
      <c r="O916" s="1753"/>
      <c r="P916" s="1753"/>
      <c r="Q916" s="1753"/>
      <c r="R916" s="1753"/>
      <c r="S916" s="1753"/>
      <c r="T916" s="1758"/>
      <c r="U916" s="1752"/>
      <c r="V916" s="1753"/>
      <c r="W916" s="1753"/>
      <c r="X916" s="1753"/>
      <c r="Y916" s="1753"/>
      <c r="Z916" s="1753"/>
      <c r="AA916" s="108"/>
      <c r="AB916" s="1486" t="s">
        <v>392</v>
      </c>
      <c r="AC916" s="1486"/>
      <c r="AD916" s="1486"/>
      <c r="AE916" s="148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31" t="s">
        <v>554</v>
      </c>
      <c r="V917" s="1423"/>
      <c r="W917" s="1423"/>
      <c r="X917" s="1423"/>
      <c r="Y917" s="1423"/>
      <c r="Z917" s="1424"/>
      <c r="AA917" s="1632">
        <f>AM554</f>
        <v>30164000</v>
      </c>
      <c r="AB917" s="1533"/>
      <c r="AC917" s="1533"/>
      <c r="AD917" s="1533"/>
      <c r="AE917" s="1533"/>
      <c r="AF917" s="1633"/>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31" t="s">
        <v>554</v>
      </c>
      <c r="V918" s="1423"/>
      <c r="W918" s="1423"/>
      <c r="X918" s="1423"/>
      <c r="Y918" s="1423"/>
      <c r="Z918" s="1424"/>
      <c r="AA918" s="1632">
        <f>AM555</f>
        <v>12549813</v>
      </c>
      <c r="AB918" s="1533"/>
      <c r="AC918" s="1533"/>
      <c r="AD918" s="1533"/>
      <c r="AE918" s="1533"/>
      <c r="AF918" s="1633"/>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31" t="s">
        <v>600</v>
      </c>
      <c r="V919" s="1423"/>
      <c r="W919" s="1423"/>
      <c r="X919" s="1423"/>
      <c r="Y919" s="1423"/>
      <c r="Z919" s="1424"/>
      <c r="AA919" s="1632"/>
      <c r="AB919" s="1533"/>
      <c r="AC919" s="1533"/>
      <c r="AD919" s="1533"/>
      <c r="AE919" s="1533"/>
      <c r="AF919" s="1633"/>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31" t="s">
        <v>600</v>
      </c>
      <c r="V920" s="1423"/>
      <c r="W920" s="1423"/>
      <c r="X920" s="1423"/>
      <c r="Y920" s="1423"/>
      <c r="Z920" s="1424"/>
      <c r="AA920" s="1632"/>
      <c r="AB920" s="1533"/>
      <c r="AC920" s="1533"/>
      <c r="AD920" s="1533"/>
      <c r="AE920" s="1533"/>
      <c r="AF920" s="1633"/>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31" t="s">
        <v>600</v>
      </c>
      <c r="V921" s="1423"/>
      <c r="W921" s="1423"/>
      <c r="X921" s="1423"/>
      <c r="Y921" s="1423"/>
      <c r="Z921" s="1424"/>
      <c r="AA921" s="1632"/>
      <c r="AB921" s="1533"/>
      <c r="AC921" s="1533"/>
      <c r="AD921" s="1533"/>
      <c r="AE921" s="1533"/>
      <c r="AF921" s="1633"/>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31" t="s">
        <v>600</v>
      </c>
      <c r="V922" s="1423"/>
      <c r="W922" s="1423"/>
      <c r="X922" s="1423"/>
      <c r="Y922" s="1423"/>
      <c r="Z922" s="1424"/>
      <c r="AA922" s="1632"/>
      <c r="AB922" s="1533"/>
      <c r="AC922" s="1533"/>
      <c r="AD922" s="1533"/>
      <c r="AE922" s="1533"/>
      <c r="AF922" s="1633"/>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31" t="s">
        <v>600</v>
      </c>
      <c r="V923" s="1423"/>
      <c r="W923" s="1423"/>
      <c r="X923" s="1423"/>
      <c r="Y923" s="1423"/>
      <c r="Z923" s="1424"/>
      <c r="AA923" s="1632"/>
      <c r="AB923" s="1533"/>
      <c r="AC923" s="1533"/>
      <c r="AD923" s="1533"/>
      <c r="AE923" s="1533"/>
      <c r="AF923" s="1633"/>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31" t="s">
        <v>600</v>
      </c>
      <c r="V924" s="1423"/>
      <c r="W924" s="1423"/>
      <c r="X924" s="1423"/>
      <c r="Y924" s="1423"/>
      <c r="Z924" s="1424"/>
      <c r="AA924" s="1632"/>
      <c r="AB924" s="1533"/>
      <c r="AC924" s="1533"/>
      <c r="AD924" s="1533"/>
      <c r="AE924" s="1533"/>
      <c r="AF924" s="1633"/>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4" t="s">
        <v>2554</v>
      </c>
      <c r="G925" s="1635"/>
      <c r="H925" s="1635"/>
      <c r="I925" s="1635"/>
      <c r="J925" s="1635"/>
      <c r="K925" s="1635"/>
      <c r="L925" s="1635"/>
      <c r="M925" s="1635"/>
      <c r="N925" s="1635"/>
      <c r="O925" s="1635"/>
      <c r="P925" s="1635"/>
      <c r="Q925" s="1635"/>
      <c r="R925" s="1635"/>
      <c r="S925" s="1635"/>
      <c r="T925" s="1636"/>
      <c r="U925" s="1631" t="s">
        <v>600</v>
      </c>
      <c r="V925" s="1423"/>
      <c r="W925" s="1423"/>
      <c r="X925" s="1423"/>
      <c r="Y925" s="1423"/>
      <c r="Z925" s="1424"/>
      <c r="AA925" s="1632"/>
      <c r="AB925" s="1533"/>
      <c r="AC925" s="1533"/>
      <c r="AD925" s="1533"/>
      <c r="AE925" s="1533"/>
      <c r="AF925" s="1633"/>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4" t="s">
        <v>688</v>
      </c>
      <c r="G926" s="1635"/>
      <c r="H926" s="1635"/>
      <c r="I926" s="1635"/>
      <c r="J926" s="1635"/>
      <c r="K926" s="1635"/>
      <c r="L926" s="1635"/>
      <c r="M926" s="1635"/>
      <c r="N926" s="1635"/>
      <c r="O926" s="1635"/>
      <c r="P926" s="1635"/>
      <c r="Q926" s="1635"/>
      <c r="R926" s="1635"/>
      <c r="S926" s="1635"/>
      <c r="T926" s="1636"/>
      <c r="U926" s="1631" t="s">
        <v>600</v>
      </c>
      <c r="V926" s="1423"/>
      <c r="W926" s="1423"/>
      <c r="X926" s="1423"/>
      <c r="Y926" s="1423"/>
      <c r="Z926" s="1424"/>
      <c r="AA926" s="1632"/>
      <c r="AB926" s="1533"/>
      <c r="AC926" s="1533"/>
      <c r="AD926" s="1533"/>
      <c r="AE926" s="1533"/>
      <c r="AF926" s="1633"/>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4" t="s">
        <v>2555</v>
      </c>
      <c r="G927" s="1635"/>
      <c r="H927" s="1635"/>
      <c r="I927" s="1635"/>
      <c r="J927" s="1635"/>
      <c r="K927" s="1635"/>
      <c r="L927" s="1635"/>
      <c r="M927" s="1635"/>
      <c r="N927" s="1635"/>
      <c r="O927" s="1635"/>
      <c r="P927" s="1635"/>
      <c r="Q927" s="1635"/>
      <c r="R927" s="1635"/>
      <c r="S927" s="1635"/>
      <c r="T927" s="1636"/>
      <c r="U927" s="1631" t="s">
        <v>600</v>
      </c>
      <c r="V927" s="1423"/>
      <c r="W927" s="1423"/>
      <c r="X927" s="1423"/>
      <c r="Y927" s="1423"/>
      <c r="Z927" s="1424"/>
      <c r="AA927" s="1632"/>
      <c r="AB927" s="1533"/>
      <c r="AC927" s="1533"/>
      <c r="AD927" s="1533"/>
      <c r="AE927" s="1533"/>
      <c r="AF927" s="1633"/>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4" t="s">
        <v>2556</v>
      </c>
      <c r="G928" s="1635"/>
      <c r="H928" s="1635"/>
      <c r="I928" s="1635"/>
      <c r="J928" s="1635"/>
      <c r="K928" s="1635"/>
      <c r="L928" s="1635"/>
      <c r="M928" s="1635"/>
      <c r="N928" s="1635"/>
      <c r="O928" s="1635"/>
      <c r="P928" s="1635"/>
      <c r="Q928" s="1635"/>
      <c r="R928" s="1635"/>
      <c r="S928" s="1635"/>
      <c r="T928" s="1636"/>
      <c r="U928" s="1631" t="s">
        <v>600</v>
      </c>
      <c r="V928" s="1423"/>
      <c r="W928" s="1423"/>
      <c r="X928" s="1423"/>
      <c r="Y928" s="1423"/>
      <c r="Z928" s="1424"/>
      <c r="AA928" s="1632"/>
      <c r="AB928" s="1533"/>
      <c r="AC928" s="1533"/>
      <c r="AD928" s="1533"/>
      <c r="AE928" s="1533"/>
      <c r="AF928" s="1633"/>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4" t="s">
        <v>2557</v>
      </c>
      <c r="G929" s="1635"/>
      <c r="H929" s="1635"/>
      <c r="I929" s="1635"/>
      <c r="J929" s="1635"/>
      <c r="K929" s="1635"/>
      <c r="L929" s="1635"/>
      <c r="M929" s="1635"/>
      <c r="N929" s="1635"/>
      <c r="O929" s="1635"/>
      <c r="P929" s="1635"/>
      <c r="Q929" s="1635"/>
      <c r="R929" s="1635"/>
      <c r="S929" s="1635"/>
      <c r="T929" s="1636"/>
      <c r="U929" s="1631" t="s">
        <v>600</v>
      </c>
      <c r="V929" s="1423"/>
      <c r="W929" s="1423"/>
      <c r="X929" s="1423"/>
      <c r="Y929" s="1423"/>
      <c r="Z929" s="1424"/>
      <c r="AA929" s="1632"/>
      <c r="AB929" s="1533"/>
      <c r="AC929" s="1533"/>
      <c r="AD929" s="1533"/>
      <c r="AE929" s="1533"/>
      <c r="AF929" s="1633"/>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4" t="s">
        <v>2558</v>
      </c>
      <c r="G930" s="1635"/>
      <c r="H930" s="1635"/>
      <c r="I930" s="1635"/>
      <c r="J930" s="1635"/>
      <c r="K930" s="1635"/>
      <c r="L930" s="1635"/>
      <c r="M930" s="1635"/>
      <c r="N930" s="1635"/>
      <c r="O930" s="1635"/>
      <c r="P930" s="1635"/>
      <c r="Q930" s="1635"/>
      <c r="R930" s="1635"/>
      <c r="S930" s="1635"/>
      <c r="T930" s="1636"/>
      <c r="U930" s="1631" t="s">
        <v>554</v>
      </c>
      <c r="V930" s="1423"/>
      <c r="W930" s="1423"/>
      <c r="X930" s="1423"/>
      <c r="Y930" s="1423"/>
      <c r="Z930" s="1424"/>
      <c r="AA930" s="1632"/>
      <c r="AB930" s="1533"/>
      <c r="AC930" s="1533"/>
      <c r="AD930" s="1533"/>
      <c r="AE930" s="1533"/>
      <c r="AF930" s="1633"/>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4" t="s">
        <v>2559</v>
      </c>
      <c r="G931" s="1635"/>
      <c r="H931" s="1635"/>
      <c r="I931" s="1635"/>
      <c r="J931" s="1635"/>
      <c r="K931" s="1635"/>
      <c r="L931" s="1635"/>
      <c r="M931" s="1635"/>
      <c r="N931" s="1635"/>
      <c r="O931" s="1635"/>
      <c r="P931" s="1635"/>
      <c r="Q931" s="1635"/>
      <c r="R931" s="1635"/>
      <c r="S931" s="1635"/>
      <c r="T931" s="1636"/>
      <c r="U931" s="1631" t="s">
        <v>600</v>
      </c>
      <c r="V931" s="1423"/>
      <c r="W931" s="1423"/>
      <c r="X931" s="1423"/>
      <c r="Y931" s="1423"/>
      <c r="Z931" s="1424"/>
      <c r="AA931" s="1632"/>
      <c r="AB931" s="1533"/>
      <c r="AC931" s="1533"/>
      <c r="AD931" s="1533"/>
      <c r="AE931" s="1533"/>
      <c r="AF931" s="1633"/>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31" t="s">
        <v>600</v>
      </c>
      <c r="V932" s="1423"/>
      <c r="W932" s="1423"/>
      <c r="X932" s="1423"/>
      <c r="Y932" s="1423"/>
      <c r="Z932" s="1424"/>
      <c r="AA932" s="1632"/>
      <c r="AB932" s="1533"/>
      <c r="AC932" s="1533"/>
      <c r="AD932" s="1533"/>
      <c r="AE932" s="1533"/>
      <c r="AF932" s="1633"/>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31" t="s">
        <v>600</v>
      </c>
      <c r="V933" s="1423"/>
      <c r="W933" s="1423"/>
      <c r="X933" s="1423"/>
      <c r="Y933" s="1423"/>
      <c r="Z933" s="1424"/>
      <c r="AA933" s="1632"/>
      <c r="AB933" s="1533"/>
      <c r="AC933" s="1533"/>
      <c r="AD933" s="1533"/>
      <c r="AE933" s="1533"/>
      <c r="AF933" s="1633"/>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31" t="s">
        <v>600</v>
      </c>
      <c r="V934" s="1423"/>
      <c r="W934" s="1423"/>
      <c r="X934" s="1423"/>
      <c r="Y934" s="1423"/>
      <c r="Z934" s="1424"/>
      <c r="AA934" s="1632"/>
      <c r="AB934" s="1533"/>
      <c r="AC934" s="1533"/>
      <c r="AD934" s="1533"/>
      <c r="AE934" s="1533"/>
      <c r="AF934" s="1633"/>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7" t="s">
        <v>2563</v>
      </c>
      <c r="G935" s="1638"/>
      <c r="H935" s="1638"/>
      <c r="I935" s="1638"/>
      <c r="J935" s="1638"/>
      <c r="K935" s="1638"/>
      <c r="L935" s="1638"/>
      <c r="M935" s="1638"/>
      <c r="N935" s="1638"/>
      <c r="O935" s="1638"/>
      <c r="P935" s="1638"/>
      <c r="Q935" s="1638"/>
      <c r="R935" s="1638"/>
      <c r="S935" s="1638"/>
      <c r="T935" s="1639"/>
      <c r="U935" s="1631" t="s">
        <v>600</v>
      </c>
      <c r="V935" s="1423"/>
      <c r="W935" s="1423"/>
      <c r="X935" s="1423"/>
      <c r="Y935" s="1423"/>
      <c r="Z935" s="1424"/>
      <c r="AA935" s="1632"/>
      <c r="AB935" s="1533"/>
      <c r="AC935" s="1533"/>
      <c r="AD935" s="1533"/>
      <c r="AE935" s="1533"/>
      <c r="AF935" s="1633"/>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7" t="s">
        <v>2564</v>
      </c>
      <c r="G936" s="1638"/>
      <c r="H936" s="1638"/>
      <c r="I936" s="1638"/>
      <c r="J936" s="1638"/>
      <c r="K936" s="1638"/>
      <c r="L936" s="1638"/>
      <c r="M936" s="1638"/>
      <c r="N936" s="1638"/>
      <c r="O936" s="1638"/>
      <c r="P936" s="1638"/>
      <c r="Q936" s="1638"/>
      <c r="R936" s="1638"/>
      <c r="S936" s="1638"/>
      <c r="T936" s="1639"/>
      <c r="U936" s="1631" t="s">
        <v>600</v>
      </c>
      <c r="V936" s="1423"/>
      <c r="W936" s="1423"/>
      <c r="X936" s="1423"/>
      <c r="Y936" s="1423"/>
      <c r="Z936" s="1424"/>
      <c r="AA936" s="1632"/>
      <c r="AB936" s="1533"/>
      <c r="AC936" s="1533"/>
      <c r="AD936" s="1533"/>
      <c r="AE936" s="1533"/>
      <c r="AF936" s="1633"/>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4" t="s">
        <v>2560</v>
      </c>
      <c r="G937" s="1635"/>
      <c r="H937" s="1635"/>
      <c r="I937" s="1635"/>
      <c r="J937" s="1635"/>
      <c r="K937" s="1635"/>
      <c r="L937" s="1635"/>
      <c r="M937" s="1635"/>
      <c r="N937" s="1635"/>
      <c r="O937" s="1635"/>
      <c r="P937" s="1635"/>
      <c r="Q937" s="1635"/>
      <c r="R937" s="1635"/>
      <c r="S937" s="1635"/>
      <c r="T937" s="1636"/>
      <c r="U937" s="1631" t="s">
        <v>600</v>
      </c>
      <c r="V937" s="1423"/>
      <c r="W937" s="1423"/>
      <c r="X937" s="1423"/>
      <c r="Y937" s="1423"/>
      <c r="Z937" s="1424"/>
      <c r="AA937" s="1632"/>
      <c r="AB937" s="1533"/>
      <c r="AC937" s="1533"/>
      <c r="AD937" s="1533"/>
      <c r="AE937" s="1533"/>
      <c r="AF937" s="1633"/>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4" t="s">
        <v>2561</v>
      </c>
      <c r="G938" s="1635"/>
      <c r="H938" s="1635"/>
      <c r="I938" s="1635"/>
      <c r="J938" s="1635"/>
      <c r="K938" s="1635"/>
      <c r="L938" s="1635"/>
      <c r="M938" s="1635"/>
      <c r="N938" s="1635"/>
      <c r="O938" s="1635"/>
      <c r="P938" s="1635"/>
      <c r="Q938" s="1635"/>
      <c r="R938" s="1635"/>
      <c r="S938" s="1635"/>
      <c r="T938" s="1636"/>
      <c r="U938" s="1631" t="s">
        <v>600</v>
      </c>
      <c r="V938" s="1423"/>
      <c r="W938" s="1423"/>
      <c r="X938" s="1423"/>
      <c r="Y938" s="1423"/>
      <c r="Z938" s="1424"/>
      <c r="AA938" s="1632"/>
      <c r="AB938" s="1533"/>
      <c r="AC938" s="1533"/>
      <c r="AD938" s="1533"/>
      <c r="AE938" s="1533"/>
      <c r="AF938" s="1633"/>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4" t="s">
        <v>2562</v>
      </c>
      <c r="G939" s="1635"/>
      <c r="H939" s="1635"/>
      <c r="I939" s="1635"/>
      <c r="J939" s="1635"/>
      <c r="K939" s="1635"/>
      <c r="L939" s="1635"/>
      <c r="M939" s="1635"/>
      <c r="N939" s="1635"/>
      <c r="O939" s="1635"/>
      <c r="P939" s="1635"/>
      <c r="Q939" s="1635"/>
      <c r="R939" s="1635"/>
      <c r="S939" s="1635"/>
      <c r="T939" s="1636"/>
      <c r="U939" s="1631" t="s">
        <v>600</v>
      </c>
      <c r="V939" s="1423"/>
      <c r="W939" s="1423"/>
      <c r="X939" s="1423"/>
      <c r="Y939" s="1423"/>
      <c r="Z939" s="1424"/>
      <c r="AA939" s="1632"/>
      <c r="AB939" s="1533"/>
      <c r="AC939" s="1533"/>
      <c r="AD939" s="1533"/>
      <c r="AE939" s="1533"/>
      <c r="AF939" s="1633"/>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31" t="s">
        <v>600</v>
      </c>
      <c r="V940" s="1423"/>
      <c r="W940" s="1423"/>
      <c r="X940" s="1423"/>
      <c r="Y940" s="1423"/>
      <c r="Z940" s="1424"/>
      <c r="AA940" s="1632"/>
      <c r="AB940" s="1533"/>
      <c r="AC940" s="1533"/>
      <c r="AD940" s="1533"/>
      <c r="AE940" s="1533"/>
      <c r="AF940" s="1633"/>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7" t="s">
        <v>2565</v>
      </c>
      <c r="G941" s="1638"/>
      <c r="H941" s="1638"/>
      <c r="I941" s="1638"/>
      <c r="J941" s="1638"/>
      <c r="K941" s="1638"/>
      <c r="L941" s="1638"/>
      <c r="M941" s="1638"/>
      <c r="N941" s="1638"/>
      <c r="O941" s="1638"/>
      <c r="P941" s="1638"/>
      <c r="Q941" s="1638"/>
      <c r="R941" s="1638"/>
      <c r="S941" s="1638"/>
      <c r="T941" s="1639"/>
      <c r="U941" s="1631" t="s">
        <v>600</v>
      </c>
      <c r="V941" s="1423"/>
      <c r="W941" s="1423"/>
      <c r="X941" s="1423"/>
      <c r="Y941" s="1423"/>
      <c r="Z941" s="1424"/>
      <c r="AA941" s="1632"/>
      <c r="AB941" s="1533"/>
      <c r="AC941" s="1533"/>
      <c r="AD941" s="1533"/>
      <c r="AE941" s="1533"/>
      <c r="AF941" s="1633"/>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31" t="s">
        <v>600</v>
      </c>
      <c r="V942" s="1423"/>
      <c r="W942" s="1423"/>
      <c r="X942" s="1423"/>
      <c r="Y942" s="1423"/>
      <c r="Z942" s="1424"/>
      <c r="AA942" s="1632"/>
      <c r="AB942" s="1533"/>
      <c r="AC942" s="1533"/>
      <c r="AD942" s="1533"/>
      <c r="AE942" s="1533"/>
      <c r="AF942" s="1633"/>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7" t="s">
        <v>2566</v>
      </c>
      <c r="G943" s="1638"/>
      <c r="H943" s="1638"/>
      <c r="I943" s="1638"/>
      <c r="J943" s="1638"/>
      <c r="K943" s="1638"/>
      <c r="L943" s="1638"/>
      <c r="M943" s="1638"/>
      <c r="N943" s="1638"/>
      <c r="O943" s="1638"/>
      <c r="P943" s="1638"/>
      <c r="Q943" s="1638"/>
      <c r="R943" s="1638"/>
      <c r="S943" s="1638"/>
      <c r="T943" s="1639"/>
      <c r="U943" s="1631" t="s">
        <v>600</v>
      </c>
      <c r="V943" s="1423"/>
      <c r="W943" s="1423"/>
      <c r="X943" s="1423"/>
      <c r="Y943" s="1423"/>
      <c r="Z943" s="1424"/>
      <c r="AA943" s="1632"/>
      <c r="AB943" s="1533"/>
      <c r="AC943" s="1533"/>
      <c r="AD943" s="1533"/>
      <c r="AE943" s="1533"/>
      <c r="AF943" s="1633"/>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31" t="s">
        <v>678</v>
      </c>
      <c r="Q944" s="1423"/>
      <c r="R944" s="1423"/>
      <c r="S944" s="1423"/>
      <c r="T944" s="1424"/>
      <c r="U944" s="1631" t="s">
        <v>600</v>
      </c>
      <c r="V944" s="1423"/>
      <c r="W944" s="1423"/>
      <c r="X944" s="1423"/>
      <c r="Y944" s="1423"/>
      <c r="Z944" s="1424"/>
      <c r="AA944" s="1632"/>
      <c r="AB944" s="1533"/>
      <c r="AC944" s="1533"/>
      <c r="AD944" s="1533"/>
      <c r="AE944" s="1533"/>
      <c r="AF944" s="1633"/>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4" t="s">
        <v>2553</v>
      </c>
      <c r="G945" s="1635"/>
      <c r="H945" s="1636"/>
      <c r="I945" s="1621" t="s">
        <v>335</v>
      </c>
      <c r="J945" s="1622"/>
      <c r="K945" s="1622"/>
      <c r="L945" s="1622"/>
      <c r="M945" s="1622"/>
      <c r="N945" s="1622"/>
      <c r="O945" s="1622"/>
      <c r="P945" s="1622"/>
      <c r="Q945" s="1622"/>
      <c r="R945" s="1622"/>
      <c r="S945" s="1622"/>
      <c r="T945" s="1623"/>
      <c r="U945" s="1631" t="s">
        <v>600</v>
      </c>
      <c r="V945" s="1423"/>
      <c r="W945" s="1423"/>
      <c r="X945" s="1423"/>
      <c r="Y945" s="1423"/>
      <c r="Z945" s="1424"/>
      <c r="AA945" s="1632"/>
      <c r="AB945" s="1533"/>
      <c r="AC945" s="1533"/>
      <c r="AD945" s="1533"/>
      <c r="AE945" s="1533"/>
      <c r="AF945" s="1633"/>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21" t="str">
        <f>C630</f>
        <v>HCD AHSC</v>
      </c>
      <c r="J946" s="1622"/>
      <c r="K946" s="1622"/>
      <c r="L946" s="1622"/>
      <c r="M946" s="1622"/>
      <c r="N946" s="1622"/>
      <c r="O946" s="1622"/>
      <c r="P946" s="1622"/>
      <c r="Q946" s="1622"/>
      <c r="R946" s="1622"/>
      <c r="S946" s="1622"/>
      <c r="T946" s="1623"/>
      <c r="U946" s="1631" t="s">
        <v>554</v>
      </c>
      <c r="V946" s="1423"/>
      <c r="W946" s="1423"/>
      <c r="X946" s="1423"/>
      <c r="Y946" s="1423"/>
      <c r="Z946" s="1424"/>
      <c r="AA946" s="1632">
        <f>AO630</f>
        <v>25300000</v>
      </c>
      <c r="AB946" s="1533"/>
      <c r="AC946" s="1533"/>
      <c r="AD946" s="1533"/>
      <c r="AE946" s="1533"/>
      <c r="AF946" s="1633"/>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21" t="s">
        <v>2752</v>
      </c>
      <c r="J947" s="1646"/>
      <c r="K947" s="1646"/>
      <c r="L947" s="1646"/>
      <c r="M947" s="1646"/>
      <c r="N947" s="1646"/>
      <c r="O947" s="1646"/>
      <c r="P947" s="1646"/>
      <c r="Q947" s="1646"/>
      <c r="R947" s="1646"/>
      <c r="S947" s="1646"/>
      <c r="T947" s="1647"/>
      <c r="U947" s="1631" t="s">
        <v>554</v>
      </c>
      <c r="V947" s="1423"/>
      <c r="W947" s="1423"/>
      <c r="X947" s="1423"/>
      <c r="Y947" s="1423"/>
      <c r="Z947" s="1424"/>
      <c r="AA947" s="1632">
        <f>AO628+AO629</f>
        <v>7280000</v>
      </c>
      <c r="AB947" s="1533"/>
      <c r="AC947" s="1533"/>
      <c r="AD947" s="1533"/>
      <c r="AE947" s="1533"/>
      <c r="AF947" s="1633"/>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45" t="s">
        <v>335</v>
      </c>
      <c r="J948" s="1646"/>
      <c r="K948" s="1646"/>
      <c r="L948" s="1646"/>
      <c r="M948" s="1646"/>
      <c r="N948" s="1646"/>
      <c r="O948" s="1646"/>
      <c r="P948" s="1646"/>
      <c r="Q948" s="1646"/>
      <c r="R948" s="1646"/>
      <c r="S948" s="1646"/>
      <c r="T948" s="1647"/>
      <c r="U948" s="1631" t="s">
        <v>600</v>
      </c>
      <c r="V948" s="1423"/>
      <c r="W948" s="1423"/>
      <c r="X948" s="1423"/>
      <c r="Y948" s="1423"/>
      <c r="Z948" s="1424"/>
      <c r="AA948" s="1632"/>
      <c r="AB948" s="1533"/>
      <c r="AC948" s="1533"/>
      <c r="AD948" s="1533"/>
      <c r="AE948" s="1533"/>
      <c r="AF948" s="1633"/>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45" t="s">
        <v>335</v>
      </c>
      <c r="J949" s="1646"/>
      <c r="K949" s="1646"/>
      <c r="L949" s="1646"/>
      <c r="M949" s="1646"/>
      <c r="N949" s="1646"/>
      <c r="O949" s="1646"/>
      <c r="P949" s="1646"/>
      <c r="Q949" s="1646"/>
      <c r="R949" s="1646"/>
      <c r="S949" s="1646"/>
      <c r="T949" s="1647"/>
      <c r="U949" s="1631" t="s">
        <v>600</v>
      </c>
      <c r="V949" s="1423"/>
      <c r="W949" s="1423"/>
      <c r="X949" s="1423"/>
      <c r="Y949" s="1423"/>
      <c r="Z949" s="1424"/>
      <c r="AA949" s="1632"/>
      <c r="AB949" s="1533"/>
      <c r="AC949" s="1533"/>
      <c r="AD949" s="1533"/>
      <c r="AE949" s="1533"/>
      <c r="AF949" s="1633"/>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8"/>
      <c r="N954" s="1613"/>
      <c r="O954" s="1613"/>
      <c r="P954" s="1613"/>
      <c r="Q954" s="1613"/>
      <c r="R954" s="1613"/>
      <c r="S954" s="1614"/>
      <c r="U954" s="66" t="s">
        <v>11</v>
      </c>
      <c r="V954" s="5"/>
      <c r="W954" s="5"/>
      <c r="X954" s="5"/>
      <c r="Y954" s="5"/>
      <c r="Z954" s="5"/>
      <c r="AA954" s="5"/>
      <c r="AB954" s="5"/>
      <c r="AC954" s="5"/>
      <c r="AD954" s="46"/>
      <c r="AE954" s="1648"/>
      <c r="AF954" s="1613"/>
      <c r="AG954" s="1613"/>
      <c r="AH954" s="1613"/>
      <c r="AI954" s="1613"/>
      <c r="AJ954" s="1613"/>
      <c r="AK954" s="161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46"/>
      <c r="N955" s="1433"/>
      <c r="O955" s="1433"/>
      <c r="P955" s="1433"/>
      <c r="Q955" s="1433"/>
      <c r="R955" s="1433"/>
      <c r="S955" s="1747"/>
      <c r="U955" s="66" t="s">
        <v>12</v>
      </c>
      <c r="V955" s="5"/>
      <c r="W955" s="5"/>
      <c r="X955" s="5"/>
      <c r="Y955" s="5"/>
      <c r="Z955" s="5"/>
      <c r="AA955" s="5"/>
      <c r="AB955" s="5"/>
      <c r="AC955" s="5"/>
      <c r="AD955" s="46"/>
      <c r="AE955" s="1746"/>
      <c r="AF955" s="1433"/>
      <c r="AG955" s="1433"/>
      <c r="AH955" s="1433"/>
      <c r="AI955" s="1433"/>
      <c r="AJ955" s="1433"/>
      <c r="AK955" s="1747"/>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695" t="s">
        <v>308</v>
      </c>
      <c r="K956" s="1696"/>
      <c r="L956" s="1696"/>
      <c r="M956" s="1696"/>
      <c r="N956" s="1696"/>
      <c r="O956" s="1696"/>
      <c r="P956" s="1696"/>
      <c r="Q956" s="1696"/>
      <c r="R956" s="1696"/>
      <c r="S956" s="1697"/>
      <c r="U956" s="66" t="s">
        <v>893</v>
      </c>
      <c r="V956" s="5"/>
      <c r="W956" s="5"/>
      <c r="AB956" s="1695" t="s">
        <v>308</v>
      </c>
      <c r="AC956" s="1696"/>
      <c r="AD956" s="1696"/>
      <c r="AE956" s="1696"/>
      <c r="AF956" s="1696"/>
      <c r="AG956" s="1696"/>
      <c r="AH956" s="1696"/>
      <c r="AI956" s="1696"/>
      <c r="AJ956" s="1696"/>
      <c r="AK956" s="169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75"/>
      <c r="N957" s="1770"/>
      <c r="O957" s="1770"/>
      <c r="P957" s="1770"/>
      <c r="Q957" s="1770"/>
      <c r="R957" s="1770"/>
      <c r="S957" s="1771"/>
      <c r="U957" s="66" t="s">
        <v>13</v>
      </c>
      <c r="V957" s="5"/>
      <c r="W957" s="5"/>
      <c r="X957" s="5"/>
      <c r="Y957" s="5"/>
      <c r="Z957" s="5"/>
      <c r="AA957" s="5"/>
      <c r="AB957" s="5"/>
      <c r="AC957" s="5"/>
      <c r="AD957" s="46"/>
      <c r="AE957" s="1769"/>
      <c r="AF957" s="1770"/>
      <c r="AG957" s="1770"/>
      <c r="AH957" s="1770"/>
      <c r="AI957" s="1770"/>
      <c r="AJ957" s="1770"/>
      <c r="AK957" s="1771"/>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60"/>
      <c r="N958" s="1604"/>
      <c r="O958" s="1604"/>
      <c r="P958" s="1604"/>
      <c r="Q958" s="1604"/>
      <c r="R958" s="1604"/>
      <c r="S958" s="1605"/>
      <c r="U958" s="66" t="s">
        <v>14</v>
      </c>
      <c r="V958" s="5"/>
      <c r="W958" s="5"/>
      <c r="X958" s="5"/>
      <c r="Y958" s="5"/>
      <c r="Z958" s="5"/>
      <c r="AA958" s="5"/>
      <c r="AB958" s="5"/>
      <c r="AC958" s="5"/>
      <c r="AD958" s="46"/>
      <c r="AE958" s="1760"/>
      <c r="AF958" s="1604"/>
      <c r="AG958" s="1604"/>
      <c r="AH958" s="1604"/>
      <c r="AI958" s="1604"/>
      <c r="AJ958" s="1604"/>
      <c r="AK958" s="1605"/>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32"/>
      <c r="N959" s="1533"/>
      <c r="O959" s="1533"/>
      <c r="P959" s="1533"/>
      <c r="Q959" s="1533"/>
      <c r="R959" s="1533"/>
      <c r="S959" s="1633"/>
      <c r="U959" s="66" t="s">
        <v>15</v>
      </c>
      <c r="V959" s="5"/>
      <c r="W959" s="5"/>
      <c r="X959" s="5"/>
      <c r="Y959" s="5"/>
      <c r="Z959" s="5"/>
      <c r="AA959" s="5"/>
      <c r="AB959" s="5"/>
      <c r="AC959" s="5"/>
      <c r="AD959" s="46"/>
      <c r="AE959" s="1632"/>
      <c r="AF959" s="1533"/>
      <c r="AG959" s="1533"/>
      <c r="AH959" s="1533"/>
      <c r="AI959" s="1533"/>
      <c r="AJ959" s="1533"/>
      <c r="AK959" s="1633"/>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32"/>
      <c r="N960" s="1533"/>
      <c r="O960" s="1533"/>
      <c r="P960" s="1533"/>
      <c r="Q960" s="1533"/>
      <c r="R960" s="1533"/>
      <c r="S960" s="1633"/>
      <c r="U960" s="66" t="s">
        <v>16</v>
      </c>
      <c r="V960" s="5"/>
      <c r="W960" s="5"/>
      <c r="X960" s="5"/>
      <c r="Y960" s="5"/>
      <c r="Z960" s="5"/>
      <c r="AA960" s="5"/>
      <c r="AB960" s="5"/>
      <c r="AC960" s="5"/>
      <c r="AD960" s="46"/>
      <c r="AE960" s="1632"/>
      <c r="AF960" s="1533"/>
      <c r="AG960" s="1533"/>
      <c r="AH960" s="1533"/>
      <c r="AI960" s="1533"/>
      <c r="AJ960" s="1533"/>
      <c r="AK960" s="1633"/>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766"/>
      <c r="N961" s="1767"/>
      <c r="O961" s="1767"/>
      <c r="P961" s="1767"/>
      <c r="Q961" s="1767"/>
      <c r="R961" s="1767"/>
      <c r="S961" s="1768"/>
      <c r="U961" s="121" t="s">
        <v>1774</v>
      </c>
      <c r="V961" s="5"/>
      <c r="W961" s="5"/>
      <c r="X961" s="5"/>
      <c r="Y961" s="5"/>
      <c r="Z961" s="5"/>
      <c r="AA961" s="5"/>
      <c r="AB961" s="5"/>
      <c r="AC961" s="5"/>
      <c r="AD961" s="46"/>
      <c r="AE961" s="1766"/>
      <c r="AF961" s="1767"/>
      <c r="AG961" s="1767"/>
      <c r="AH961" s="1767"/>
      <c r="AI961" s="1767"/>
      <c r="AJ961" s="1767"/>
      <c r="AK961" s="1768"/>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649"/>
      <c r="N966" s="1650"/>
      <c r="O966" s="1650"/>
      <c r="P966" s="1650"/>
      <c r="Q966" s="1650"/>
      <c r="R966" s="1650"/>
      <c r="S966" s="1651"/>
      <c r="T966" s="66" t="s">
        <v>800</v>
      </c>
      <c r="U966" s="5"/>
      <c r="V966" s="5"/>
      <c r="W966" s="5"/>
      <c r="X966" s="5"/>
      <c r="Y966" s="5"/>
      <c r="Z966" s="46"/>
      <c r="AA966" s="1649"/>
      <c r="AB966" s="1650"/>
      <c r="AC966" s="1650"/>
      <c r="AD966" s="1650"/>
      <c r="AE966" s="1650"/>
      <c r="AF966" s="1650"/>
      <c r="AG966" s="165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649"/>
      <c r="N967" s="1650"/>
      <c r="O967" s="1650"/>
      <c r="P967" s="1650"/>
      <c r="Q967" s="1650"/>
      <c r="R967" s="1650"/>
      <c r="S967" s="1651"/>
      <c r="T967" s="66" t="s">
        <v>799</v>
      </c>
      <c r="U967" s="5"/>
      <c r="V967" s="5"/>
      <c r="W967" s="5"/>
      <c r="X967" s="5"/>
      <c r="Y967" s="5"/>
      <c r="Z967" s="46"/>
      <c r="AA967" s="1649"/>
      <c r="AB967" s="1650"/>
      <c r="AC967" s="1650"/>
      <c r="AD967" s="1650"/>
      <c r="AE967" s="1650"/>
      <c r="AF967" s="1650"/>
      <c r="AG967" s="165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691" t="s">
        <v>600</v>
      </c>
      <c r="N968" s="1692"/>
      <c r="O968" s="1692"/>
      <c r="P968" s="1692"/>
      <c r="Q968" s="1692"/>
      <c r="R968" s="1692"/>
      <c r="S968" s="1693"/>
      <c r="T968" s="45" t="s">
        <v>338</v>
      </c>
      <c r="U968" s="5"/>
      <c r="V968" s="5"/>
      <c r="W968" s="5"/>
      <c r="X968" s="5"/>
      <c r="Y968" s="5"/>
      <c r="Z968" s="46"/>
      <c r="AA968" s="1649"/>
      <c r="AB968" s="1650"/>
      <c r="AC968" s="1650"/>
      <c r="AD968" s="1650"/>
      <c r="AE968" s="1650"/>
      <c r="AF968" s="1650"/>
      <c r="AG968" s="165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649"/>
      <c r="N969" s="1650"/>
      <c r="O969" s="1650"/>
      <c r="P969" s="1650"/>
      <c r="Q969" s="1650"/>
      <c r="R969" s="1650"/>
      <c r="S969" s="1651"/>
      <c r="T969" s="45" t="s">
        <v>339</v>
      </c>
      <c r="U969" s="5"/>
      <c r="V969" s="5"/>
      <c r="W969" s="5"/>
      <c r="X969" s="5"/>
      <c r="Y969" s="5"/>
      <c r="Z969" s="46"/>
      <c r="AA969" s="1649"/>
      <c r="AB969" s="1650"/>
      <c r="AC969" s="1650"/>
      <c r="AD969" s="1650"/>
      <c r="AE969" s="1650"/>
      <c r="AF969" s="1650"/>
      <c r="AG969" s="165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649"/>
      <c r="N970" s="1650"/>
      <c r="O970" s="1650"/>
      <c r="P970" s="1650"/>
      <c r="Q970" s="1650"/>
      <c r="R970" s="1650"/>
      <c r="S970" s="1651"/>
      <c r="T970" s="45" t="s">
        <v>377</v>
      </c>
      <c r="U970" s="5"/>
      <c r="V970" s="5"/>
      <c r="W970" s="5"/>
      <c r="X970" s="5"/>
      <c r="Y970" s="5"/>
      <c r="Z970" s="46"/>
      <c r="AA970" s="1649"/>
      <c r="AB970" s="1650"/>
      <c r="AC970" s="1650"/>
      <c r="AD970" s="1650"/>
      <c r="AE970" s="1650"/>
      <c r="AF970" s="1650"/>
      <c r="AG970" s="165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695" t="s">
        <v>308</v>
      </c>
      <c r="N971" s="1696"/>
      <c r="O971" s="1696"/>
      <c r="P971" s="1696"/>
      <c r="Q971" s="1696"/>
      <c r="R971" s="1696"/>
      <c r="S971" s="1697"/>
      <c r="T971" s="1743"/>
      <c r="U971" s="1744"/>
      <c r="V971" s="1744"/>
      <c r="W971" s="1744"/>
      <c r="X971" s="1744"/>
      <c r="Y971" s="1744"/>
      <c r="Z971" s="1745"/>
      <c r="AA971" s="1649"/>
      <c r="AB971" s="1650"/>
      <c r="AC971" s="1650"/>
      <c r="AD971" s="1650"/>
      <c r="AE971" s="1650"/>
      <c r="AF971" s="1650"/>
      <c r="AG971" s="165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649"/>
      <c r="N972" s="1650"/>
      <c r="O972" s="1650"/>
      <c r="P972" s="1650"/>
      <c r="Q972" s="1650"/>
      <c r="R972" s="1650"/>
      <c r="S972" s="1651"/>
      <c r="T972" s="1743"/>
      <c r="U972" s="1744"/>
      <c r="V972" s="1744"/>
      <c r="W972" s="1744"/>
      <c r="X972" s="1744"/>
      <c r="Y972" s="1744"/>
      <c r="Z972" s="1745"/>
      <c r="AA972" s="1649"/>
      <c r="AB972" s="1650"/>
      <c r="AC972" s="1650"/>
      <c r="AD972" s="1650"/>
      <c r="AE972" s="1650"/>
      <c r="AF972" s="1650"/>
      <c r="AG972" s="165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52" t="s">
        <v>678</v>
      </c>
      <c r="P973" s="1453"/>
      <c r="Q973" s="92"/>
      <c r="R973" s="92"/>
      <c r="S973" s="93"/>
      <c r="T973" s="41" t="s">
        <v>170</v>
      </c>
      <c r="U973" s="42"/>
      <c r="V973" s="42"/>
      <c r="W973" s="1761" t="s">
        <v>335</v>
      </c>
      <c r="X973" s="1762"/>
      <c r="Y973" s="1762"/>
      <c r="Z973" s="1762"/>
      <c r="AA973" s="1762"/>
      <c r="AB973" s="1762"/>
      <c r="AC973" s="1762"/>
      <c r="AD973" s="1762"/>
      <c r="AE973" s="1762"/>
      <c r="AF973" s="1762"/>
      <c r="AG973" s="1763"/>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601" t="s">
        <v>33</v>
      </c>
      <c r="G974" s="1516"/>
      <c r="H974" s="1516"/>
      <c r="I974" s="1516"/>
      <c r="J974" s="1516"/>
      <c r="K974" s="1516"/>
      <c r="L974" s="1516"/>
      <c r="M974" s="1649"/>
      <c r="N974" s="1650"/>
      <c r="O974" s="1650"/>
      <c r="P974" s="1650"/>
      <c r="Q974" s="1650"/>
      <c r="R974" s="1650"/>
      <c r="S974" s="1651"/>
      <c r="T974" s="47"/>
      <c r="U974" s="48"/>
      <c r="V974" s="48"/>
      <c r="W974" s="48"/>
      <c r="X974" s="48"/>
      <c r="Y974" s="48"/>
      <c r="Z974" s="124" t="s">
        <v>134</v>
      </c>
      <c r="AA974" s="1754"/>
      <c r="AB974" s="1755"/>
      <c r="AC974" s="1755"/>
      <c r="AD974" s="1755"/>
      <c r="AE974" s="1755"/>
      <c r="AF974" s="1755"/>
      <c r="AG974" s="1756"/>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20"/>
      <c r="BH975" s="1620"/>
      <c r="BI975" s="1620"/>
      <c r="BJ975" s="1620"/>
      <c r="BK975" s="1620"/>
      <c r="BL975" s="1620"/>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9" t="s">
        <v>557</v>
      </c>
      <c r="B978" s="1549"/>
      <c r="C978" s="1549"/>
      <c r="D978" s="1549"/>
      <c r="E978" s="1549"/>
      <c r="F978" s="1549"/>
      <c r="G978" s="1549"/>
      <c r="H978" s="1549"/>
      <c r="I978" s="1549"/>
      <c r="J978" s="1549"/>
      <c r="K978" s="1549"/>
      <c r="L978" s="1549"/>
      <c r="M978" s="1549"/>
      <c r="N978" s="1549"/>
      <c r="O978" s="1549"/>
      <c r="P978" s="1549"/>
      <c r="Q978" s="1549"/>
      <c r="R978" s="1549"/>
      <c r="S978" s="1549"/>
      <c r="T978" s="1549"/>
      <c r="U978" s="1549"/>
      <c r="V978" s="1549"/>
      <c r="W978" s="1549"/>
      <c r="X978" s="1549"/>
      <c r="Y978" s="1549"/>
      <c r="Z978" s="1549"/>
      <c r="AA978" s="1549"/>
      <c r="AB978" s="1549"/>
      <c r="AC978" s="1549"/>
      <c r="AD978" s="1549"/>
      <c r="AE978" s="1549"/>
      <c r="AF978" s="1549"/>
      <c r="AG978" s="1549"/>
      <c r="AH978" s="1549"/>
      <c r="AI978" s="1549"/>
      <c r="AJ978" s="1549"/>
      <c r="AK978" s="1549"/>
      <c r="AL978" s="1549"/>
      <c r="AM978" s="1549"/>
      <c r="AN978" s="1549"/>
      <c r="AO978" s="1549"/>
      <c r="AP978" s="1549"/>
      <c r="AQ978" s="1549"/>
      <c r="AR978" s="1549"/>
      <c r="AS978" s="1549"/>
      <c r="AT978" s="154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9"/>
      <c r="B979" s="1549"/>
      <c r="C979" s="1549"/>
      <c r="D979" s="1549"/>
      <c r="E979" s="1549"/>
      <c r="F979" s="1549"/>
      <c r="G979" s="1549"/>
      <c r="H979" s="1549"/>
      <c r="I979" s="1549"/>
      <c r="J979" s="1549"/>
      <c r="K979" s="1549"/>
      <c r="L979" s="1549"/>
      <c r="M979" s="1549"/>
      <c r="N979" s="1549"/>
      <c r="O979" s="1549"/>
      <c r="P979" s="1549"/>
      <c r="Q979" s="1549"/>
      <c r="R979" s="1549"/>
      <c r="S979" s="1549"/>
      <c r="T979" s="1549"/>
      <c r="U979" s="1549"/>
      <c r="V979" s="1549"/>
      <c r="W979" s="1549"/>
      <c r="X979" s="1549"/>
      <c r="Y979" s="1549"/>
      <c r="Z979" s="1549"/>
      <c r="AA979" s="1549"/>
      <c r="AB979" s="1549"/>
      <c r="AC979" s="1549"/>
      <c r="AD979" s="1549"/>
      <c r="AE979" s="1549"/>
      <c r="AF979" s="1549"/>
      <c r="AG979" s="1549"/>
      <c r="AH979" s="1549"/>
      <c r="AI979" s="1549"/>
      <c r="AJ979" s="1549"/>
      <c r="AK979" s="1549"/>
      <c r="AL979" s="1549"/>
      <c r="AM979" s="1549"/>
      <c r="AN979" s="1549"/>
      <c r="AO979" s="1549"/>
      <c r="AP979" s="1549"/>
      <c r="AQ979" s="1549"/>
      <c r="AR979" s="1549"/>
      <c r="AS979" s="1549"/>
      <c r="AT979" s="154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9"/>
      <c r="B980" s="1549"/>
      <c r="C980" s="1549"/>
      <c r="D980" s="1549"/>
      <c r="E980" s="1549"/>
      <c r="F980" s="1549"/>
      <c r="G980" s="1549"/>
      <c r="H980" s="1549"/>
      <c r="I980" s="1549"/>
      <c r="J980" s="1549"/>
      <c r="K980" s="1549"/>
      <c r="L980" s="1549"/>
      <c r="M980" s="1549"/>
      <c r="N980" s="1549"/>
      <c r="O980" s="1549"/>
      <c r="P980" s="1549"/>
      <c r="Q980" s="1549"/>
      <c r="R980" s="1549"/>
      <c r="S980" s="1549"/>
      <c r="T980" s="1549"/>
      <c r="U980" s="1549"/>
      <c r="V980" s="1549"/>
      <c r="W980" s="1549"/>
      <c r="X980" s="1549"/>
      <c r="Y980" s="1549"/>
      <c r="Z980" s="1549"/>
      <c r="AA980" s="1549"/>
      <c r="AB980" s="1549"/>
      <c r="AC980" s="1549"/>
      <c r="AD980" s="1549"/>
      <c r="AE980" s="1549"/>
      <c r="AF980" s="1549"/>
      <c r="AG980" s="1549"/>
      <c r="AH980" s="1549"/>
      <c r="AI980" s="1549"/>
      <c r="AJ980" s="1549"/>
      <c r="AK980" s="1549"/>
      <c r="AL980" s="1549"/>
      <c r="AM980" s="1549"/>
      <c r="AN980" s="1549"/>
      <c r="AO980" s="1549"/>
      <c r="AP980" s="1549"/>
      <c r="AQ980" s="1549"/>
      <c r="AR980" s="1549"/>
      <c r="AS980" s="1549"/>
      <c r="AT980" s="154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65" t="s">
        <v>647</v>
      </c>
      <c r="E984" s="1666"/>
      <c r="F984" s="1666"/>
      <c r="G984" s="1666"/>
      <c r="H984" s="1666"/>
      <c r="I984" s="1666"/>
      <c r="J984" s="1666"/>
      <c r="K984" s="1666"/>
      <c r="L984" s="1666"/>
      <c r="M984" s="1666"/>
      <c r="N984" s="1666"/>
      <c r="O984" s="1666"/>
      <c r="P984" s="1666"/>
      <c r="Q984" s="1667"/>
      <c r="R984" s="1665" t="s">
        <v>648</v>
      </c>
      <c r="S984" s="1666"/>
      <c r="T984" s="1666"/>
      <c r="U984" s="1666"/>
      <c r="V984" s="1666"/>
      <c r="W984" s="1666"/>
      <c r="X984" s="1666"/>
      <c r="Y984" s="1666"/>
      <c r="Z984" s="1666"/>
      <c r="AA984" s="1667"/>
      <c r="AB984" s="1665" t="s">
        <v>649</v>
      </c>
      <c r="AC984" s="1666"/>
      <c r="AD984" s="1666"/>
      <c r="AE984" s="1666"/>
      <c r="AF984" s="1666"/>
      <c r="AG984" s="1666"/>
      <c r="AH984" s="1666"/>
      <c r="AI984" s="1667"/>
      <c r="AJ984" s="1665" t="s">
        <v>650</v>
      </c>
      <c r="AK984" s="1666"/>
      <c r="AL984" s="1666"/>
      <c r="AM984" s="1666"/>
      <c r="AN984" s="1666"/>
      <c r="AO984" s="1666"/>
      <c r="AP984" s="1666"/>
      <c r="AQ984" s="1667"/>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3" t="s">
        <v>642</v>
      </c>
      <c r="E985" s="1524"/>
      <c r="F985" s="1524"/>
      <c r="G985" s="1524"/>
      <c r="H985" s="1524"/>
      <c r="I985" s="1524"/>
      <c r="J985" s="1524"/>
      <c r="K985" s="1524"/>
      <c r="L985" s="1524"/>
      <c r="M985" s="1524"/>
      <c r="N985" s="1524"/>
      <c r="O985" s="1524"/>
      <c r="P985" s="1524"/>
      <c r="Q985" s="1525"/>
      <c r="R985" s="1759">
        <f>IF(ISNA(IF($BN$796="4%",(INDEX($BP$806:$BT$863,MATCH($CB$796,$BO$806:$BO$863,0),MATCH(D985,$BP$805:$BT$805,0))),(INDEX($BW$806:$CA$863,MATCH($CB$796,$BV$806:$BV$863,0),MATCH(D985,$BW$805:$CA$805,0))))),0,IF($BN$796="4%",(INDEX($BP$806:$BT$863,MATCH($CB$796,$BO$806:$BO$863,0),MATCH(D985,$BP$805:$BT$805,0))),(INDEX($BW$806:$CA$863,MATCH($CB$796,$BV$806:$BV$863,0),MATCH(D985,$BW$805:$CA$805,0)))))</f>
        <v>331890</v>
      </c>
      <c r="S985" s="1759"/>
      <c r="T985" s="1759"/>
      <c r="U985" s="1759"/>
      <c r="V985" s="1759"/>
      <c r="W985" s="1759"/>
      <c r="X985" s="1759"/>
      <c r="Y985" s="1759"/>
      <c r="Z985" s="1759"/>
      <c r="AA985" s="1759"/>
      <c r="AB985" s="1668">
        <f>BN660</f>
        <v>68</v>
      </c>
      <c r="AC985" s="1669"/>
      <c r="AD985" s="1669"/>
      <c r="AE985" s="1669"/>
      <c r="AF985" s="1669"/>
      <c r="AG985" s="1669"/>
      <c r="AH985" s="1669"/>
      <c r="AI985" s="1670"/>
      <c r="AJ985" s="1776">
        <f>IF(ISERROR((R985*AB985)),0,(R985*AB985))</f>
        <v>22568520</v>
      </c>
      <c r="AK985" s="1777"/>
      <c r="AL985" s="1777"/>
      <c r="AM985" s="1777"/>
      <c r="AN985" s="1777"/>
      <c r="AO985" s="1777"/>
      <c r="AP985" s="1777"/>
      <c r="AQ985" s="1778"/>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3" t="s">
        <v>326</v>
      </c>
      <c r="E986" s="1524"/>
      <c r="F986" s="1524"/>
      <c r="G986" s="1524"/>
      <c r="H986" s="1524"/>
      <c r="I986" s="1524"/>
      <c r="J986" s="1524"/>
      <c r="K986" s="1524"/>
      <c r="L986" s="1524"/>
      <c r="M986" s="1524"/>
      <c r="N986" s="1524"/>
      <c r="O986" s="1524"/>
      <c r="P986" s="1524"/>
      <c r="Q986" s="1525"/>
      <c r="R986" s="1759">
        <f>IF(ISNA(IF($BN$796="4%",(INDEX($BP$806:$BT$863,MATCH($CB$796,$BO$806:$BO$863,0),MATCH(D986,$BP$805:$BT$805,0))),(INDEX($BW$806:$CA$863,MATCH($CB$796,$BV$806:$BV$863,0),MATCH(D986,$BW$805:$CA$805,0))))),0,IF($BN$796="4%",(INDEX($BP$806:$BT$863,MATCH($CB$796,$BO$806:$BO$863,0),MATCH(D986,$BP$805:$BT$805,0))),(INDEX($BW$806:$CA$863,MATCH($CB$796,$BV$806:$BV$863,0),MATCH(D986,$BW$805:$CA$805,0)))))</f>
        <v>382666</v>
      </c>
      <c r="S986" s="1759"/>
      <c r="T986" s="1759"/>
      <c r="U986" s="1759"/>
      <c r="V986" s="1759"/>
      <c r="W986" s="1759"/>
      <c r="X986" s="1759"/>
      <c r="Y986" s="1759"/>
      <c r="Z986" s="1759"/>
      <c r="AA986" s="1759"/>
      <c r="AB986" s="1668">
        <f>BS660</f>
        <v>65</v>
      </c>
      <c r="AC986" s="1669"/>
      <c r="AD986" s="1669"/>
      <c r="AE986" s="1669"/>
      <c r="AF986" s="1669"/>
      <c r="AG986" s="1669"/>
      <c r="AH986" s="1669"/>
      <c r="AI986" s="1670"/>
      <c r="AJ986" s="1776">
        <f>IF(ISERROR((R986*AB986)),0,(R986*AB986))</f>
        <v>24873290</v>
      </c>
      <c r="AK986" s="1777"/>
      <c r="AL986" s="1777"/>
      <c r="AM986" s="1777"/>
      <c r="AN986" s="1777"/>
      <c r="AO986" s="1777"/>
      <c r="AP986" s="1777"/>
      <c r="AQ986" s="1778"/>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3" t="s">
        <v>163</v>
      </c>
      <c r="E987" s="1524"/>
      <c r="F987" s="1524"/>
      <c r="G987" s="1524"/>
      <c r="H987" s="1524"/>
      <c r="I987" s="1524"/>
      <c r="J987" s="1524"/>
      <c r="K987" s="1524"/>
      <c r="L987" s="1524"/>
      <c r="M987" s="1524"/>
      <c r="N987" s="1524"/>
      <c r="O987" s="1524"/>
      <c r="P987" s="1524"/>
      <c r="Q987" s="1525"/>
      <c r="R987" s="1759">
        <f>IF(ISNA(IF($BN$796="4%",(INDEX($BP$806:$BT$863,MATCH($CB$796,$BO$806:$BO$863,0),MATCH(D987,$BP$805:$BT$805,0))),(INDEX($BW$806:$CA$863,MATCH($CB$796,$BV$806:$BV$863,0),MATCH(D987,$BW$805:$CA$805,0))))),0,IF($BN$796="4%",(INDEX($BP$806:$BT$863,MATCH($CB$796,$BO$806:$BO$863,0),MATCH(D987,$BP$805:$BT$805,0))),(INDEX($BW$806:$CA$863,MATCH($CB$796,$BV$806:$BV$863,0),MATCH(D987,$BW$805:$CA$805,0)))))</f>
        <v>461600</v>
      </c>
      <c r="S987" s="1759"/>
      <c r="T987" s="1759"/>
      <c r="U987" s="1759"/>
      <c r="V987" s="1759"/>
      <c r="W987" s="1759"/>
      <c r="X987" s="1759"/>
      <c r="Y987" s="1759"/>
      <c r="Z987" s="1759"/>
      <c r="AA987" s="1759"/>
      <c r="AB987" s="1668">
        <f>BX660</f>
        <v>1</v>
      </c>
      <c r="AC987" s="1669"/>
      <c r="AD987" s="1669"/>
      <c r="AE987" s="1669"/>
      <c r="AF987" s="1669"/>
      <c r="AG987" s="1669"/>
      <c r="AH987" s="1669"/>
      <c r="AI987" s="1670"/>
      <c r="AJ987" s="1776">
        <f>IF(ISERROR((R987*AB987)),0,(R987*AB987))</f>
        <v>461600</v>
      </c>
      <c r="AK987" s="1777"/>
      <c r="AL987" s="1777"/>
      <c r="AM987" s="1777"/>
      <c r="AN987" s="1777"/>
      <c r="AO987" s="1777"/>
      <c r="AP987" s="1777"/>
      <c r="AQ987" s="1778"/>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3" t="s">
        <v>164</v>
      </c>
      <c r="E988" s="1524"/>
      <c r="F988" s="1524"/>
      <c r="G988" s="1524"/>
      <c r="H988" s="1524"/>
      <c r="I988" s="1524"/>
      <c r="J988" s="1524"/>
      <c r="K988" s="1524"/>
      <c r="L988" s="1524"/>
      <c r="M988" s="1524"/>
      <c r="N988" s="1524"/>
      <c r="O988" s="1524"/>
      <c r="P988" s="1524"/>
      <c r="Q988" s="1525"/>
      <c r="R988" s="1759">
        <f>IF(ISNA(IF($BN$796="4%",(INDEX($BP$806:$BT$863,MATCH($CB$796,$BO$806:$BO$863,0),MATCH(D988,$BP$805:$BT$805,0))),(INDEX($BW$806:$CA$863,MATCH($CB$796,$BV$806:$BV$863,0),MATCH(D988,$BW$805:$CA$805,0))))),0,IF($BN$796="4%",(INDEX($BP$806:$BT$863,MATCH($CB$796,$BO$806:$BO$863,0),MATCH(D988,$BP$805:$BT$805,0))),(INDEX($BW$806:$CA$863,MATCH($CB$796,$BV$806:$BV$863,0),MATCH(D988,$BW$805:$CA$805,0)))))</f>
        <v>590848</v>
      </c>
      <c r="S988" s="1759"/>
      <c r="T988" s="1759"/>
      <c r="U988" s="1759"/>
      <c r="V988" s="1759"/>
      <c r="W988" s="1759"/>
      <c r="X988" s="1759"/>
      <c r="Y988" s="1759"/>
      <c r="Z988" s="1759"/>
      <c r="AA988" s="1759"/>
      <c r="AB988" s="1668">
        <f>CC660</f>
        <v>0</v>
      </c>
      <c r="AC988" s="1669"/>
      <c r="AD988" s="1669"/>
      <c r="AE988" s="1669"/>
      <c r="AF988" s="1669"/>
      <c r="AG988" s="1669"/>
      <c r="AH988" s="1669"/>
      <c r="AI988" s="1670"/>
      <c r="AJ988" s="1776">
        <f>IF(ISERROR((R988*AB988)),0,(R988*AB988))</f>
        <v>0</v>
      </c>
      <c r="AK988" s="1777"/>
      <c r="AL988" s="1777"/>
      <c r="AM988" s="1777"/>
      <c r="AN988" s="1777"/>
      <c r="AO988" s="1777"/>
      <c r="AP988" s="1777"/>
      <c r="AQ988" s="1778"/>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3" t="s">
        <v>469</v>
      </c>
      <c r="E989" s="1524"/>
      <c r="F989" s="1524"/>
      <c r="G989" s="1524"/>
      <c r="H989" s="1524"/>
      <c r="I989" s="1524"/>
      <c r="J989" s="1524"/>
      <c r="K989" s="1524"/>
      <c r="L989" s="1524"/>
      <c r="M989" s="1524"/>
      <c r="N989" s="1524"/>
      <c r="O989" s="1524"/>
      <c r="P989" s="1524"/>
      <c r="Q989" s="1525"/>
      <c r="R989" s="1759">
        <f>IF(ISNA(IF($BN$796="4%",(INDEX($BP$806:$BT$863,MATCH($CB$796,$BO$806:$BO$863,0),MATCH(D989,$BP$805:$BT$805,0))),(INDEX($BW$806:$CA$863,MATCH($CB$796,$BV$806:$BV$863,0),MATCH(D989,$BW$805:$CA$805,0))))),0,IF($BN$796="4%",(INDEX($BP$806:$BT$863,MATCH($CB$796,$BO$806:$BO$863,0),MATCH(D989,$BP$805:$BT$805,0))),(INDEX($BW$806:$CA$863,MATCH($CB$796,$BV$806:$BV$863,0),MATCH(D989,$BW$805:$CA$805,0)))))</f>
        <v>658242</v>
      </c>
      <c r="S989" s="1759"/>
      <c r="T989" s="1759"/>
      <c r="U989" s="1759"/>
      <c r="V989" s="1759"/>
      <c r="W989" s="1759"/>
      <c r="X989" s="1759"/>
      <c r="Y989" s="1759"/>
      <c r="Z989" s="1759"/>
      <c r="AA989" s="1759"/>
      <c r="AB989" s="1668">
        <f>CM660+CH660</f>
        <v>0</v>
      </c>
      <c r="AC989" s="1669"/>
      <c r="AD989" s="1669"/>
      <c r="AE989" s="1669"/>
      <c r="AF989" s="1669"/>
      <c r="AG989" s="1669"/>
      <c r="AH989" s="1669"/>
      <c r="AI989" s="1670"/>
      <c r="AJ989" s="1776">
        <f>IF(ISERROR((R989*AB989)),0,(R989*AB989))</f>
        <v>0</v>
      </c>
      <c r="AK989" s="1777"/>
      <c r="AL989" s="1777"/>
      <c r="AM989" s="1777"/>
      <c r="AN989" s="1777"/>
      <c r="AO989" s="1777"/>
      <c r="AP989" s="1777"/>
      <c r="AQ989" s="1778"/>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85" t="s">
        <v>801</v>
      </c>
      <c r="C990" s="1786"/>
      <c r="D990" s="1786"/>
      <c r="E990" s="1786"/>
      <c r="F990" s="1786"/>
      <c r="G990" s="1786"/>
      <c r="H990" s="1786"/>
      <c r="I990" s="1786"/>
      <c r="J990" s="1786"/>
      <c r="K990" s="1786"/>
      <c r="L990" s="1786"/>
      <c r="M990" s="1786"/>
      <c r="N990" s="1786"/>
      <c r="O990" s="1786"/>
      <c r="P990" s="1786"/>
      <c r="Q990" s="1786"/>
      <c r="R990" s="1786"/>
      <c r="S990" s="1786"/>
      <c r="T990" s="1786"/>
      <c r="U990" s="1786"/>
      <c r="V990" s="1786"/>
      <c r="W990" s="1786"/>
      <c r="X990" s="1786"/>
      <c r="Y990" s="1786"/>
      <c r="Z990" s="1786"/>
      <c r="AA990" s="1787"/>
      <c r="AB990" s="1668">
        <f>SUM(AB985:AI989)</f>
        <v>134</v>
      </c>
      <c r="AC990" s="1669"/>
      <c r="AD990" s="1669"/>
      <c r="AE990" s="1669"/>
      <c r="AF990" s="1669"/>
      <c r="AG990" s="1669"/>
      <c r="AH990" s="1669"/>
      <c r="AI990" s="1670"/>
      <c r="AJ990" s="1776"/>
      <c r="AK990" s="1777"/>
      <c r="AL990" s="1777"/>
      <c r="AM990" s="1777"/>
      <c r="AN990" s="1777"/>
      <c r="AO990" s="1777"/>
      <c r="AP990" s="1777"/>
      <c r="AQ990" s="1778"/>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20" t="s">
        <v>521</v>
      </c>
      <c r="C991" s="1821"/>
      <c r="D991" s="1821"/>
      <c r="E991" s="1821"/>
      <c r="F991" s="1821"/>
      <c r="G991" s="1821"/>
      <c r="H991" s="1821"/>
      <c r="I991" s="1821"/>
      <c r="J991" s="1821"/>
      <c r="K991" s="1821"/>
      <c r="L991" s="1821"/>
      <c r="M991" s="1821"/>
      <c r="N991" s="1821"/>
      <c r="O991" s="1821"/>
      <c r="P991" s="1821"/>
      <c r="Q991" s="1821"/>
      <c r="R991" s="1821"/>
      <c r="S991" s="1821"/>
      <c r="T991" s="1821"/>
      <c r="U991" s="1821"/>
      <c r="V991" s="1821"/>
      <c r="W991" s="1821"/>
      <c r="X991" s="1821"/>
      <c r="Y991" s="1821"/>
      <c r="Z991" s="1821"/>
      <c r="AA991" s="1821"/>
      <c r="AB991" s="1821"/>
      <c r="AC991" s="1821"/>
      <c r="AD991" s="1821"/>
      <c r="AE991" s="1821"/>
      <c r="AF991" s="1821"/>
      <c r="AG991" s="1821"/>
      <c r="AH991" s="1821"/>
      <c r="AI991" s="1822"/>
      <c r="AJ991" s="1776">
        <f>SUM(AJ985:AQ989)</f>
        <v>47903410</v>
      </c>
      <c r="AK991" s="1777"/>
      <c r="AL991" s="1777"/>
      <c r="AM991" s="1777"/>
      <c r="AN991" s="1777"/>
      <c r="AO991" s="1777"/>
      <c r="AP991" s="1777"/>
      <c r="AQ991" s="1778"/>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8"/>
      <c r="C992" s="1809"/>
      <c r="D992" s="1809"/>
      <c r="E992" s="1809"/>
      <c r="F992" s="1809"/>
      <c r="G992" s="1809"/>
      <c r="H992" s="1809"/>
      <c r="I992" s="1809"/>
      <c r="J992" s="1809"/>
      <c r="K992" s="1809"/>
      <c r="L992" s="1809"/>
      <c r="M992" s="1809"/>
      <c r="N992" s="1809"/>
      <c r="O992" s="1809"/>
      <c r="P992" s="1809"/>
      <c r="Q992" s="1809"/>
      <c r="R992" s="1809"/>
      <c r="S992" s="1809"/>
      <c r="T992" s="1809"/>
      <c r="U992" s="1809"/>
      <c r="V992" s="1809"/>
      <c r="W992" s="1809"/>
      <c r="X992" s="1809"/>
      <c r="Y992" s="1809"/>
      <c r="Z992" s="1809"/>
      <c r="AA992" s="1809"/>
      <c r="AB992" s="1809"/>
      <c r="AC992" s="1809"/>
      <c r="AD992" s="1809"/>
      <c r="AE992" s="1810"/>
      <c r="AF992" s="1826" t="s">
        <v>675</v>
      </c>
      <c r="AG992" s="1827"/>
      <c r="AH992" s="1827"/>
      <c r="AI992" s="1828"/>
      <c r="AJ992" s="1808"/>
      <c r="AK992" s="1809"/>
      <c r="AL992" s="1809"/>
      <c r="AM992" s="1809"/>
      <c r="AN992" s="1809"/>
      <c r="AO992" s="1809"/>
      <c r="AP992" s="1809"/>
      <c r="AQ992" s="1810"/>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788" t="s">
        <v>1327</v>
      </c>
      <c r="E993" s="1789"/>
      <c r="F993" s="1789"/>
      <c r="G993" s="1789"/>
      <c r="H993" s="1789"/>
      <c r="I993" s="1789"/>
      <c r="J993" s="1789"/>
      <c r="K993" s="1789"/>
      <c r="L993" s="1789"/>
      <c r="M993" s="1789"/>
      <c r="N993" s="1789"/>
      <c r="O993" s="1789"/>
      <c r="P993" s="1789"/>
      <c r="Q993" s="1789"/>
      <c r="R993" s="1789"/>
      <c r="S993" s="1789"/>
      <c r="T993" s="1789"/>
      <c r="U993" s="1789"/>
      <c r="V993" s="1789"/>
      <c r="W993" s="1789"/>
      <c r="X993" s="1789"/>
      <c r="Y993" s="1789"/>
      <c r="Z993" s="1789"/>
      <c r="AA993" s="1789"/>
      <c r="AB993" s="1789"/>
      <c r="AC993" s="1789"/>
      <c r="AD993" s="1789"/>
      <c r="AE993" s="1790"/>
      <c r="AF993" s="79"/>
      <c r="AG993" s="1829" t="s">
        <v>678</v>
      </c>
      <c r="AH993" s="1830"/>
      <c r="AI993" s="87"/>
      <c r="AJ993" s="1791">
        <f>ROUND(IF(AND(AG993="yes",D999&gt;0),AJ991*0.2,0),0)</f>
        <v>0</v>
      </c>
      <c r="AK993" s="1792"/>
      <c r="AL993" s="1792"/>
      <c r="AM993" s="1792"/>
      <c r="AN993" s="1792"/>
      <c r="AO993" s="1792"/>
      <c r="AP993" s="1792"/>
      <c r="AQ993" s="1793"/>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55" t="s">
        <v>2567</v>
      </c>
      <c r="E994" s="1656"/>
      <c r="F994" s="1656"/>
      <c r="G994" s="1656"/>
      <c r="H994" s="1656"/>
      <c r="I994" s="1656"/>
      <c r="J994" s="1656"/>
      <c r="K994" s="1656"/>
      <c r="L994" s="1656"/>
      <c r="M994" s="1656"/>
      <c r="N994" s="1656"/>
      <c r="O994" s="1656"/>
      <c r="P994" s="1656"/>
      <c r="Q994" s="1656"/>
      <c r="R994" s="1656"/>
      <c r="S994" s="1656"/>
      <c r="T994" s="1656"/>
      <c r="U994" s="1656"/>
      <c r="V994" s="1656"/>
      <c r="W994" s="1656"/>
      <c r="X994" s="1656"/>
      <c r="Y994" s="1656"/>
      <c r="Z994" s="1656"/>
      <c r="AA994" s="1656"/>
      <c r="AB994" s="1656"/>
      <c r="AC994" s="1656"/>
      <c r="AD994" s="1656"/>
      <c r="AE994" s="1657"/>
      <c r="AF994" s="73"/>
      <c r="AG994" s="14"/>
      <c r="AH994" s="14"/>
      <c r="AI994" s="83"/>
      <c r="AJ994" s="1794"/>
      <c r="AK994" s="1795"/>
      <c r="AL994" s="1795"/>
      <c r="AM994" s="1795"/>
      <c r="AN994" s="1795"/>
      <c r="AO994" s="1795"/>
      <c r="AP994" s="1795"/>
      <c r="AQ994" s="1796"/>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55"/>
      <c r="E995" s="1656"/>
      <c r="F995" s="1656"/>
      <c r="G995" s="1656"/>
      <c r="H995" s="1656"/>
      <c r="I995" s="1656"/>
      <c r="J995" s="1656"/>
      <c r="K995" s="1656"/>
      <c r="L995" s="1656"/>
      <c r="M995" s="1656"/>
      <c r="N995" s="1656"/>
      <c r="O995" s="1656"/>
      <c r="P995" s="1656"/>
      <c r="Q995" s="1656"/>
      <c r="R995" s="1656"/>
      <c r="S995" s="1656"/>
      <c r="T995" s="1656"/>
      <c r="U995" s="1656"/>
      <c r="V995" s="1656"/>
      <c r="W995" s="1656"/>
      <c r="X995" s="1656"/>
      <c r="Y995" s="1656"/>
      <c r="Z995" s="1656"/>
      <c r="AA995" s="1656"/>
      <c r="AB995" s="1656"/>
      <c r="AC995" s="1656"/>
      <c r="AD995" s="1656"/>
      <c r="AE995" s="1657"/>
      <c r="AF995" s="73"/>
      <c r="AG995" s="14"/>
      <c r="AH995" s="14"/>
      <c r="AI995" s="83"/>
      <c r="AJ995" s="1794"/>
      <c r="AK995" s="1795"/>
      <c r="AL995" s="1795"/>
      <c r="AM995" s="1795"/>
      <c r="AN995" s="1795"/>
      <c r="AO995" s="1795"/>
      <c r="AP995" s="1795"/>
      <c r="AQ995" s="1796"/>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55"/>
      <c r="E996" s="1656"/>
      <c r="F996" s="1656"/>
      <c r="G996" s="1656"/>
      <c r="H996" s="1656"/>
      <c r="I996" s="1656"/>
      <c r="J996" s="1656"/>
      <c r="K996" s="1656"/>
      <c r="L996" s="1656"/>
      <c r="M996" s="1656"/>
      <c r="N996" s="1656"/>
      <c r="O996" s="1656"/>
      <c r="P996" s="1656"/>
      <c r="Q996" s="1656"/>
      <c r="R996" s="1656"/>
      <c r="S996" s="1656"/>
      <c r="T996" s="1656"/>
      <c r="U996" s="1656"/>
      <c r="V996" s="1656"/>
      <c r="W996" s="1656"/>
      <c r="X996" s="1656"/>
      <c r="Y996" s="1656"/>
      <c r="Z996" s="1656"/>
      <c r="AA996" s="1656"/>
      <c r="AB996" s="1656"/>
      <c r="AC996" s="1656"/>
      <c r="AD996" s="1656"/>
      <c r="AE996" s="1657"/>
      <c r="AF996" s="73"/>
      <c r="AG996" s="14"/>
      <c r="AH996" s="14"/>
      <c r="AI996" s="83"/>
      <c r="AJ996" s="1794"/>
      <c r="AK996" s="1795"/>
      <c r="AL996" s="1795"/>
      <c r="AM996" s="1795"/>
      <c r="AN996" s="1795"/>
      <c r="AO996" s="1795"/>
      <c r="AP996" s="1795"/>
      <c r="AQ996" s="1796"/>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55"/>
      <c r="E997" s="1656"/>
      <c r="F997" s="1656"/>
      <c r="G997" s="1656"/>
      <c r="H997" s="1656"/>
      <c r="I997" s="1656"/>
      <c r="J997" s="1656"/>
      <c r="K997" s="1656"/>
      <c r="L997" s="1656"/>
      <c r="M997" s="1656"/>
      <c r="N997" s="1656"/>
      <c r="O997" s="1656"/>
      <c r="P997" s="1656"/>
      <c r="Q997" s="1656"/>
      <c r="R997" s="1656"/>
      <c r="S997" s="1656"/>
      <c r="T997" s="1656"/>
      <c r="U997" s="1656"/>
      <c r="V997" s="1656"/>
      <c r="W997" s="1656"/>
      <c r="X997" s="1656"/>
      <c r="Y997" s="1656"/>
      <c r="Z997" s="1656"/>
      <c r="AA997" s="1656"/>
      <c r="AB997" s="1656"/>
      <c r="AC997" s="1656"/>
      <c r="AD997" s="1656"/>
      <c r="AE997" s="1657"/>
      <c r="AF997" s="73"/>
      <c r="AG997" s="14"/>
      <c r="AH997" s="14"/>
      <c r="AI997" s="83"/>
      <c r="AJ997" s="1794"/>
      <c r="AK997" s="1795"/>
      <c r="AL997" s="1795"/>
      <c r="AM997" s="1795"/>
      <c r="AN997" s="1795"/>
      <c r="AO997" s="1795"/>
      <c r="AP997" s="1795"/>
      <c r="AQ997" s="1796"/>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8" t="s">
        <v>2568</v>
      </c>
      <c r="E998" s="1659"/>
      <c r="F998" s="1659"/>
      <c r="G998" s="1659"/>
      <c r="H998" s="1659"/>
      <c r="I998" s="1659"/>
      <c r="J998" s="1659"/>
      <c r="K998" s="1659"/>
      <c r="L998" s="1659"/>
      <c r="M998" s="1659"/>
      <c r="N998" s="1659"/>
      <c r="O998" s="1659"/>
      <c r="P998" s="1659"/>
      <c r="Q998" s="1659"/>
      <c r="R998" s="1659"/>
      <c r="S998" s="1659"/>
      <c r="T998" s="1659"/>
      <c r="U998" s="1659"/>
      <c r="V998" s="1659"/>
      <c r="W998" s="1659"/>
      <c r="X998" s="1659"/>
      <c r="Y998" s="1659"/>
      <c r="Z998" s="1659"/>
      <c r="AA998" s="1659"/>
      <c r="AB998" s="1659"/>
      <c r="AC998" s="1659"/>
      <c r="AD998" s="1659"/>
      <c r="AE998" s="1660"/>
      <c r="AF998" s="73"/>
      <c r="AG998" s="14"/>
      <c r="AH998" s="14"/>
      <c r="AI998" s="83"/>
      <c r="AJ998" s="1794"/>
      <c r="AK998" s="1795"/>
      <c r="AL998" s="1795"/>
      <c r="AM998" s="1795"/>
      <c r="AN998" s="1795"/>
      <c r="AO998" s="1795"/>
      <c r="AP998" s="1795"/>
      <c r="AQ998" s="1796"/>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71"/>
      <c r="E999" s="1672"/>
      <c r="F999" s="1672"/>
      <c r="G999" s="1672"/>
      <c r="H999" s="1672"/>
      <c r="I999" s="1672"/>
      <c r="J999" s="1672"/>
      <c r="K999" s="1672"/>
      <c r="L999" s="1672"/>
      <c r="M999" s="1672"/>
      <c r="N999" s="1672"/>
      <c r="O999" s="1672"/>
      <c r="P999" s="1672"/>
      <c r="Q999" s="1672"/>
      <c r="R999" s="1672"/>
      <c r="S999" s="1672"/>
      <c r="T999" s="1672"/>
      <c r="U999" s="1672"/>
      <c r="V999" s="1672"/>
      <c r="W999" s="1672"/>
      <c r="X999" s="1672"/>
      <c r="Y999" s="1672"/>
      <c r="Z999" s="1672"/>
      <c r="AA999" s="1672"/>
      <c r="AB999" s="1672"/>
      <c r="AC999" s="1672"/>
      <c r="AD999" s="1672"/>
      <c r="AE999" s="1673"/>
      <c r="AF999" s="77"/>
      <c r="AG999" s="7"/>
      <c r="AH999" s="7"/>
      <c r="AI999" s="78"/>
      <c r="AJ999" s="1797"/>
      <c r="AK999" s="1798"/>
      <c r="AL999" s="1798"/>
      <c r="AM999" s="1798"/>
      <c r="AN999" s="1798"/>
      <c r="AO999" s="1798"/>
      <c r="AP999" s="1798"/>
      <c r="AQ999" s="1799"/>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52" t="s">
        <v>1395</v>
      </c>
      <c r="E1000" s="1653"/>
      <c r="F1000" s="1653"/>
      <c r="G1000" s="1653"/>
      <c r="H1000" s="1653"/>
      <c r="I1000" s="1653"/>
      <c r="J1000" s="1653"/>
      <c r="K1000" s="1653"/>
      <c r="L1000" s="1653"/>
      <c r="M1000" s="1653"/>
      <c r="N1000" s="1653"/>
      <c r="O1000" s="1653"/>
      <c r="P1000" s="1653"/>
      <c r="Q1000" s="1653"/>
      <c r="R1000" s="1653"/>
      <c r="S1000" s="1653"/>
      <c r="T1000" s="1653"/>
      <c r="U1000" s="1653"/>
      <c r="V1000" s="1653"/>
      <c r="W1000" s="1653"/>
      <c r="X1000" s="1653"/>
      <c r="Y1000" s="1653"/>
      <c r="Z1000" s="1653"/>
      <c r="AA1000" s="1653"/>
      <c r="AB1000" s="1653"/>
      <c r="AC1000" s="1653"/>
      <c r="AD1000" s="1653"/>
      <c r="AE1000" s="1654"/>
      <c r="AF1000" s="79"/>
      <c r="AG1000" s="1685" t="s">
        <v>678</v>
      </c>
      <c r="AH1000" s="1686"/>
      <c r="AI1000" s="87"/>
      <c r="AJ1000" s="1791">
        <f>ROUND(IF(AG1000="yes",AJ991*0.05,0),0)</f>
        <v>0</v>
      </c>
      <c r="AK1000" s="1792"/>
      <c r="AL1000" s="1792"/>
      <c r="AM1000" s="1792"/>
      <c r="AN1000" s="1792"/>
      <c r="AO1000" s="1792"/>
      <c r="AP1000" s="1792"/>
      <c r="AQ1000" s="1793"/>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55" t="s">
        <v>1393</v>
      </c>
      <c r="E1001" s="1656"/>
      <c r="F1001" s="1656"/>
      <c r="G1001" s="1656"/>
      <c r="H1001" s="1656"/>
      <c r="I1001" s="1656"/>
      <c r="J1001" s="1656"/>
      <c r="K1001" s="1656"/>
      <c r="L1001" s="1656"/>
      <c r="M1001" s="1656"/>
      <c r="N1001" s="1656"/>
      <c r="O1001" s="1656"/>
      <c r="P1001" s="1656"/>
      <c r="Q1001" s="1656"/>
      <c r="R1001" s="1656"/>
      <c r="S1001" s="1656"/>
      <c r="T1001" s="1656"/>
      <c r="U1001" s="1656"/>
      <c r="V1001" s="1656"/>
      <c r="W1001" s="1656"/>
      <c r="X1001" s="1656"/>
      <c r="Y1001" s="1656"/>
      <c r="Z1001" s="1656"/>
      <c r="AA1001" s="1656"/>
      <c r="AB1001" s="1656"/>
      <c r="AC1001" s="1656"/>
      <c r="AD1001" s="1656"/>
      <c r="AE1001" s="1657"/>
      <c r="AF1001" s="73"/>
      <c r="AG1001" s="14"/>
      <c r="AH1001" s="14"/>
      <c r="AI1001" s="83"/>
      <c r="AJ1001" s="1794"/>
      <c r="AK1001" s="1795"/>
      <c r="AL1001" s="1795"/>
      <c r="AM1001" s="1795"/>
      <c r="AN1001" s="1795"/>
      <c r="AO1001" s="1795"/>
      <c r="AP1001" s="1795"/>
      <c r="AQ1001" s="1796"/>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55"/>
      <c r="E1002" s="1656"/>
      <c r="F1002" s="1656"/>
      <c r="G1002" s="1656"/>
      <c r="H1002" s="1656"/>
      <c r="I1002" s="1656"/>
      <c r="J1002" s="1656"/>
      <c r="K1002" s="1656"/>
      <c r="L1002" s="1656"/>
      <c r="M1002" s="1656"/>
      <c r="N1002" s="1656"/>
      <c r="O1002" s="1656"/>
      <c r="P1002" s="1656"/>
      <c r="Q1002" s="1656"/>
      <c r="R1002" s="1656"/>
      <c r="S1002" s="1656"/>
      <c r="T1002" s="1656"/>
      <c r="U1002" s="1656"/>
      <c r="V1002" s="1656"/>
      <c r="W1002" s="1656"/>
      <c r="X1002" s="1656"/>
      <c r="Y1002" s="1656"/>
      <c r="Z1002" s="1656"/>
      <c r="AA1002" s="1656"/>
      <c r="AB1002" s="1656"/>
      <c r="AC1002" s="1656"/>
      <c r="AD1002" s="1656"/>
      <c r="AE1002" s="1657"/>
      <c r="AF1002" s="73"/>
      <c r="AG1002" s="14"/>
      <c r="AH1002" s="14"/>
      <c r="AI1002" s="83"/>
      <c r="AJ1002" s="1794"/>
      <c r="AK1002" s="1795"/>
      <c r="AL1002" s="1795"/>
      <c r="AM1002" s="1795"/>
      <c r="AN1002" s="1795"/>
      <c r="AO1002" s="1795"/>
      <c r="AP1002" s="1795"/>
      <c r="AQ1002" s="1796"/>
      <c r="AR1002" s="68"/>
      <c r="AS1002" s="68"/>
      <c r="AT1002" s="68"/>
      <c r="AU1002" s="68"/>
      <c r="AV1002" s="68"/>
      <c r="AW1002" s="68"/>
      <c r="AX1002" s="68"/>
      <c r="AY1002" s="949">
        <f>G753+O797</f>
        <v>133</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55"/>
      <c r="E1003" s="1656"/>
      <c r="F1003" s="1656"/>
      <c r="G1003" s="1656"/>
      <c r="H1003" s="1656"/>
      <c r="I1003" s="1656"/>
      <c r="J1003" s="1656"/>
      <c r="K1003" s="1656"/>
      <c r="L1003" s="1656"/>
      <c r="M1003" s="1656"/>
      <c r="N1003" s="1656"/>
      <c r="O1003" s="1656"/>
      <c r="P1003" s="1656"/>
      <c r="Q1003" s="1656"/>
      <c r="R1003" s="1656"/>
      <c r="S1003" s="1656"/>
      <c r="T1003" s="1656"/>
      <c r="U1003" s="1656"/>
      <c r="V1003" s="1656"/>
      <c r="W1003" s="1656"/>
      <c r="X1003" s="1656"/>
      <c r="Y1003" s="1656"/>
      <c r="Z1003" s="1656"/>
      <c r="AA1003" s="1656"/>
      <c r="AB1003" s="1656"/>
      <c r="AC1003" s="1656"/>
      <c r="AD1003" s="1656"/>
      <c r="AE1003" s="1657"/>
      <c r="AF1003" s="73"/>
      <c r="AG1003" s="14"/>
      <c r="AH1003" s="14"/>
      <c r="AI1003" s="83"/>
      <c r="AJ1003" s="1794"/>
      <c r="AK1003" s="1795"/>
      <c r="AL1003" s="1795"/>
      <c r="AM1003" s="1795"/>
      <c r="AN1003" s="1795"/>
      <c r="AO1003" s="1795"/>
      <c r="AP1003" s="1795"/>
      <c r="AQ1003" s="1796"/>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55"/>
      <c r="E1004" s="1656"/>
      <c r="F1004" s="1656"/>
      <c r="G1004" s="1656"/>
      <c r="H1004" s="1656"/>
      <c r="I1004" s="1656"/>
      <c r="J1004" s="1656"/>
      <c r="K1004" s="1656"/>
      <c r="L1004" s="1656"/>
      <c r="M1004" s="1656"/>
      <c r="N1004" s="1656"/>
      <c r="O1004" s="1656"/>
      <c r="P1004" s="1656"/>
      <c r="Q1004" s="1656"/>
      <c r="R1004" s="1656"/>
      <c r="S1004" s="1656"/>
      <c r="T1004" s="1656"/>
      <c r="U1004" s="1656"/>
      <c r="V1004" s="1656"/>
      <c r="W1004" s="1656"/>
      <c r="X1004" s="1656"/>
      <c r="Y1004" s="1656"/>
      <c r="Z1004" s="1656"/>
      <c r="AA1004" s="1656"/>
      <c r="AB1004" s="1656"/>
      <c r="AC1004" s="1656"/>
      <c r="AD1004" s="1656"/>
      <c r="AE1004" s="1657"/>
      <c r="AF1004" s="73"/>
      <c r="AG1004" s="14"/>
      <c r="AH1004" s="14"/>
      <c r="AI1004" s="83"/>
      <c r="AJ1004" s="1794"/>
      <c r="AK1004" s="1795"/>
      <c r="AL1004" s="1795"/>
      <c r="AM1004" s="1795"/>
      <c r="AN1004" s="1795"/>
      <c r="AO1004" s="1795"/>
      <c r="AP1004" s="1795"/>
      <c r="AQ1004" s="1796"/>
      <c r="AR1004" s="68"/>
      <c r="AS1004" s="68"/>
      <c r="AT1004" s="68"/>
      <c r="AU1004" s="68"/>
      <c r="AV1004" s="68"/>
      <c r="AW1004" s="68"/>
      <c r="AX1004" s="68"/>
      <c r="AY1004" s="948">
        <f>ROUNDDOWN(X1047/I1047,2)</f>
        <v>0.23</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8"/>
      <c r="E1005" s="1659"/>
      <c r="F1005" s="1659"/>
      <c r="G1005" s="1659"/>
      <c r="H1005" s="1659"/>
      <c r="I1005" s="1659"/>
      <c r="J1005" s="1659"/>
      <c r="K1005" s="1659"/>
      <c r="L1005" s="1659"/>
      <c r="M1005" s="1659"/>
      <c r="N1005" s="1659"/>
      <c r="O1005" s="1659"/>
      <c r="P1005" s="1659"/>
      <c r="Q1005" s="1659"/>
      <c r="R1005" s="1659"/>
      <c r="S1005" s="1659"/>
      <c r="T1005" s="1659"/>
      <c r="U1005" s="1659"/>
      <c r="V1005" s="1659"/>
      <c r="W1005" s="1659"/>
      <c r="X1005" s="1659"/>
      <c r="Y1005" s="1659"/>
      <c r="Z1005" s="1659"/>
      <c r="AA1005" s="1659"/>
      <c r="AB1005" s="1659"/>
      <c r="AC1005" s="1659"/>
      <c r="AD1005" s="1659"/>
      <c r="AE1005" s="1660"/>
      <c r="AF1005" s="77"/>
      <c r="AG1005" s="7"/>
      <c r="AH1005" s="7"/>
      <c r="AI1005" s="78"/>
      <c r="AJ1005" s="1797"/>
      <c r="AK1005" s="1798"/>
      <c r="AL1005" s="1798"/>
      <c r="AM1005" s="1798"/>
      <c r="AN1005" s="1798"/>
      <c r="AO1005" s="1798"/>
      <c r="AP1005" s="1798"/>
      <c r="AQ1005" s="1799"/>
      <c r="AR1005" s="68"/>
      <c r="AS1005" s="68"/>
      <c r="AT1005" s="68"/>
      <c r="AU1005" s="68"/>
      <c r="AV1005" s="68"/>
      <c r="AW1005" s="68"/>
      <c r="AX1005" s="68"/>
      <c r="AY1005" s="948">
        <f>ROUNDDOWN(X1051/I1051,2)</f>
        <v>0.25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652" t="s">
        <v>1872</v>
      </c>
      <c r="E1006" s="1653"/>
      <c r="F1006" s="1653"/>
      <c r="G1006" s="1653"/>
      <c r="H1006" s="1653"/>
      <c r="I1006" s="1653"/>
      <c r="J1006" s="1653"/>
      <c r="K1006" s="1653"/>
      <c r="L1006" s="1653"/>
      <c r="M1006" s="1653"/>
      <c r="N1006" s="1653"/>
      <c r="O1006" s="1653"/>
      <c r="P1006" s="1653"/>
      <c r="Q1006" s="1653"/>
      <c r="R1006" s="1653"/>
      <c r="S1006" s="1653"/>
      <c r="T1006" s="1653"/>
      <c r="U1006" s="1653"/>
      <c r="V1006" s="1653"/>
      <c r="W1006" s="1653"/>
      <c r="X1006" s="1653"/>
      <c r="Y1006" s="1653"/>
      <c r="Z1006" s="1653"/>
      <c r="AA1006" s="1653"/>
      <c r="AB1006" s="1653"/>
      <c r="AC1006" s="1653"/>
      <c r="AD1006" s="1653"/>
      <c r="AE1006" s="1654"/>
      <c r="AF1006" s="86"/>
      <c r="AG1006" s="1685" t="s">
        <v>678</v>
      </c>
      <c r="AH1006" s="1686"/>
      <c r="AI1006" s="87"/>
      <c r="AJ1006" s="1791">
        <f>ROUND(IF(AG1006="yes",AJ991*0.1,0),0)</f>
        <v>0</v>
      </c>
      <c r="AK1006" s="1792"/>
      <c r="AL1006" s="1792"/>
      <c r="AM1006" s="1792"/>
      <c r="AN1006" s="1792"/>
      <c r="AO1006" s="1792"/>
      <c r="AP1006" s="1792"/>
      <c r="AQ1006" s="1793"/>
      <c r="AR1006" s="68"/>
      <c r="AS1006" s="68"/>
      <c r="AT1006" s="68"/>
      <c r="AU1006" s="68"/>
      <c r="AV1006" s="68"/>
      <c r="AW1006" s="68"/>
      <c r="AX1006" s="68"/>
      <c r="BB1006" s="34"/>
      <c r="BD1006" s="34"/>
      <c r="BE1006" s="34"/>
      <c r="BF1006" s="34"/>
    </row>
    <row r="1007" spans="1:157" ht="12.95" customHeight="1">
      <c r="A1007" s="14"/>
      <c r="B1007" s="73"/>
      <c r="C1007" s="74"/>
      <c r="D1007" s="1676" t="s">
        <v>1394</v>
      </c>
      <c r="E1007" s="1677"/>
      <c r="F1007" s="1677"/>
      <c r="G1007" s="1677"/>
      <c r="H1007" s="1677"/>
      <c r="I1007" s="1677"/>
      <c r="J1007" s="1677"/>
      <c r="K1007" s="1677"/>
      <c r="L1007" s="1677"/>
      <c r="M1007" s="1677"/>
      <c r="N1007" s="1677"/>
      <c r="O1007" s="1677"/>
      <c r="P1007" s="1677"/>
      <c r="Q1007" s="1677"/>
      <c r="R1007" s="1677"/>
      <c r="S1007" s="1677"/>
      <c r="T1007" s="1677"/>
      <c r="U1007" s="1677"/>
      <c r="V1007" s="1677"/>
      <c r="W1007" s="1677"/>
      <c r="X1007" s="1677"/>
      <c r="Y1007" s="1677"/>
      <c r="Z1007" s="1677"/>
      <c r="AA1007" s="1677"/>
      <c r="AB1007" s="1677"/>
      <c r="AC1007" s="1677"/>
      <c r="AD1007" s="1677"/>
      <c r="AE1007" s="1678"/>
      <c r="AF1007" s="73"/>
      <c r="AI1007" s="83"/>
      <c r="AJ1007" s="1794"/>
      <c r="AK1007" s="1795"/>
      <c r="AL1007" s="1795"/>
      <c r="AM1007" s="1795"/>
      <c r="AN1007" s="1795"/>
      <c r="AO1007" s="1795"/>
      <c r="AP1007" s="1795"/>
      <c r="AQ1007" s="1796"/>
      <c r="AR1007" s="68"/>
      <c r="AS1007" s="68"/>
      <c r="AT1007" s="68"/>
      <c r="AU1007" s="68"/>
      <c r="AV1007" s="68"/>
      <c r="AW1007" s="68"/>
      <c r="AX1007" s="68"/>
    </row>
    <row r="1008" spans="1:157" ht="12.95" customHeight="1">
      <c r="A1008" s="14"/>
      <c r="B1008" s="73"/>
      <c r="C1008" s="74"/>
      <c r="D1008" s="1676"/>
      <c r="E1008" s="1677"/>
      <c r="F1008" s="1677"/>
      <c r="G1008" s="1677"/>
      <c r="H1008" s="1677"/>
      <c r="I1008" s="1677"/>
      <c r="J1008" s="1677"/>
      <c r="K1008" s="1677"/>
      <c r="L1008" s="1677"/>
      <c r="M1008" s="1677"/>
      <c r="N1008" s="1677"/>
      <c r="O1008" s="1677"/>
      <c r="P1008" s="1677"/>
      <c r="Q1008" s="1677"/>
      <c r="R1008" s="1677"/>
      <c r="S1008" s="1677"/>
      <c r="T1008" s="1677"/>
      <c r="U1008" s="1677"/>
      <c r="V1008" s="1677"/>
      <c r="W1008" s="1677"/>
      <c r="X1008" s="1677"/>
      <c r="Y1008" s="1677"/>
      <c r="Z1008" s="1677"/>
      <c r="AA1008" s="1677"/>
      <c r="AB1008" s="1677"/>
      <c r="AC1008" s="1677"/>
      <c r="AD1008" s="1677"/>
      <c r="AE1008" s="1678"/>
      <c r="AF1008" s="73"/>
      <c r="AG1008" s="14"/>
      <c r="AH1008" s="14"/>
      <c r="AI1008" s="83"/>
      <c r="AJ1008" s="1794"/>
      <c r="AK1008" s="1795"/>
      <c r="AL1008" s="1795"/>
      <c r="AM1008" s="1795"/>
      <c r="AN1008" s="1795"/>
      <c r="AO1008" s="1795"/>
      <c r="AP1008" s="1795"/>
      <c r="AQ1008" s="1796"/>
      <c r="AR1008" s="68"/>
      <c r="AS1008" s="68"/>
      <c r="AT1008" s="68"/>
      <c r="AU1008" s="68"/>
      <c r="AV1008" s="68"/>
      <c r="AW1008" s="68"/>
      <c r="AX1008" s="68"/>
    </row>
    <row r="1009" spans="1:51" ht="12.95" customHeight="1">
      <c r="A1009" s="14"/>
      <c r="B1009" s="85"/>
      <c r="C1009" s="76"/>
      <c r="D1009" s="1661"/>
      <c r="E1009" s="1662"/>
      <c r="F1009" s="1662"/>
      <c r="G1009" s="1662"/>
      <c r="H1009" s="1662"/>
      <c r="I1009" s="1662"/>
      <c r="J1009" s="1662"/>
      <c r="K1009" s="1662"/>
      <c r="L1009" s="1662"/>
      <c r="M1009" s="1662"/>
      <c r="N1009" s="1662"/>
      <c r="O1009" s="1662"/>
      <c r="P1009" s="1662"/>
      <c r="Q1009" s="1662"/>
      <c r="R1009" s="1662"/>
      <c r="S1009" s="1662"/>
      <c r="T1009" s="1662"/>
      <c r="U1009" s="1662"/>
      <c r="V1009" s="1662"/>
      <c r="W1009" s="1662"/>
      <c r="X1009" s="1662"/>
      <c r="Y1009" s="1662"/>
      <c r="Z1009" s="1662"/>
      <c r="AA1009" s="1662"/>
      <c r="AB1009" s="1662"/>
      <c r="AC1009" s="1662"/>
      <c r="AD1009" s="1662"/>
      <c r="AE1009" s="1663"/>
      <c r="AF1009" s="77"/>
      <c r="AG1009" s="7"/>
      <c r="AH1009" s="7"/>
      <c r="AI1009" s="78"/>
      <c r="AJ1009" s="1797"/>
      <c r="AK1009" s="1798"/>
      <c r="AL1009" s="1798"/>
      <c r="AM1009" s="1798"/>
      <c r="AN1009" s="1798"/>
      <c r="AO1009" s="1798"/>
      <c r="AP1009" s="1798"/>
      <c r="AQ1009" s="1799"/>
      <c r="AR1009" s="68"/>
      <c r="AS1009" s="68"/>
      <c r="AT1009" s="68"/>
      <c r="AU1009" s="68"/>
      <c r="AV1009" s="68"/>
      <c r="AW1009" s="68"/>
      <c r="AX1009" s="68"/>
    </row>
    <row r="1010" spans="1:51" ht="12.95" customHeight="1">
      <c r="A1010" s="14"/>
      <c r="B1010" s="79"/>
      <c r="C1010" s="80" t="s">
        <v>213</v>
      </c>
      <c r="D1010" s="1652" t="s">
        <v>1396</v>
      </c>
      <c r="E1010" s="1653"/>
      <c r="F1010" s="1653"/>
      <c r="G1010" s="1653"/>
      <c r="H1010" s="1653"/>
      <c r="I1010" s="1653"/>
      <c r="J1010" s="1653"/>
      <c r="K1010" s="1653"/>
      <c r="L1010" s="1653"/>
      <c r="M1010" s="1653"/>
      <c r="N1010" s="1653"/>
      <c r="O1010" s="1653"/>
      <c r="P1010" s="1653"/>
      <c r="Q1010" s="1653"/>
      <c r="R1010" s="1653"/>
      <c r="S1010" s="1653"/>
      <c r="T1010" s="1653"/>
      <c r="U1010" s="1653"/>
      <c r="V1010" s="1653"/>
      <c r="W1010" s="1653"/>
      <c r="X1010" s="1653"/>
      <c r="Y1010" s="1653"/>
      <c r="Z1010" s="1653"/>
      <c r="AA1010" s="1653"/>
      <c r="AB1010" s="1653"/>
      <c r="AC1010" s="1653"/>
      <c r="AD1010" s="1653"/>
      <c r="AE1010" s="1654"/>
      <c r="AF1010" s="79"/>
      <c r="AG1010" s="1685" t="s">
        <v>678</v>
      </c>
      <c r="AH1010" s="1686"/>
      <c r="AI1010" s="87"/>
      <c r="AJ1010" s="1791">
        <f>ROUND(IF(AG1010="yes",AJ991*0.02,0),0)</f>
        <v>0</v>
      </c>
      <c r="AK1010" s="1792"/>
      <c r="AL1010" s="1792"/>
      <c r="AM1010" s="1792"/>
      <c r="AN1010" s="1792"/>
      <c r="AO1010" s="1792"/>
      <c r="AP1010" s="1792"/>
      <c r="AQ1010" s="1793"/>
      <c r="AR1010" s="68"/>
      <c r="AS1010" s="68"/>
      <c r="AT1010" s="68"/>
      <c r="AU1010" s="68"/>
      <c r="AV1010" s="68"/>
      <c r="AW1010" s="68"/>
      <c r="AX1010" s="68"/>
      <c r="AY1010" s="215">
        <f>IF(SUM(AY1012:AY1020)&lt;=0.1,SUM(AY1012:AY1020),0.1)</f>
        <v>0</v>
      </c>
    </row>
    <row r="1011" spans="1:51" ht="14.25" customHeight="1">
      <c r="A1011" s="14"/>
      <c r="B1011" s="73"/>
      <c r="C1011" s="74"/>
      <c r="D1011" s="1661" t="s">
        <v>1397</v>
      </c>
      <c r="E1011" s="1662"/>
      <c r="F1011" s="1662"/>
      <c r="G1011" s="1662"/>
      <c r="H1011" s="1662"/>
      <c r="I1011" s="1662"/>
      <c r="J1011" s="1662"/>
      <c r="K1011" s="1662"/>
      <c r="L1011" s="1662"/>
      <c r="M1011" s="1662"/>
      <c r="N1011" s="1662"/>
      <c r="O1011" s="1662"/>
      <c r="P1011" s="1662"/>
      <c r="Q1011" s="1662"/>
      <c r="R1011" s="1662"/>
      <c r="S1011" s="1662"/>
      <c r="T1011" s="1662"/>
      <c r="U1011" s="1662"/>
      <c r="V1011" s="1662"/>
      <c r="W1011" s="1662"/>
      <c r="X1011" s="1662"/>
      <c r="Y1011" s="1662"/>
      <c r="Z1011" s="1662"/>
      <c r="AA1011" s="1662"/>
      <c r="AB1011" s="1662"/>
      <c r="AC1011" s="1662"/>
      <c r="AD1011" s="1662"/>
      <c r="AE1011" s="1663"/>
      <c r="AF1011" s="77"/>
      <c r="AG1011" s="7"/>
      <c r="AH1011" s="7"/>
      <c r="AI1011" s="78"/>
      <c r="AJ1011" s="1797"/>
      <c r="AK1011" s="1798"/>
      <c r="AL1011" s="1798"/>
      <c r="AM1011" s="1798"/>
      <c r="AN1011" s="1798"/>
      <c r="AO1011" s="1798"/>
      <c r="AP1011" s="1798"/>
      <c r="AQ1011" s="1799"/>
      <c r="AR1011" s="68"/>
      <c r="AS1011" s="68"/>
      <c r="AT1011" s="68"/>
      <c r="AU1011" s="68"/>
      <c r="AV1011" s="68"/>
      <c r="AW1011" s="68"/>
      <c r="AX1011" s="68"/>
    </row>
    <row r="1012" spans="1:51" ht="12.95" customHeight="1">
      <c r="A1012" s="14"/>
      <c r="B1012" s="79"/>
      <c r="C1012" s="80" t="s">
        <v>216</v>
      </c>
      <c r="D1012" s="1652" t="s">
        <v>1398</v>
      </c>
      <c r="E1012" s="1653"/>
      <c r="F1012" s="1653"/>
      <c r="G1012" s="1653"/>
      <c r="H1012" s="1653"/>
      <c r="I1012" s="1653"/>
      <c r="J1012" s="1653"/>
      <c r="K1012" s="1653"/>
      <c r="L1012" s="1653"/>
      <c r="M1012" s="1653"/>
      <c r="N1012" s="1653"/>
      <c r="O1012" s="1653"/>
      <c r="P1012" s="1653"/>
      <c r="Q1012" s="1653"/>
      <c r="R1012" s="1653"/>
      <c r="S1012" s="1653"/>
      <c r="T1012" s="1653"/>
      <c r="U1012" s="1653"/>
      <c r="V1012" s="1653"/>
      <c r="W1012" s="1653"/>
      <c r="X1012" s="1653"/>
      <c r="Y1012" s="1653"/>
      <c r="Z1012" s="1653"/>
      <c r="AA1012" s="1653"/>
      <c r="AB1012" s="1653"/>
      <c r="AC1012" s="1653"/>
      <c r="AD1012" s="1653"/>
      <c r="AE1012" s="1654"/>
      <c r="AF1012" s="79"/>
      <c r="AG1012" s="1685" t="s">
        <v>678</v>
      </c>
      <c r="AH1012" s="1686"/>
      <c r="AI1012" s="79"/>
      <c r="AJ1012" s="1791">
        <f>ROUND(IF(AG1012="yes",AJ991*0.02,0),0)</f>
        <v>0</v>
      </c>
      <c r="AK1012" s="1792"/>
      <c r="AL1012" s="1792"/>
      <c r="AM1012" s="1792"/>
      <c r="AN1012" s="1792"/>
      <c r="AO1012" s="1792"/>
      <c r="AP1012" s="1792"/>
      <c r="AQ1012" s="1793"/>
      <c r="AR1012" s="68"/>
      <c r="AS1012" s="68"/>
      <c r="AT1012" s="68"/>
      <c r="AU1012" s="68"/>
      <c r="AV1012" s="68"/>
      <c r="AW1012" s="68"/>
      <c r="AX1012" s="68"/>
      <c r="AY1012" s="213">
        <f>IF(A1064="Yes",0.05,0)</f>
        <v>0</v>
      </c>
    </row>
    <row r="1013" spans="1:51" ht="12.95" customHeight="1">
      <c r="A1013" s="14"/>
      <c r="B1013" s="73"/>
      <c r="C1013" s="74"/>
      <c r="D1013" s="1676" t="s">
        <v>1399</v>
      </c>
      <c r="E1013" s="1677"/>
      <c r="F1013" s="1677"/>
      <c r="G1013" s="1677"/>
      <c r="H1013" s="1677"/>
      <c r="I1013" s="1677"/>
      <c r="J1013" s="1677"/>
      <c r="K1013" s="1677"/>
      <c r="L1013" s="1677"/>
      <c r="M1013" s="1677"/>
      <c r="N1013" s="1677"/>
      <c r="O1013" s="1677"/>
      <c r="P1013" s="1677"/>
      <c r="Q1013" s="1677"/>
      <c r="R1013" s="1677"/>
      <c r="S1013" s="1677"/>
      <c r="T1013" s="1677"/>
      <c r="U1013" s="1677"/>
      <c r="V1013" s="1677"/>
      <c r="W1013" s="1677"/>
      <c r="X1013" s="1677"/>
      <c r="Y1013" s="1677"/>
      <c r="Z1013" s="1677"/>
      <c r="AA1013" s="1677"/>
      <c r="AB1013" s="1677"/>
      <c r="AC1013" s="1677"/>
      <c r="AD1013" s="1677"/>
      <c r="AE1013" s="1678"/>
      <c r="AF1013" s="1863" t="str">
        <f>IF(AND(AG1012="yes",AB212&lt;&gt;1),"The project may not be eligible for this boost","")</f>
        <v/>
      </c>
      <c r="AG1013" s="1864"/>
      <c r="AH1013" s="1864"/>
      <c r="AI1013" s="1865"/>
      <c r="AJ1013" s="1794"/>
      <c r="AK1013" s="1795"/>
      <c r="AL1013" s="1795"/>
      <c r="AM1013" s="1795"/>
      <c r="AN1013" s="1795"/>
      <c r="AO1013" s="1795"/>
      <c r="AP1013" s="1795"/>
      <c r="AQ1013" s="1796"/>
      <c r="AR1013" s="68"/>
      <c r="AS1013" s="68"/>
      <c r="AT1013" s="68"/>
      <c r="AU1013" s="68"/>
      <c r="AV1013" s="68"/>
      <c r="AW1013" s="68"/>
      <c r="AX1013" s="68"/>
      <c r="AY1013" s="213">
        <f>IF(A1070="Yes",0.02,0)</f>
        <v>0</v>
      </c>
    </row>
    <row r="1014" spans="1:51" ht="12.95" customHeight="1">
      <c r="A1014" s="14"/>
      <c r="B1014" s="75"/>
      <c r="C1014" s="76"/>
      <c r="D1014" s="1661"/>
      <c r="E1014" s="1662"/>
      <c r="F1014" s="1662"/>
      <c r="G1014" s="1662"/>
      <c r="H1014" s="1662"/>
      <c r="I1014" s="1662"/>
      <c r="J1014" s="1662"/>
      <c r="K1014" s="1662"/>
      <c r="L1014" s="1662"/>
      <c r="M1014" s="1662"/>
      <c r="N1014" s="1662"/>
      <c r="O1014" s="1662"/>
      <c r="P1014" s="1662"/>
      <c r="Q1014" s="1662"/>
      <c r="R1014" s="1662"/>
      <c r="S1014" s="1662"/>
      <c r="T1014" s="1662"/>
      <c r="U1014" s="1662"/>
      <c r="V1014" s="1662"/>
      <c r="W1014" s="1662"/>
      <c r="X1014" s="1662"/>
      <c r="Y1014" s="1662"/>
      <c r="Z1014" s="1662"/>
      <c r="AA1014" s="1662"/>
      <c r="AB1014" s="1662"/>
      <c r="AC1014" s="1662"/>
      <c r="AD1014" s="1662"/>
      <c r="AE1014" s="1663"/>
      <c r="AF1014" s="1866"/>
      <c r="AG1014" s="1867"/>
      <c r="AH1014" s="1867"/>
      <c r="AI1014" s="1868"/>
      <c r="AJ1014" s="1797"/>
      <c r="AK1014" s="1798"/>
      <c r="AL1014" s="1798"/>
      <c r="AM1014" s="1798"/>
      <c r="AN1014" s="1798"/>
      <c r="AO1014" s="1798"/>
      <c r="AP1014" s="1798"/>
      <c r="AQ1014" s="1799"/>
      <c r="AR1014" s="68"/>
      <c r="AS1014" s="68"/>
      <c r="AT1014" s="68"/>
      <c r="AU1014" s="68"/>
      <c r="AV1014" s="68"/>
      <c r="AW1014" s="68"/>
      <c r="AX1014" s="68"/>
      <c r="AY1014" s="213">
        <f>IF(A1076="Yes",0.04,0)</f>
        <v>0</v>
      </c>
    </row>
    <row r="1015" spans="1:51" ht="12.95" customHeight="1">
      <c r="A1015" s="14"/>
      <c r="B1015" s="79"/>
      <c r="C1015" s="80" t="s">
        <v>219</v>
      </c>
      <c r="D1015" s="1788" t="s">
        <v>1400</v>
      </c>
      <c r="E1015" s="1789"/>
      <c r="F1015" s="1789"/>
      <c r="G1015" s="1789"/>
      <c r="H1015" s="1789"/>
      <c r="I1015" s="1789"/>
      <c r="J1015" s="1789"/>
      <c r="K1015" s="1789"/>
      <c r="L1015" s="1789"/>
      <c r="M1015" s="1789"/>
      <c r="N1015" s="1789"/>
      <c r="O1015" s="1789"/>
      <c r="P1015" s="1789"/>
      <c r="Q1015" s="1789"/>
      <c r="R1015" s="1789"/>
      <c r="S1015" s="1789"/>
      <c r="T1015" s="1789"/>
      <c r="U1015" s="1789"/>
      <c r="V1015" s="1789"/>
      <c r="W1015" s="1789"/>
      <c r="X1015" s="1789"/>
      <c r="Y1015" s="1789"/>
      <c r="Z1015" s="1789"/>
      <c r="AA1015" s="1789"/>
      <c r="AB1015" s="1789"/>
      <c r="AC1015" s="1789"/>
      <c r="AD1015" s="1789"/>
      <c r="AE1015" s="1790"/>
      <c r="AF1015" s="79"/>
      <c r="AG1015" s="1685" t="s">
        <v>678</v>
      </c>
      <c r="AH1015" s="1686"/>
      <c r="AI1015" s="87"/>
      <c r="AJ1015" s="1791">
        <f>IF(AG1015="yes",AJ991*AY1010,0)</f>
        <v>0</v>
      </c>
      <c r="AK1015" s="1792"/>
      <c r="AL1015" s="1792"/>
      <c r="AM1015" s="1792"/>
      <c r="AN1015" s="1792"/>
      <c r="AO1015" s="1792"/>
      <c r="AP1015" s="1792"/>
      <c r="AQ1015" s="1793"/>
      <c r="AR1015" s="68"/>
      <c r="AS1015" s="68"/>
      <c r="AT1015" s="68"/>
      <c r="AU1015" s="68"/>
      <c r="AV1015" s="68"/>
      <c r="AW1015" s="68"/>
      <c r="AX1015" s="68"/>
      <c r="AY1015" s="213">
        <f>IF(A1083="Yes",0.04,0)</f>
        <v>0</v>
      </c>
    </row>
    <row r="1016" spans="1:51" ht="12.95" customHeight="1">
      <c r="A1016" s="14"/>
      <c r="B1016" s="73"/>
      <c r="C1016" s="74"/>
      <c r="D1016" s="1676" t="s">
        <v>1401</v>
      </c>
      <c r="E1016" s="1677"/>
      <c r="F1016" s="1677"/>
      <c r="G1016" s="1677"/>
      <c r="H1016" s="1677"/>
      <c r="I1016" s="1677"/>
      <c r="J1016" s="1677"/>
      <c r="K1016" s="1677"/>
      <c r="L1016" s="1677"/>
      <c r="M1016" s="1677"/>
      <c r="N1016" s="1677"/>
      <c r="O1016" s="1677"/>
      <c r="P1016" s="1677"/>
      <c r="Q1016" s="1677"/>
      <c r="R1016" s="1677"/>
      <c r="S1016" s="1677"/>
      <c r="T1016" s="1677"/>
      <c r="U1016" s="1677"/>
      <c r="V1016" s="1677"/>
      <c r="W1016" s="1677"/>
      <c r="X1016" s="1677"/>
      <c r="Y1016" s="1677"/>
      <c r="Z1016" s="1677"/>
      <c r="AA1016" s="1677"/>
      <c r="AB1016" s="1677"/>
      <c r="AC1016" s="1677"/>
      <c r="AD1016" s="1677"/>
      <c r="AE1016" s="1678"/>
      <c r="AF1016" s="1857" t="str">
        <f>IF(AND(AG1015="Yes",AY1010=0),AY1022,"")</f>
        <v/>
      </c>
      <c r="AG1016" s="1858"/>
      <c r="AH1016" s="1858"/>
      <c r="AI1016" s="1859"/>
      <c r="AJ1016" s="1794"/>
      <c r="AK1016" s="1795"/>
      <c r="AL1016" s="1795"/>
      <c r="AM1016" s="1795"/>
      <c r="AN1016" s="1795"/>
      <c r="AO1016" s="1795"/>
      <c r="AP1016" s="1795"/>
      <c r="AQ1016" s="1796"/>
      <c r="AR1016" s="68"/>
      <c r="AS1016" s="68"/>
      <c r="AT1016" s="68"/>
      <c r="AU1016" s="68"/>
      <c r="AV1016" s="68"/>
      <c r="AW1016" s="68"/>
      <c r="AX1016" s="68"/>
      <c r="AY1016" s="213">
        <f>IF(A1086="Yes",0.01,0)</f>
        <v>0</v>
      </c>
    </row>
    <row r="1017" spans="1:51" ht="12.95" customHeight="1">
      <c r="A1017" s="14"/>
      <c r="B1017" s="73"/>
      <c r="C1017" s="74"/>
      <c r="D1017" s="1676"/>
      <c r="E1017" s="1677"/>
      <c r="F1017" s="1677"/>
      <c r="G1017" s="1677"/>
      <c r="H1017" s="1677"/>
      <c r="I1017" s="1677"/>
      <c r="J1017" s="1677"/>
      <c r="K1017" s="1677"/>
      <c r="L1017" s="1677"/>
      <c r="M1017" s="1677"/>
      <c r="N1017" s="1677"/>
      <c r="O1017" s="1677"/>
      <c r="P1017" s="1677"/>
      <c r="Q1017" s="1677"/>
      <c r="R1017" s="1677"/>
      <c r="S1017" s="1677"/>
      <c r="T1017" s="1677"/>
      <c r="U1017" s="1677"/>
      <c r="V1017" s="1677"/>
      <c r="W1017" s="1677"/>
      <c r="X1017" s="1677"/>
      <c r="Y1017" s="1677"/>
      <c r="Z1017" s="1677"/>
      <c r="AA1017" s="1677"/>
      <c r="AB1017" s="1677"/>
      <c r="AC1017" s="1677"/>
      <c r="AD1017" s="1677"/>
      <c r="AE1017" s="1678"/>
      <c r="AF1017" s="1857"/>
      <c r="AG1017" s="1858"/>
      <c r="AH1017" s="1858"/>
      <c r="AI1017" s="1859"/>
      <c r="AJ1017" s="1794"/>
      <c r="AK1017" s="1795"/>
      <c r="AL1017" s="1795"/>
      <c r="AM1017" s="1795"/>
      <c r="AN1017" s="1795"/>
      <c r="AO1017" s="1795"/>
      <c r="AP1017" s="1795"/>
      <c r="AQ1017" s="1796"/>
      <c r="AR1017" s="68"/>
      <c r="AS1017" s="68"/>
      <c r="AT1017" s="68"/>
      <c r="AU1017" s="68"/>
      <c r="AV1017" s="68"/>
      <c r="AW1017" s="68"/>
      <c r="AX1017" s="68"/>
      <c r="AY1017" s="213">
        <f>IF(A1091="Yes",0.01,0)</f>
        <v>0</v>
      </c>
    </row>
    <row r="1018" spans="1:51" ht="12.95" customHeight="1">
      <c r="A1018" s="14"/>
      <c r="B1018" s="81"/>
      <c r="C1018" s="82"/>
      <c r="D1018" s="1661"/>
      <c r="E1018" s="1662"/>
      <c r="F1018" s="1662"/>
      <c r="G1018" s="1662"/>
      <c r="H1018" s="1662"/>
      <c r="I1018" s="1662"/>
      <c r="J1018" s="1662"/>
      <c r="K1018" s="1662"/>
      <c r="L1018" s="1662"/>
      <c r="M1018" s="1662"/>
      <c r="N1018" s="1662"/>
      <c r="O1018" s="1662"/>
      <c r="P1018" s="1662"/>
      <c r="Q1018" s="1662"/>
      <c r="R1018" s="1662"/>
      <c r="S1018" s="1662"/>
      <c r="T1018" s="1662"/>
      <c r="U1018" s="1662"/>
      <c r="V1018" s="1662"/>
      <c r="W1018" s="1662"/>
      <c r="X1018" s="1662"/>
      <c r="Y1018" s="1662"/>
      <c r="Z1018" s="1662"/>
      <c r="AA1018" s="1662"/>
      <c r="AB1018" s="1662"/>
      <c r="AC1018" s="1662"/>
      <c r="AD1018" s="1662"/>
      <c r="AE1018" s="1663"/>
      <c r="AF1018" s="1860"/>
      <c r="AG1018" s="1861"/>
      <c r="AH1018" s="1861"/>
      <c r="AI1018" s="1862"/>
      <c r="AJ1018" s="1797"/>
      <c r="AK1018" s="1798"/>
      <c r="AL1018" s="1798"/>
      <c r="AM1018" s="1798"/>
      <c r="AN1018" s="1798"/>
      <c r="AO1018" s="1798"/>
      <c r="AP1018" s="1798"/>
      <c r="AQ1018" s="1799"/>
      <c r="AR1018" s="68"/>
      <c r="AS1018" s="68"/>
      <c r="AT1018" s="68"/>
      <c r="AU1018" s="68"/>
      <c r="AV1018" s="68"/>
      <c r="AW1018" s="68"/>
      <c r="AX1018" s="68"/>
      <c r="AY1018" s="213">
        <f>IF(A1094="Yes",0.01,0)</f>
        <v>0</v>
      </c>
    </row>
    <row r="1019" spans="1:51" ht="12.95" customHeight="1">
      <c r="A1019" s="14"/>
      <c r="B1019" s="79"/>
      <c r="C1019" s="80" t="s">
        <v>224</v>
      </c>
      <c r="D1019" s="1811" t="s">
        <v>1402</v>
      </c>
      <c r="E1019" s="1812"/>
      <c r="F1019" s="1812"/>
      <c r="G1019" s="1812"/>
      <c r="H1019" s="1812"/>
      <c r="I1019" s="1812"/>
      <c r="J1019" s="1812"/>
      <c r="K1019" s="1812"/>
      <c r="L1019" s="1812"/>
      <c r="M1019" s="1812"/>
      <c r="N1019" s="1812"/>
      <c r="O1019" s="1812"/>
      <c r="P1019" s="1812"/>
      <c r="Q1019" s="1812"/>
      <c r="R1019" s="1812"/>
      <c r="S1019" s="1812"/>
      <c r="T1019" s="1812"/>
      <c r="U1019" s="1812"/>
      <c r="V1019" s="1812"/>
      <c r="W1019" s="1812"/>
      <c r="X1019" s="1812"/>
      <c r="Y1019" s="1812"/>
      <c r="Z1019" s="1812"/>
      <c r="AA1019" s="1812"/>
      <c r="AB1019" s="1812"/>
      <c r="AC1019" s="1812"/>
      <c r="AD1019" s="1812"/>
      <c r="AE1019" s="1813"/>
      <c r="AF1019" s="79"/>
      <c r="AG1019" s="1685" t="s">
        <v>678</v>
      </c>
      <c r="AH1019" s="1686"/>
      <c r="AI1019" s="87"/>
      <c r="AJ1019" s="1791">
        <f>ROUND(IF(AND(AG1019="Yes",J1023&lt;&gt;"N/A",AF1022&lt;&gt;""),MIN(AF1022,(0.15*AJ991)),0),0)</f>
        <v>0</v>
      </c>
      <c r="AK1019" s="1792"/>
      <c r="AL1019" s="1792"/>
      <c r="AM1019" s="1792"/>
      <c r="AN1019" s="1792"/>
      <c r="AO1019" s="1792"/>
      <c r="AP1019" s="1792"/>
      <c r="AQ1019" s="1793"/>
      <c r="AR1019" s="68"/>
      <c r="AS1019" s="68"/>
      <c r="AT1019" s="68"/>
      <c r="AU1019" s="68"/>
      <c r="AV1019" s="68"/>
      <c r="AW1019" s="68"/>
      <c r="AX1019" s="68"/>
      <c r="AY1019" s="213">
        <f>IF(A1098="Yes",0.02,0)</f>
        <v>0</v>
      </c>
    </row>
    <row r="1020" spans="1:51" ht="12.95" customHeight="1">
      <c r="A1020" s="14"/>
      <c r="B1020" s="81"/>
      <c r="C1020" s="84"/>
      <c r="D1020" s="1814"/>
      <c r="E1020" s="1815"/>
      <c r="F1020" s="1815"/>
      <c r="G1020" s="1815"/>
      <c r="H1020" s="1815"/>
      <c r="I1020" s="1815"/>
      <c r="J1020" s="1815"/>
      <c r="K1020" s="1815"/>
      <c r="L1020" s="1815"/>
      <c r="M1020" s="1815"/>
      <c r="N1020" s="1815"/>
      <c r="O1020" s="1815"/>
      <c r="P1020" s="1815"/>
      <c r="Q1020" s="1815"/>
      <c r="R1020" s="1815"/>
      <c r="S1020" s="1815"/>
      <c r="T1020" s="1815"/>
      <c r="U1020" s="1815"/>
      <c r="V1020" s="1815"/>
      <c r="W1020" s="1815"/>
      <c r="X1020" s="1815"/>
      <c r="Y1020" s="1815"/>
      <c r="Z1020" s="1815"/>
      <c r="AA1020" s="1815"/>
      <c r="AB1020" s="1815"/>
      <c r="AC1020" s="1815"/>
      <c r="AD1020" s="1815"/>
      <c r="AE1020" s="1816"/>
      <c r="AF1020" s="1831" t="str">
        <f>IF(AG1019="yes","Please Select Type and Enter Amount:","")</f>
        <v/>
      </c>
      <c r="AG1020" s="1832"/>
      <c r="AH1020" s="1832"/>
      <c r="AI1020" s="1833"/>
      <c r="AJ1020" s="1794"/>
      <c r="AK1020" s="1795"/>
      <c r="AL1020" s="1795"/>
      <c r="AM1020" s="1795"/>
      <c r="AN1020" s="1795"/>
      <c r="AO1020" s="1795"/>
      <c r="AP1020" s="1795"/>
      <c r="AQ1020" s="1796"/>
      <c r="AR1020" s="68"/>
      <c r="AS1020" s="68"/>
      <c r="AT1020" s="68"/>
      <c r="AU1020" s="68"/>
      <c r="AV1020" s="68"/>
      <c r="AW1020" s="68"/>
      <c r="AX1020" s="68"/>
      <c r="AY1020" s="214">
        <f>IF(A1103="Yes",0.02,0)</f>
        <v>0</v>
      </c>
    </row>
    <row r="1021" spans="1:51" ht="12.95" customHeight="1">
      <c r="A1021" s="14"/>
      <c r="B1021" s="81"/>
      <c r="C1021" s="84"/>
      <c r="D1021" s="1676" t="s">
        <v>1403</v>
      </c>
      <c r="E1021" s="1677"/>
      <c r="F1021" s="1677"/>
      <c r="G1021" s="1677"/>
      <c r="H1021" s="1677"/>
      <c r="I1021" s="1677"/>
      <c r="J1021" s="1677"/>
      <c r="K1021" s="1677"/>
      <c r="L1021" s="1677"/>
      <c r="M1021" s="1677"/>
      <c r="N1021" s="1677"/>
      <c r="O1021" s="1677"/>
      <c r="P1021" s="1677"/>
      <c r="Q1021" s="1677"/>
      <c r="R1021" s="1677"/>
      <c r="S1021" s="1677"/>
      <c r="T1021" s="1677"/>
      <c r="U1021" s="1677"/>
      <c r="V1021" s="1677"/>
      <c r="W1021" s="1677"/>
      <c r="X1021" s="1677"/>
      <c r="Y1021" s="1677"/>
      <c r="Z1021" s="1677"/>
      <c r="AA1021" s="1677"/>
      <c r="AB1021" s="1677"/>
      <c r="AC1021" s="1677"/>
      <c r="AD1021" s="1677"/>
      <c r="AE1021" s="1678"/>
      <c r="AF1021" s="1831"/>
      <c r="AG1021" s="1832"/>
      <c r="AH1021" s="1832"/>
      <c r="AI1021" s="1833"/>
      <c r="AJ1021" s="1794"/>
      <c r="AK1021" s="1795"/>
      <c r="AL1021" s="1795"/>
      <c r="AM1021" s="1795"/>
      <c r="AN1021" s="1795"/>
      <c r="AO1021" s="1795"/>
      <c r="AP1021" s="1795"/>
      <c r="AQ1021" s="1796"/>
      <c r="AR1021" s="68"/>
      <c r="AS1021" s="68"/>
      <c r="AT1021" s="68"/>
      <c r="AU1021" s="68"/>
      <c r="AV1021" s="68"/>
      <c r="AW1021" s="68"/>
      <c r="AX1021" s="68"/>
      <c r="AY1021" s="68"/>
    </row>
    <row r="1022" spans="1:51" ht="12.95" customHeight="1">
      <c r="A1022" s="14"/>
      <c r="B1022" s="81"/>
      <c r="C1022" s="84"/>
      <c r="D1022" s="1676"/>
      <c r="E1022" s="1677"/>
      <c r="F1022" s="1677"/>
      <c r="G1022" s="1677"/>
      <c r="H1022" s="1677"/>
      <c r="I1022" s="1677"/>
      <c r="J1022" s="1677"/>
      <c r="K1022" s="1677"/>
      <c r="L1022" s="1677"/>
      <c r="M1022" s="1677"/>
      <c r="N1022" s="1677"/>
      <c r="O1022" s="1677"/>
      <c r="P1022" s="1677"/>
      <c r="Q1022" s="1677"/>
      <c r="R1022" s="1677"/>
      <c r="S1022" s="1677"/>
      <c r="T1022" s="1677"/>
      <c r="U1022" s="1677"/>
      <c r="V1022" s="1677"/>
      <c r="W1022" s="1677"/>
      <c r="X1022" s="1677"/>
      <c r="Y1022" s="1677"/>
      <c r="Z1022" s="1677"/>
      <c r="AA1022" s="1677"/>
      <c r="AB1022" s="1677"/>
      <c r="AC1022" s="1677"/>
      <c r="AD1022" s="1677"/>
      <c r="AE1022" s="1678"/>
      <c r="AF1022" s="1664"/>
      <c r="AG1022" s="1664"/>
      <c r="AH1022" s="1664"/>
      <c r="AI1022" s="1664"/>
      <c r="AJ1022" s="1794"/>
      <c r="AK1022" s="1795"/>
      <c r="AL1022" s="1795"/>
      <c r="AM1022" s="1795"/>
      <c r="AN1022" s="1795"/>
      <c r="AO1022" s="1795"/>
      <c r="AP1022" s="1795"/>
      <c r="AQ1022" s="1796"/>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23" t="s">
        <v>600</v>
      </c>
      <c r="K1023" s="1824"/>
      <c r="L1023" s="1824"/>
      <c r="M1023" s="1824"/>
      <c r="N1023" s="1824"/>
      <c r="O1023" s="1824"/>
      <c r="P1023" s="1824"/>
      <c r="Q1023" s="1824"/>
      <c r="R1023" s="1824"/>
      <c r="S1023" s="1824"/>
      <c r="T1023" s="1824"/>
      <c r="U1023" s="1824"/>
      <c r="V1023" s="1824"/>
      <c r="W1023" s="1824"/>
      <c r="X1023" s="1824"/>
      <c r="Y1023" s="1824"/>
      <c r="Z1023" s="1824"/>
      <c r="AA1023" s="1824"/>
      <c r="AB1023" s="1824"/>
      <c r="AC1023" s="1824"/>
      <c r="AD1023" s="1824"/>
      <c r="AE1023" s="1825"/>
      <c r="AF1023" s="1664"/>
      <c r="AG1023" s="1664"/>
      <c r="AH1023" s="1664"/>
      <c r="AI1023" s="1664"/>
      <c r="AJ1023" s="1797"/>
      <c r="AK1023" s="1798"/>
      <c r="AL1023" s="1798"/>
      <c r="AM1023" s="1798"/>
      <c r="AN1023" s="1798"/>
      <c r="AO1023" s="1798"/>
      <c r="AP1023" s="1798"/>
      <c r="AQ1023" s="1799"/>
      <c r="AR1023" s="68"/>
      <c r="AS1023" s="68"/>
      <c r="AT1023" s="68"/>
      <c r="AU1023" s="68"/>
      <c r="AV1023" s="68"/>
      <c r="AW1023" s="68"/>
      <c r="AX1023" s="68"/>
      <c r="AY1023" s="68"/>
    </row>
    <row r="1024" spans="1:51" ht="12.95" customHeight="1">
      <c r="A1024" s="14"/>
      <c r="B1024" s="79"/>
      <c r="C1024" s="80" t="s">
        <v>230</v>
      </c>
      <c r="D1024" s="1652" t="s">
        <v>1404</v>
      </c>
      <c r="E1024" s="1653"/>
      <c r="F1024" s="1653"/>
      <c r="G1024" s="1653"/>
      <c r="H1024" s="1653"/>
      <c r="I1024" s="1653"/>
      <c r="J1024" s="1653"/>
      <c r="K1024" s="1653"/>
      <c r="L1024" s="1653"/>
      <c r="M1024" s="1653"/>
      <c r="N1024" s="1653"/>
      <c r="O1024" s="1653"/>
      <c r="P1024" s="1653"/>
      <c r="Q1024" s="1653"/>
      <c r="R1024" s="1653"/>
      <c r="S1024" s="1653"/>
      <c r="T1024" s="1653"/>
      <c r="U1024" s="1653"/>
      <c r="V1024" s="1653"/>
      <c r="W1024" s="1653"/>
      <c r="X1024" s="1653"/>
      <c r="Y1024" s="1653"/>
      <c r="Z1024" s="1653"/>
      <c r="AA1024" s="1653"/>
      <c r="AB1024" s="1653"/>
      <c r="AC1024" s="1653"/>
      <c r="AD1024" s="1653"/>
      <c r="AE1024" s="1654"/>
      <c r="AF1024" s="79"/>
      <c r="AG1024" s="1685" t="s">
        <v>554</v>
      </c>
      <c r="AH1024" s="1686"/>
      <c r="AI1024" s="87"/>
      <c r="AJ1024" s="1791">
        <f>ROUND(IF(AG1024="Yes",AF1026,0),0)</f>
        <v>1010769</v>
      </c>
      <c r="AK1024" s="1792"/>
      <c r="AL1024" s="1792"/>
      <c r="AM1024" s="1792"/>
      <c r="AN1024" s="1792"/>
      <c r="AO1024" s="1792"/>
      <c r="AP1024" s="1792"/>
      <c r="AQ1024" s="1793"/>
      <c r="AR1024" s="68"/>
      <c r="AS1024" s="68"/>
      <c r="AT1024" s="68"/>
      <c r="AU1024" s="68"/>
      <c r="AV1024" s="68"/>
      <c r="AW1024" s="68"/>
      <c r="AX1024" s="68"/>
      <c r="AY1024" s="68"/>
    </row>
    <row r="1025" spans="1:51" ht="12.95" customHeight="1">
      <c r="A1025" s="14"/>
      <c r="B1025" s="73"/>
      <c r="C1025" s="74"/>
      <c r="D1025" s="1676" t="s">
        <v>1879</v>
      </c>
      <c r="E1025" s="1677"/>
      <c r="F1025" s="1677"/>
      <c r="G1025" s="1677"/>
      <c r="H1025" s="1677"/>
      <c r="I1025" s="1677"/>
      <c r="J1025" s="1677"/>
      <c r="K1025" s="1677"/>
      <c r="L1025" s="1677"/>
      <c r="M1025" s="1677"/>
      <c r="N1025" s="1677"/>
      <c r="O1025" s="1677"/>
      <c r="P1025" s="1677"/>
      <c r="Q1025" s="1677"/>
      <c r="R1025" s="1677"/>
      <c r="S1025" s="1677"/>
      <c r="T1025" s="1677"/>
      <c r="U1025" s="1677"/>
      <c r="V1025" s="1677"/>
      <c r="W1025" s="1677"/>
      <c r="X1025" s="1677"/>
      <c r="Y1025" s="1677"/>
      <c r="Z1025" s="1677"/>
      <c r="AA1025" s="1677"/>
      <c r="AB1025" s="1677"/>
      <c r="AC1025" s="1677"/>
      <c r="AD1025" s="1677"/>
      <c r="AE1025" s="1678"/>
      <c r="AF1025" s="1817" t="str">
        <f>IF(AG1024="yes","Enter Amount:","")</f>
        <v>Enter Amount:</v>
      </c>
      <c r="AG1025" s="1818"/>
      <c r="AH1025" s="1818"/>
      <c r="AI1025" s="1819"/>
      <c r="AJ1025" s="1794"/>
      <c r="AK1025" s="1795"/>
      <c r="AL1025" s="1795"/>
      <c r="AM1025" s="1795"/>
      <c r="AN1025" s="1795"/>
      <c r="AO1025" s="1795"/>
      <c r="AP1025" s="1795"/>
      <c r="AQ1025" s="1796"/>
      <c r="AR1025" s="68"/>
      <c r="AS1025" s="68"/>
      <c r="AT1025" s="68"/>
      <c r="AU1025" s="68"/>
      <c r="AV1025" s="68"/>
      <c r="AW1025" s="68"/>
      <c r="AX1025" s="68"/>
      <c r="AY1025" s="68"/>
    </row>
    <row r="1026" spans="1:51" ht="12.95" customHeight="1">
      <c r="A1026" s="14"/>
      <c r="B1026" s="73"/>
      <c r="C1026" s="74"/>
      <c r="D1026" s="1676"/>
      <c r="E1026" s="1677"/>
      <c r="F1026" s="1677"/>
      <c r="G1026" s="1677"/>
      <c r="H1026" s="1677"/>
      <c r="I1026" s="1677"/>
      <c r="J1026" s="1677"/>
      <c r="K1026" s="1677"/>
      <c r="L1026" s="1677"/>
      <c r="M1026" s="1677"/>
      <c r="N1026" s="1677"/>
      <c r="O1026" s="1677"/>
      <c r="P1026" s="1677"/>
      <c r="Q1026" s="1677"/>
      <c r="R1026" s="1677"/>
      <c r="S1026" s="1677"/>
      <c r="T1026" s="1677"/>
      <c r="U1026" s="1677"/>
      <c r="V1026" s="1677"/>
      <c r="W1026" s="1677"/>
      <c r="X1026" s="1677"/>
      <c r="Y1026" s="1677"/>
      <c r="Z1026" s="1677"/>
      <c r="AA1026" s="1677"/>
      <c r="AB1026" s="1677"/>
      <c r="AC1026" s="1677"/>
      <c r="AD1026" s="1677"/>
      <c r="AE1026" s="1678"/>
      <c r="AF1026" s="1664">
        <f>'Sources and Uses Budget'!B85</f>
        <v>1010769</v>
      </c>
      <c r="AG1026" s="1664"/>
      <c r="AH1026" s="1664"/>
      <c r="AI1026" s="1664"/>
      <c r="AJ1026" s="1794"/>
      <c r="AK1026" s="1795"/>
      <c r="AL1026" s="1795"/>
      <c r="AM1026" s="1795"/>
      <c r="AN1026" s="1795"/>
      <c r="AO1026" s="1795"/>
      <c r="AP1026" s="1795"/>
      <c r="AQ1026" s="1796"/>
      <c r="AR1026" s="68"/>
      <c r="AS1026" s="68"/>
      <c r="AT1026" s="68"/>
      <c r="AU1026" s="68"/>
      <c r="AV1026" s="68"/>
      <c r="AW1026" s="68"/>
      <c r="AX1026" s="68"/>
      <c r="AY1026" s="68"/>
    </row>
    <row r="1027" spans="1:51" ht="12.95" customHeight="1">
      <c r="A1027" s="14"/>
      <c r="B1027" s="85"/>
      <c r="C1027" s="84"/>
      <c r="D1027" s="1661"/>
      <c r="E1027" s="1662"/>
      <c r="F1027" s="1662"/>
      <c r="G1027" s="1662"/>
      <c r="H1027" s="1662"/>
      <c r="I1027" s="1662"/>
      <c r="J1027" s="1662"/>
      <c r="K1027" s="1662"/>
      <c r="L1027" s="1662"/>
      <c r="M1027" s="1662"/>
      <c r="N1027" s="1662"/>
      <c r="O1027" s="1662"/>
      <c r="P1027" s="1662"/>
      <c r="Q1027" s="1662"/>
      <c r="R1027" s="1662"/>
      <c r="S1027" s="1662"/>
      <c r="T1027" s="1662"/>
      <c r="U1027" s="1662"/>
      <c r="V1027" s="1662"/>
      <c r="W1027" s="1662"/>
      <c r="X1027" s="1662"/>
      <c r="Y1027" s="1662"/>
      <c r="Z1027" s="1662"/>
      <c r="AA1027" s="1662"/>
      <c r="AB1027" s="1662"/>
      <c r="AC1027" s="1662"/>
      <c r="AD1027" s="1662"/>
      <c r="AE1027" s="1663"/>
      <c r="AF1027" s="1664"/>
      <c r="AG1027" s="1664"/>
      <c r="AH1027" s="1664"/>
      <c r="AI1027" s="1664"/>
      <c r="AJ1027" s="1797"/>
      <c r="AK1027" s="1798"/>
      <c r="AL1027" s="1798"/>
      <c r="AM1027" s="1798"/>
      <c r="AN1027" s="1798"/>
      <c r="AO1027" s="1798"/>
      <c r="AP1027" s="1798"/>
      <c r="AQ1027" s="1799"/>
      <c r="AR1027" s="68"/>
      <c r="AS1027" s="68"/>
      <c r="AT1027" s="68"/>
      <c r="AU1027" s="68"/>
      <c r="AV1027" s="68"/>
      <c r="AW1027" s="68"/>
      <c r="AX1027" s="68"/>
      <c r="AY1027" s="68"/>
    </row>
    <row r="1028" spans="1:51" ht="12.95" customHeight="1">
      <c r="A1028" s="14"/>
      <c r="B1028" s="79"/>
      <c r="C1028" s="80" t="s">
        <v>235</v>
      </c>
      <c r="D1028" s="1788" t="s">
        <v>1405</v>
      </c>
      <c r="E1028" s="1789"/>
      <c r="F1028" s="1789"/>
      <c r="G1028" s="1789"/>
      <c r="H1028" s="1789"/>
      <c r="I1028" s="1789"/>
      <c r="J1028" s="1789"/>
      <c r="K1028" s="1789"/>
      <c r="L1028" s="1789"/>
      <c r="M1028" s="1789"/>
      <c r="N1028" s="1789"/>
      <c r="O1028" s="1789"/>
      <c r="P1028" s="1789"/>
      <c r="Q1028" s="1789"/>
      <c r="R1028" s="1789"/>
      <c r="S1028" s="1789"/>
      <c r="T1028" s="1789"/>
      <c r="U1028" s="1789"/>
      <c r="V1028" s="1789"/>
      <c r="W1028" s="1789"/>
      <c r="X1028" s="1789"/>
      <c r="Y1028" s="1789"/>
      <c r="Z1028" s="1789"/>
      <c r="AA1028" s="1789"/>
      <c r="AB1028" s="1789"/>
      <c r="AC1028" s="1789"/>
      <c r="AD1028" s="1789"/>
      <c r="AE1028" s="1790"/>
      <c r="AF1028" s="79"/>
      <c r="AG1028" s="1685" t="s">
        <v>554</v>
      </c>
      <c r="AH1028" s="1686"/>
      <c r="AI1028" s="87"/>
      <c r="AJ1028" s="1791">
        <f>ROUND(IF(AG1028="yes",(AJ991*0.1),0),0)</f>
        <v>4790341</v>
      </c>
      <c r="AK1028" s="1792"/>
      <c r="AL1028" s="1792"/>
      <c r="AM1028" s="1792"/>
      <c r="AN1028" s="1792"/>
      <c r="AO1028" s="1792"/>
      <c r="AP1028" s="1792"/>
      <c r="AQ1028" s="1793"/>
      <c r="AR1028" s="68"/>
      <c r="AS1028" s="68"/>
      <c r="AT1028" s="68"/>
      <c r="AU1028" s="68"/>
      <c r="AV1028" s="68"/>
      <c r="AW1028" s="68"/>
      <c r="AX1028" s="68"/>
      <c r="AY1028" s="68"/>
    </row>
    <row r="1029" spans="1:51" ht="12.95" customHeight="1">
      <c r="A1029" s="14"/>
      <c r="B1029" s="73"/>
      <c r="C1029" s="74"/>
      <c r="D1029" s="1676" t="s">
        <v>1406</v>
      </c>
      <c r="E1029" s="1677"/>
      <c r="F1029" s="1677"/>
      <c r="G1029" s="1677"/>
      <c r="H1029" s="1677"/>
      <c r="I1029" s="1677"/>
      <c r="J1029" s="1677"/>
      <c r="K1029" s="1677"/>
      <c r="L1029" s="1677"/>
      <c r="M1029" s="1677"/>
      <c r="N1029" s="1677"/>
      <c r="O1029" s="1677"/>
      <c r="P1029" s="1677"/>
      <c r="Q1029" s="1677"/>
      <c r="R1029" s="1677"/>
      <c r="S1029" s="1677"/>
      <c r="T1029" s="1677"/>
      <c r="U1029" s="1677"/>
      <c r="V1029" s="1677"/>
      <c r="W1029" s="1677"/>
      <c r="X1029" s="1677"/>
      <c r="Y1029" s="1677"/>
      <c r="Z1029" s="1677"/>
      <c r="AA1029" s="1677"/>
      <c r="AB1029" s="1677"/>
      <c r="AC1029" s="1677"/>
      <c r="AD1029" s="1677"/>
      <c r="AE1029" s="1678"/>
      <c r="AF1029" s="73"/>
      <c r="AG1029" s="14"/>
      <c r="AH1029" s="14"/>
      <c r="AI1029" s="83"/>
      <c r="AJ1029" s="1794"/>
      <c r="AK1029" s="1795"/>
      <c r="AL1029" s="1795"/>
      <c r="AM1029" s="1795"/>
      <c r="AN1029" s="1795"/>
      <c r="AO1029" s="1795"/>
      <c r="AP1029" s="1795"/>
      <c r="AQ1029" s="1796"/>
      <c r="AR1029" s="68"/>
      <c r="AS1029" s="68"/>
      <c r="AT1029" s="68"/>
      <c r="AU1029" s="68"/>
      <c r="AV1029" s="68"/>
      <c r="AW1029" s="68"/>
      <c r="AX1029" s="68"/>
      <c r="AY1029" s="68"/>
    </row>
    <row r="1030" spans="1:51" ht="12.95" customHeight="1">
      <c r="A1030" s="14"/>
      <c r="B1030" s="77"/>
      <c r="C1030" s="74"/>
      <c r="D1030" s="1661"/>
      <c r="E1030" s="1662"/>
      <c r="F1030" s="1662"/>
      <c r="G1030" s="1662"/>
      <c r="H1030" s="1662"/>
      <c r="I1030" s="1662"/>
      <c r="J1030" s="1662"/>
      <c r="K1030" s="1662"/>
      <c r="L1030" s="1662"/>
      <c r="M1030" s="1662"/>
      <c r="N1030" s="1662"/>
      <c r="O1030" s="1662"/>
      <c r="P1030" s="1662"/>
      <c r="Q1030" s="1662"/>
      <c r="R1030" s="1662"/>
      <c r="S1030" s="1662"/>
      <c r="T1030" s="1662"/>
      <c r="U1030" s="1662"/>
      <c r="V1030" s="1662"/>
      <c r="W1030" s="1662"/>
      <c r="X1030" s="1662"/>
      <c r="Y1030" s="1662"/>
      <c r="Z1030" s="1662"/>
      <c r="AA1030" s="1662"/>
      <c r="AB1030" s="1662"/>
      <c r="AC1030" s="1662"/>
      <c r="AD1030" s="1662"/>
      <c r="AE1030" s="1663"/>
      <c r="AF1030" s="73"/>
      <c r="AG1030" s="14"/>
      <c r="AH1030" s="14"/>
      <c r="AI1030" s="83"/>
      <c r="AJ1030" s="1797"/>
      <c r="AK1030" s="1798"/>
      <c r="AL1030" s="1798"/>
      <c r="AM1030" s="1798"/>
      <c r="AN1030" s="1798"/>
      <c r="AO1030" s="1798"/>
      <c r="AP1030" s="1798"/>
      <c r="AQ1030" s="1799"/>
      <c r="AR1030" s="68"/>
      <c r="AS1030" s="68"/>
      <c r="AT1030" s="68"/>
      <c r="AU1030" s="68"/>
      <c r="AV1030" s="68"/>
      <c r="AW1030" s="68"/>
      <c r="AX1030" s="68"/>
      <c r="AY1030" s="68"/>
    </row>
    <row r="1031" spans="1:51" ht="12.95" customHeight="1">
      <c r="A1031" s="14"/>
      <c r="B1031" s="73"/>
      <c r="C1031" s="367" t="s">
        <v>697</v>
      </c>
      <c r="D1031" s="1652" t="s">
        <v>1875</v>
      </c>
      <c r="E1031" s="1653"/>
      <c r="F1031" s="1653"/>
      <c r="G1031" s="1653"/>
      <c r="H1031" s="1653"/>
      <c r="I1031" s="1653"/>
      <c r="J1031" s="1653"/>
      <c r="K1031" s="1653"/>
      <c r="L1031" s="1653"/>
      <c r="M1031" s="1653"/>
      <c r="N1031" s="1653"/>
      <c r="O1031" s="1653"/>
      <c r="P1031" s="1653"/>
      <c r="Q1031" s="1653"/>
      <c r="R1031" s="1653"/>
      <c r="S1031" s="1653"/>
      <c r="T1031" s="1653"/>
      <c r="U1031" s="1653"/>
      <c r="V1031" s="1653"/>
      <c r="W1031" s="1653"/>
      <c r="X1031" s="1653"/>
      <c r="Y1031" s="1653"/>
      <c r="Z1031" s="1653"/>
      <c r="AA1031" s="1653"/>
      <c r="AB1031" s="1653"/>
      <c r="AC1031" s="1653"/>
      <c r="AD1031" s="1653"/>
      <c r="AE1031" s="1654"/>
      <c r="AF1031" s="79"/>
      <c r="AG1031" s="1685" t="s">
        <v>678</v>
      </c>
      <c r="AH1031" s="1686"/>
      <c r="AI1031" s="87"/>
      <c r="AJ1031" s="1791">
        <f>ROUND(IF(AG1031="yes",(AJ991*0.15),0),0)</f>
        <v>0</v>
      </c>
      <c r="AK1031" s="1792"/>
      <c r="AL1031" s="1792"/>
      <c r="AM1031" s="1792"/>
      <c r="AN1031" s="1792"/>
      <c r="AO1031" s="1792"/>
      <c r="AP1031" s="1792"/>
      <c r="AQ1031" s="1793"/>
      <c r="AR1031" s="68"/>
      <c r="AS1031" s="68"/>
      <c r="AT1031" s="68"/>
      <c r="AU1031" s="68"/>
      <c r="AV1031" s="68"/>
      <c r="AW1031" s="68"/>
      <c r="AX1031" s="68"/>
      <c r="AY1031" s="68"/>
    </row>
    <row r="1032" spans="1:51" ht="12.95" customHeight="1">
      <c r="A1032" s="14"/>
      <c r="B1032" s="73"/>
      <c r="C1032" s="74"/>
      <c r="D1032" s="1803" t="s">
        <v>1876</v>
      </c>
      <c r="E1032" s="1272"/>
      <c r="F1032" s="1272"/>
      <c r="G1032" s="1272"/>
      <c r="H1032" s="1272"/>
      <c r="I1032" s="1272"/>
      <c r="J1032" s="1272"/>
      <c r="K1032" s="1272"/>
      <c r="L1032" s="1272"/>
      <c r="M1032" s="1272"/>
      <c r="N1032" s="1272"/>
      <c r="O1032" s="1272"/>
      <c r="P1032" s="1272"/>
      <c r="Q1032" s="1272"/>
      <c r="R1032" s="1272"/>
      <c r="S1032" s="1272"/>
      <c r="T1032" s="1272"/>
      <c r="U1032" s="1272"/>
      <c r="V1032" s="1272"/>
      <c r="W1032" s="1272"/>
      <c r="X1032" s="1272"/>
      <c r="Y1032" s="1272"/>
      <c r="Z1032" s="1272"/>
      <c r="AA1032" s="1272"/>
      <c r="AB1032" s="1272"/>
      <c r="AC1032" s="1272"/>
      <c r="AD1032" s="1272"/>
      <c r="AE1032" s="1804"/>
      <c r="AF1032" s="950"/>
      <c r="AG1032" s="951"/>
      <c r="AH1032" s="951"/>
      <c r="AI1032" s="952"/>
      <c r="AJ1032" s="1794"/>
      <c r="AK1032" s="1795"/>
      <c r="AL1032" s="1795"/>
      <c r="AM1032" s="1795"/>
      <c r="AN1032" s="1795"/>
      <c r="AO1032" s="1795"/>
      <c r="AP1032" s="1795"/>
      <c r="AQ1032" s="1796"/>
      <c r="AR1032" s="68"/>
      <c r="AS1032" s="68"/>
      <c r="AT1032" s="68"/>
      <c r="AU1032" s="68"/>
      <c r="AV1032" s="68"/>
      <c r="AW1032" s="68"/>
      <c r="AX1032" s="68"/>
      <c r="AY1032" s="68"/>
    </row>
    <row r="1033" spans="1:51" ht="12.95" customHeight="1">
      <c r="A1033" s="14"/>
      <c r="B1033" s="73"/>
      <c r="C1033" s="74"/>
      <c r="D1033" s="1803"/>
      <c r="E1033" s="1272"/>
      <c r="F1033" s="1272"/>
      <c r="G1033" s="1272"/>
      <c r="H1033" s="1272"/>
      <c r="I1033" s="1272"/>
      <c r="J1033" s="1272"/>
      <c r="K1033" s="1272"/>
      <c r="L1033" s="1272"/>
      <c r="M1033" s="1272"/>
      <c r="N1033" s="1272"/>
      <c r="O1033" s="1272"/>
      <c r="P1033" s="1272"/>
      <c r="Q1033" s="1272"/>
      <c r="R1033" s="1272"/>
      <c r="S1033" s="1272"/>
      <c r="T1033" s="1272"/>
      <c r="U1033" s="1272"/>
      <c r="V1033" s="1272"/>
      <c r="W1033" s="1272"/>
      <c r="X1033" s="1272"/>
      <c r="Y1033" s="1272"/>
      <c r="Z1033" s="1272"/>
      <c r="AA1033" s="1272"/>
      <c r="AB1033" s="1272"/>
      <c r="AC1033" s="1272"/>
      <c r="AD1033" s="1272"/>
      <c r="AE1033" s="1804"/>
      <c r="AF1033" s="950"/>
      <c r="AG1033" s="951"/>
      <c r="AH1033" s="951"/>
      <c r="AI1033" s="952"/>
      <c r="AJ1033" s="1794"/>
      <c r="AK1033" s="1795"/>
      <c r="AL1033" s="1795"/>
      <c r="AM1033" s="1795"/>
      <c r="AN1033" s="1795"/>
      <c r="AO1033" s="1795"/>
      <c r="AP1033" s="1795"/>
      <c r="AQ1033" s="1796"/>
      <c r="AR1033" s="68"/>
      <c r="AS1033" s="68"/>
      <c r="AT1033" s="68"/>
      <c r="AU1033" s="68"/>
      <c r="AV1033" s="68"/>
      <c r="AW1033" s="68"/>
      <c r="AX1033" s="68"/>
      <c r="AY1033" s="68"/>
    </row>
    <row r="1034" spans="1:51" ht="12.95" customHeight="1">
      <c r="A1034" s="14"/>
      <c r="B1034" s="73"/>
      <c r="C1034" s="74"/>
      <c r="D1034" s="1805"/>
      <c r="E1034" s="1806"/>
      <c r="F1034" s="1806"/>
      <c r="G1034" s="1806"/>
      <c r="H1034" s="1806"/>
      <c r="I1034" s="1806"/>
      <c r="J1034" s="1806"/>
      <c r="K1034" s="1806"/>
      <c r="L1034" s="1806"/>
      <c r="M1034" s="1806"/>
      <c r="N1034" s="1806"/>
      <c r="O1034" s="1806"/>
      <c r="P1034" s="1806"/>
      <c r="Q1034" s="1806"/>
      <c r="R1034" s="1806"/>
      <c r="S1034" s="1806"/>
      <c r="T1034" s="1806"/>
      <c r="U1034" s="1806"/>
      <c r="V1034" s="1806"/>
      <c r="W1034" s="1806"/>
      <c r="X1034" s="1806"/>
      <c r="Y1034" s="1806"/>
      <c r="Z1034" s="1806"/>
      <c r="AA1034" s="1806"/>
      <c r="AB1034" s="1806"/>
      <c r="AC1034" s="1806"/>
      <c r="AD1034" s="1806"/>
      <c r="AE1034" s="1807"/>
      <c r="AF1034" s="953"/>
      <c r="AG1034" s="954"/>
      <c r="AH1034" s="954"/>
      <c r="AI1034" s="955"/>
      <c r="AJ1034" s="1797"/>
      <c r="AK1034" s="1798"/>
      <c r="AL1034" s="1798"/>
      <c r="AM1034" s="1798"/>
      <c r="AN1034" s="1798"/>
      <c r="AO1034" s="1798"/>
      <c r="AP1034" s="1798"/>
      <c r="AQ1034" s="1799"/>
      <c r="AR1034" s="68"/>
      <c r="AS1034" s="68"/>
      <c r="AT1034" s="68"/>
      <c r="AU1034" s="68"/>
      <c r="AV1034" s="68"/>
      <c r="AW1034" s="68"/>
      <c r="AX1034" s="68"/>
      <c r="AY1034" s="68"/>
    </row>
    <row r="1035" spans="1:51" ht="12.95" customHeight="1">
      <c r="A1035" s="14"/>
      <c r="B1035" s="73"/>
      <c r="C1035" s="367" t="s">
        <v>697</v>
      </c>
      <c r="D1035" s="1788" t="s">
        <v>1877</v>
      </c>
      <c r="E1035" s="1789"/>
      <c r="F1035" s="1789"/>
      <c r="G1035" s="1789"/>
      <c r="H1035" s="1789"/>
      <c r="I1035" s="1789"/>
      <c r="J1035" s="1789"/>
      <c r="K1035" s="1789"/>
      <c r="L1035" s="1789"/>
      <c r="M1035" s="1789"/>
      <c r="N1035" s="1789"/>
      <c r="O1035" s="1789"/>
      <c r="P1035" s="1789"/>
      <c r="Q1035" s="1789"/>
      <c r="R1035" s="1789"/>
      <c r="S1035" s="1789"/>
      <c r="T1035" s="1789"/>
      <c r="U1035" s="1789"/>
      <c r="V1035" s="1789"/>
      <c r="W1035" s="1789"/>
      <c r="X1035" s="1789"/>
      <c r="Y1035" s="1789"/>
      <c r="Z1035" s="1789"/>
      <c r="AA1035" s="1789"/>
      <c r="AB1035" s="1789"/>
      <c r="AC1035" s="1789"/>
      <c r="AD1035" s="1789"/>
      <c r="AE1035" s="1790"/>
      <c r="AF1035" s="73"/>
      <c r="AG1035" s="1687" t="s">
        <v>554</v>
      </c>
      <c r="AH1035" s="1688"/>
      <c r="AI1035" s="83"/>
      <c r="AJ1035" s="1791">
        <f>ROUND(IF(AND(AG1035="yes",AJ1031=0),(AJ991*0.1),0),0)</f>
        <v>4790341</v>
      </c>
      <c r="AK1035" s="1792"/>
      <c r="AL1035" s="1792"/>
      <c r="AM1035" s="1792"/>
      <c r="AN1035" s="1792"/>
      <c r="AO1035" s="1792"/>
      <c r="AP1035" s="1792"/>
      <c r="AQ1035" s="1793"/>
      <c r="AR1035" s="68"/>
      <c r="AS1035" s="68"/>
      <c r="AT1035" s="68"/>
      <c r="AU1035" s="68"/>
      <c r="AV1035" s="68"/>
      <c r="AW1035" s="68"/>
      <c r="AX1035" s="68"/>
      <c r="AY1035" s="68"/>
    </row>
    <row r="1036" spans="1:51" ht="12.95" customHeight="1">
      <c r="A1036" s="14"/>
      <c r="B1036" s="73"/>
      <c r="C1036" s="74"/>
      <c r="D1036" s="1803" t="s">
        <v>1878</v>
      </c>
      <c r="E1036" s="1272"/>
      <c r="F1036" s="1272"/>
      <c r="G1036" s="1272"/>
      <c r="H1036" s="1272"/>
      <c r="I1036" s="1272"/>
      <c r="J1036" s="1272"/>
      <c r="K1036" s="1272"/>
      <c r="L1036" s="1272"/>
      <c r="M1036" s="1272"/>
      <c r="N1036" s="1272"/>
      <c r="O1036" s="1272"/>
      <c r="P1036" s="1272"/>
      <c r="Q1036" s="1272"/>
      <c r="R1036" s="1272"/>
      <c r="S1036" s="1272"/>
      <c r="T1036" s="1272"/>
      <c r="U1036" s="1272"/>
      <c r="V1036" s="1272"/>
      <c r="W1036" s="1272"/>
      <c r="X1036" s="1272"/>
      <c r="Y1036" s="1272"/>
      <c r="Z1036" s="1272"/>
      <c r="AA1036" s="1272"/>
      <c r="AB1036" s="1272"/>
      <c r="AC1036" s="1272"/>
      <c r="AD1036" s="1272"/>
      <c r="AE1036" s="1804"/>
      <c r="AF1036" s="73"/>
      <c r="AG1036" s="14"/>
      <c r="AH1036" s="14"/>
      <c r="AI1036" s="83"/>
      <c r="AJ1036" s="1794"/>
      <c r="AK1036" s="1795"/>
      <c r="AL1036" s="1795"/>
      <c r="AM1036" s="1795"/>
      <c r="AN1036" s="1795"/>
      <c r="AO1036" s="1795"/>
      <c r="AP1036" s="1795"/>
      <c r="AQ1036" s="1796"/>
      <c r="AR1036" s="68"/>
      <c r="AS1036" s="68"/>
      <c r="AT1036" s="68"/>
      <c r="AU1036" s="68"/>
      <c r="AV1036" s="68"/>
      <c r="AW1036" s="68"/>
      <c r="AX1036" s="68"/>
      <c r="AY1036" s="68"/>
    </row>
    <row r="1037" spans="1:51" ht="12.95" customHeight="1">
      <c r="A1037" s="14"/>
      <c r="B1037" s="73"/>
      <c r="C1037" s="74"/>
      <c r="D1037" s="1803"/>
      <c r="E1037" s="1272"/>
      <c r="F1037" s="1272"/>
      <c r="G1037" s="1272"/>
      <c r="H1037" s="1272"/>
      <c r="I1037" s="1272"/>
      <c r="J1037" s="1272"/>
      <c r="K1037" s="1272"/>
      <c r="L1037" s="1272"/>
      <c r="M1037" s="1272"/>
      <c r="N1037" s="1272"/>
      <c r="O1037" s="1272"/>
      <c r="P1037" s="1272"/>
      <c r="Q1037" s="1272"/>
      <c r="R1037" s="1272"/>
      <c r="S1037" s="1272"/>
      <c r="T1037" s="1272"/>
      <c r="U1037" s="1272"/>
      <c r="V1037" s="1272"/>
      <c r="W1037" s="1272"/>
      <c r="X1037" s="1272"/>
      <c r="Y1037" s="1272"/>
      <c r="Z1037" s="1272"/>
      <c r="AA1037" s="1272"/>
      <c r="AB1037" s="1272"/>
      <c r="AC1037" s="1272"/>
      <c r="AD1037" s="1272"/>
      <c r="AE1037" s="1804"/>
      <c r="AF1037" s="73"/>
      <c r="AG1037" s="14"/>
      <c r="AH1037" s="14"/>
      <c r="AI1037" s="83"/>
      <c r="AJ1037" s="1794"/>
      <c r="AK1037" s="1795"/>
      <c r="AL1037" s="1795"/>
      <c r="AM1037" s="1795"/>
      <c r="AN1037" s="1795"/>
      <c r="AO1037" s="1795"/>
      <c r="AP1037" s="1795"/>
      <c r="AQ1037" s="1796"/>
      <c r="AR1037" s="68"/>
      <c r="AS1037" s="68"/>
      <c r="AT1037" s="68"/>
      <c r="AU1037" s="68"/>
      <c r="AV1037" s="68"/>
      <c r="AW1037" s="68"/>
      <c r="AX1037" s="68"/>
      <c r="AY1037" s="68"/>
    </row>
    <row r="1038" spans="1:51" ht="12.95" customHeight="1">
      <c r="A1038" s="14"/>
      <c r="B1038" s="73"/>
      <c r="C1038" s="74"/>
      <c r="D1038" s="1803"/>
      <c r="E1038" s="1272"/>
      <c r="F1038" s="1272"/>
      <c r="G1038" s="1272"/>
      <c r="H1038" s="1272"/>
      <c r="I1038" s="1272"/>
      <c r="J1038" s="1272"/>
      <c r="K1038" s="1272"/>
      <c r="L1038" s="1272"/>
      <c r="M1038" s="1272"/>
      <c r="N1038" s="1272"/>
      <c r="O1038" s="1272"/>
      <c r="P1038" s="1272"/>
      <c r="Q1038" s="1272"/>
      <c r="R1038" s="1272"/>
      <c r="S1038" s="1272"/>
      <c r="T1038" s="1272"/>
      <c r="U1038" s="1272"/>
      <c r="V1038" s="1272"/>
      <c r="W1038" s="1272"/>
      <c r="X1038" s="1272"/>
      <c r="Y1038" s="1272"/>
      <c r="Z1038" s="1272"/>
      <c r="AA1038" s="1272"/>
      <c r="AB1038" s="1272"/>
      <c r="AC1038" s="1272"/>
      <c r="AD1038" s="1272"/>
      <c r="AE1038" s="1804"/>
      <c r="AF1038" s="73"/>
      <c r="AG1038" s="14"/>
      <c r="AH1038" s="14"/>
      <c r="AI1038" s="83"/>
      <c r="AJ1038" s="1794"/>
      <c r="AK1038" s="1795"/>
      <c r="AL1038" s="1795"/>
      <c r="AM1038" s="1795"/>
      <c r="AN1038" s="1795"/>
      <c r="AO1038" s="1795"/>
      <c r="AP1038" s="1795"/>
      <c r="AQ1038" s="1796"/>
      <c r="AR1038" s="68"/>
      <c r="AS1038" s="68"/>
      <c r="AT1038" s="68"/>
      <c r="AU1038" s="68"/>
      <c r="AV1038" s="68"/>
      <c r="AW1038" s="68"/>
      <c r="AX1038" s="68"/>
      <c r="AY1038" s="68"/>
    </row>
    <row r="1039" spans="1:51" ht="12.95" customHeight="1">
      <c r="A1039" s="14"/>
      <c r="B1039" s="73"/>
      <c r="C1039" s="74"/>
      <c r="D1039" s="1805"/>
      <c r="E1039" s="1806"/>
      <c r="F1039" s="1806"/>
      <c r="G1039" s="1806"/>
      <c r="H1039" s="1806"/>
      <c r="I1039" s="1806"/>
      <c r="J1039" s="1806"/>
      <c r="K1039" s="1806"/>
      <c r="L1039" s="1806"/>
      <c r="M1039" s="1806"/>
      <c r="N1039" s="1806"/>
      <c r="O1039" s="1806"/>
      <c r="P1039" s="1806"/>
      <c r="Q1039" s="1806"/>
      <c r="R1039" s="1806"/>
      <c r="S1039" s="1806"/>
      <c r="T1039" s="1806"/>
      <c r="U1039" s="1806"/>
      <c r="V1039" s="1806"/>
      <c r="W1039" s="1806"/>
      <c r="X1039" s="1806"/>
      <c r="Y1039" s="1806"/>
      <c r="Z1039" s="1806"/>
      <c r="AA1039" s="1806"/>
      <c r="AB1039" s="1806"/>
      <c r="AC1039" s="1806"/>
      <c r="AD1039" s="1806"/>
      <c r="AE1039" s="1807"/>
      <c r="AF1039" s="73"/>
      <c r="AG1039" s="14"/>
      <c r="AH1039" s="14"/>
      <c r="AI1039" s="83"/>
      <c r="AJ1039" s="1794"/>
      <c r="AK1039" s="1795"/>
      <c r="AL1039" s="1795"/>
      <c r="AM1039" s="1795"/>
      <c r="AN1039" s="1795"/>
      <c r="AO1039" s="1795"/>
      <c r="AP1039" s="1795"/>
      <c r="AQ1039" s="1796"/>
      <c r="AR1039" s="68"/>
      <c r="AS1039" s="68"/>
      <c r="AT1039" s="68"/>
      <c r="AU1039" s="68"/>
      <c r="AV1039" s="68"/>
      <c r="AW1039" s="68"/>
      <c r="AX1039" s="68"/>
      <c r="AY1039" s="68"/>
    </row>
    <row r="1040" spans="1:51" ht="12.95" customHeight="1">
      <c r="A1040" s="14"/>
      <c r="B1040" s="79"/>
      <c r="C1040" s="131" t="s">
        <v>1035</v>
      </c>
      <c r="D1040" s="1652" t="s">
        <v>1407</v>
      </c>
      <c r="E1040" s="1653"/>
      <c r="F1040" s="1653"/>
      <c r="G1040" s="1653"/>
      <c r="H1040" s="1653"/>
      <c r="I1040" s="1653"/>
      <c r="J1040" s="1653"/>
      <c r="K1040" s="1653"/>
      <c r="L1040" s="1653"/>
      <c r="M1040" s="1653"/>
      <c r="N1040" s="1653"/>
      <c r="O1040" s="1653"/>
      <c r="P1040" s="1653"/>
      <c r="Q1040" s="1653"/>
      <c r="R1040" s="1653"/>
      <c r="S1040" s="1653"/>
      <c r="T1040" s="1653"/>
      <c r="U1040" s="1653"/>
      <c r="V1040" s="1653"/>
      <c r="W1040" s="1653"/>
      <c r="X1040" s="1653"/>
      <c r="Y1040" s="1653"/>
      <c r="Z1040" s="1653"/>
      <c r="AA1040" s="1653"/>
      <c r="AB1040" s="1653"/>
      <c r="AC1040" s="1653"/>
      <c r="AD1040" s="1653"/>
      <c r="AE1040" s="1654"/>
      <c r="AF1040" s="79"/>
      <c r="AG1040" s="1685" t="s">
        <v>554</v>
      </c>
      <c r="AH1040" s="1686"/>
      <c r="AI1040" s="87"/>
      <c r="AJ1040" s="1791">
        <f>ROUND(IF(AG1040="yes",(AJ991*0.1),0),0)</f>
        <v>4790341</v>
      </c>
      <c r="AK1040" s="1792"/>
      <c r="AL1040" s="1792"/>
      <c r="AM1040" s="1792"/>
      <c r="AN1040" s="1792"/>
      <c r="AO1040" s="1792"/>
      <c r="AP1040" s="1792"/>
      <c r="AQ1040" s="1793"/>
      <c r="AR1040" s="68"/>
      <c r="AS1040" s="68"/>
      <c r="AT1040" s="68"/>
      <c r="AU1040" s="68"/>
      <c r="AV1040" s="68"/>
      <c r="AW1040" s="68"/>
      <c r="AX1040" s="68"/>
      <c r="AY1040" s="68"/>
    </row>
    <row r="1041" spans="1:51" ht="12.95" customHeight="1">
      <c r="A1041" s="14"/>
      <c r="B1041" s="73"/>
      <c r="C1041" s="74"/>
      <c r="D1041" s="1676" t="s">
        <v>2503</v>
      </c>
      <c r="E1041" s="1677"/>
      <c r="F1041" s="1677"/>
      <c r="G1041" s="1677"/>
      <c r="H1041" s="1677"/>
      <c r="I1041" s="1677"/>
      <c r="J1041" s="1677"/>
      <c r="K1041" s="1677"/>
      <c r="L1041" s="1677"/>
      <c r="M1041" s="1677"/>
      <c r="N1041" s="1677"/>
      <c r="O1041" s="1677"/>
      <c r="P1041" s="1677"/>
      <c r="Q1041" s="1677"/>
      <c r="R1041" s="1677"/>
      <c r="S1041" s="1677"/>
      <c r="T1041" s="1677"/>
      <c r="U1041" s="1677"/>
      <c r="V1041" s="1677"/>
      <c r="W1041" s="1677"/>
      <c r="X1041" s="1677"/>
      <c r="Y1041" s="1677"/>
      <c r="Z1041" s="1677"/>
      <c r="AA1041" s="1677"/>
      <c r="AB1041" s="1677"/>
      <c r="AC1041" s="1677"/>
      <c r="AD1041" s="1677"/>
      <c r="AE1041" s="1678"/>
      <c r="AF1041" s="73"/>
      <c r="AG1041" s="14"/>
      <c r="AH1041" s="14"/>
      <c r="AI1041" s="83"/>
      <c r="AJ1041" s="1794"/>
      <c r="AK1041" s="1795"/>
      <c r="AL1041" s="1795"/>
      <c r="AM1041" s="1795"/>
      <c r="AN1041" s="1795"/>
      <c r="AO1041" s="1795"/>
      <c r="AP1041" s="1795"/>
      <c r="AQ1041" s="1796"/>
      <c r="AR1041" s="68"/>
      <c r="AS1041" s="68"/>
      <c r="AT1041" s="68"/>
      <c r="AU1041" s="68"/>
      <c r="AV1041" s="68"/>
      <c r="AW1041" s="68"/>
      <c r="AX1041" s="68"/>
      <c r="AY1041" s="68"/>
    </row>
    <row r="1042" spans="1:51" ht="12.95" customHeight="1">
      <c r="A1042" s="14"/>
      <c r="B1042" s="73"/>
      <c r="C1042" s="74"/>
      <c r="D1042" s="1676"/>
      <c r="E1042" s="1677"/>
      <c r="F1042" s="1677"/>
      <c r="G1042" s="1677"/>
      <c r="H1042" s="1677"/>
      <c r="I1042" s="1677"/>
      <c r="J1042" s="1677"/>
      <c r="K1042" s="1677"/>
      <c r="L1042" s="1677"/>
      <c r="M1042" s="1677"/>
      <c r="N1042" s="1677"/>
      <c r="O1042" s="1677"/>
      <c r="P1042" s="1677"/>
      <c r="Q1042" s="1677"/>
      <c r="R1042" s="1677"/>
      <c r="S1042" s="1677"/>
      <c r="T1042" s="1677"/>
      <c r="U1042" s="1677"/>
      <c r="V1042" s="1677"/>
      <c r="W1042" s="1677"/>
      <c r="X1042" s="1677"/>
      <c r="Y1042" s="1677"/>
      <c r="Z1042" s="1677"/>
      <c r="AA1042" s="1677"/>
      <c r="AB1042" s="1677"/>
      <c r="AC1042" s="1677"/>
      <c r="AD1042" s="1677"/>
      <c r="AE1042" s="1678"/>
      <c r="AF1042" s="73"/>
      <c r="AG1042" s="14"/>
      <c r="AH1042" s="14"/>
      <c r="AI1042" s="83"/>
      <c r="AJ1042" s="1794"/>
      <c r="AK1042" s="1795"/>
      <c r="AL1042" s="1795"/>
      <c r="AM1042" s="1795"/>
      <c r="AN1042" s="1795"/>
      <c r="AO1042" s="1795"/>
      <c r="AP1042" s="1795"/>
      <c r="AQ1042" s="1796"/>
      <c r="AR1042" s="68"/>
      <c r="AS1042" s="68"/>
      <c r="AT1042" s="68"/>
      <c r="AU1042" s="68"/>
      <c r="AV1042" s="68"/>
      <c r="AW1042" s="68"/>
      <c r="AX1042" s="68"/>
      <c r="AY1042" s="68"/>
    </row>
    <row r="1043" spans="1:51" ht="12.95" customHeight="1">
      <c r="A1043" s="14"/>
      <c r="B1043" s="73"/>
      <c r="C1043" s="74"/>
      <c r="D1043" s="1661"/>
      <c r="E1043" s="1662"/>
      <c r="F1043" s="1662"/>
      <c r="G1043" s="1662"/>
      <c r="H1043" s="1662"/>
      <c r="I1043" s="1662"/>
      <c r="J1043" s="1662"/>
      <c r="K1043" s="1662"/>
      <c r="L1043" s="1662"/>
      <c r="M1043" s="1662"/>
      <c r="N1043" s="1662"/>
      <c r="O1043" s="1662"/>
      <c r="P1043" s="1662"/>
      <c r="Q1043" s="1662"/>
      <c r="R1043" s="1662"/>
      <c r="S1043" s="1662"/>
      <c r="T1043" s="1662"/>
      <c r="U1043" s="1662"/>
      <c r="V1043" s="1662"/>
      <c r="W1043" s="1662"/>
      <c r="X1043" s="1662"/>
      <c r="Y1043" s="1662"/>
      <c r="Z1043" s="1662"/>
      <c r="AA1043" s="1662"/>
      <c r="AB1043" s="1662"/>
      <c r="AC1043" s="1662"/>
      <c r="AD1043" s="1662"/>
      <c r="AE1043" s="1663"/>
      <c r="AF1043" s="73"/>
      <c r="AG1043" s="14"/>
      <c r="AH1043" s="14"/>
      <c r="AI1043" s="83"/>
      <c r="AJ1043" s="1797"/>
      <c r="AK1043" s="1798"/>
      <c r="AL1043" s="1798"/>
      <c r="AM1043" s="1798"/>
      <c r="AN1043" s="1798"/>
      <c r="AO1043" s="1798"/>
      <c r="AP1043" s="1798"/>
      <c r="AQ1043" s="1799"/>
      <c r="AR1043" s="68"/>
      <c r="AS1043" s="68"/>
      <c r="AT1043" s="68"/>
      <c r="AU1043" s="68"/>
      <c r="AV1043" s="68"/>
      <c r="AW1043" s="68"/>
      <c r="AX1043" s="68"/>
      <c r="AY1043" s="68"/>
    </row>
    <row r="1044" spans="1:51" ht="12.95" customHeight="1">
      <c r="A1044" s="14"/>
      <c r="B1044" s="79"/>
      <c r="C1044" s="131" t="s">
        <v>1873</v>
      </c>
      <c r="D1044" s="1788" t="s">
        <v>2055</v>
      </c>
      <c r="E1044" s="1789"/>
      <c r="F1044" s="1789"/>
      <c r="G1044" s="1789"/>
      <c r="H1044" s="1789"/>
      <c r="I1044" s="1789"/>
      <c r="J1044" s="1789"/>
      <c r="K1044" s="1789"/>
      <c r="L1044" s="1789"/>
      <c r="M1044" s="1789"/>
      <c r="N1044" s="1789"/>
      <c r="O1044" s="1789"/>
      <c r="P1044" s="1789"/>
      <c r="Q1044" s="1789"/>
      <c r="R1044" s="1789"/>
      <c r="S1044" s="1789"/>
      <c r="T1044" s="1789"/>
      <c r="U1044" s="1789"/>
      <c r="V1044" s="1789"/>
      <c r="W1044" s="1789"/>
      <c r="X1044" s="1789"/>
      <c r="Y1044" s="1789"/>
      <c r="Z1044" s="1789"/>
      <c r="AA1044" s="1789"/>
      <c r="AB1044" s="1789"/>
      <c r="AC1044" s="1789"/>
      <c r="AD1044" s="1789"/>
      <c r="AE1044" s="1790"/>
      <c r="AF1044" s="79"/>
      <c r="AG1044" s="1683" t="str">
        <f>IF(X1047&gt;0,"Yes","No")</f>
        <v>Yes</v>
      </c>
      <c r="AH1044" s="1684"/>
      <c r="AI1044" s="87"/>
      <c r="AJ1044" s="1791">
        <f>IF((X1047=0),0,AY1004*AJ991)</f>
        <v>11017784.300000001</v>
      </c>
      <c r="AK1044" s="1792"/>
      <c r="AL1044" s="1792"/>
      <c r="AM1044" s="1792"/>
      <c r="AN1044" s="1792"/>
      <c r="AO1044" s="1792"/>
      <c r="AP1044" s="1792"/>
      <c r="AQ1044" s="1793"/>
      <c r="AR1044" s="68"/>
      <c r="AS1044" s="68"/>
      <c r="AT1044" s="68"/>
      <c r="AU1044" s="68"/>
      <c r="AV1044" s="68"/>
      <c r="AW1044" s="68"/>
      <c r="AX1044" s="68"/>
      <c r="AY1044" s="68"/>
    </row>
    <row r="1045" spans="1:51" ht="12.95" customHeight="1">
      <c r="A1045" s="14"/>
      <c r="B1045" s="73"/>
      <c r="C1045" s="476"/>
      <c r="D1045" s="1676" t="s">
        <v>1409</v>
      </c>
      <c r="E1045" s="1677"/>
      <c r="F1045" s="1677"/>
      <c r="G1045" s="1677"/>
      <c r="H1045" s="1677"/>
      <c r="I1045" s="1677"/>
      <c r="J1045" s="1677"/>
      <c r="K1045" s="1677"/>
      <c r="L1045" s="1677"/>
      <c r="M1045" s="1677"/>
      <c r="N1045" s="1677"/>
      <c r="O1045" s="1677"/>
      <c r="P1045" s="1677"/>
      <c r="Q1045" s="1677"/>
      <c r="R1045" s="1677"/>
      <c r="S1045" s="1677"/>
      <c r="T1045" s="1677"/>
      <c r="U1045" s="1677"/>
      <c r="V1045" s="1677"/>
      <c r="W1045" s="1677"/>
      <c r="X1045" s="1677"/>
      <c r="Y1045" s="1677"/>
      <c r="Z1045" s="1677"/>
      <c r="AA1045" s="1677"/>
      <c r="AB1045" s="1677"/>
      <c r="AC1045" s="1677"/>
      <c r="AD1045" s="1677"/>
      <c r="AE1045" s="1678"/>
      <c r="AF1045" s="73"/>
      <c r="AG1045" s="477"/>
      <c r="AH1045" s="477"/>
      <c r="AI1045" s="83"/>
      <c r="AJ1045" s="1794"/>
      <c r="AK1045" s="1795"/>
      <c r="AL1045" s="1795"/>
      <c r="AM1045" s="1795"/>
      <c r="AN1045" s="1795"/>
      <c r="AO1045" s="1795"/>
      <c r="AP1045" s="1795"/>
      <c r="AQ1045" s="1796"/>
      <c r="AR1045" s="68"/>
      <c r="AS1045" s="68"/>
      <c r="AT1045" s="68"/>
      <c r="AU1045" s="13"/>
      <c r="AV1045" s="68"/>
      <c r="AW1045" s="68"/>
      <c r="AX1045" s="68"/>
      <c r="AY1045" s="68"/>
    </row>
    <row r="1046" spans="1:51" ht="12.95" customHeight="1">
      <c r="A1046" s="14"/>
      <c r="B1046" s="73"/>
      <c r="C1046" s="476"/>
      <c r="D1046" s="1676"/>
      <c r="E1046" s="1677"/>
      <c r="F1046" s="1677"/>
      <c r="G1046" s="1677"/>
      <c r="H1046" s="1677"/>
      <c r="I1046" s="1677"/>
      <c r="J1046" s="1677"/>
      <c r="K1046" s="1677"/>
      <c r="L1046" s="1677"/>
      <c r="M1046" s="1677"/>
      <c r="N1046" s="1677"/>
      <c r="O1046" s="1677"/>
      <c r="P1046" s="1677"/>
      <c r="Q1046" s="1677"/>
      <c r="R1046" s="1677"/>
      <c r="S1046" s="1677"/>
      <c r="T1046" s="1677"/>
      <c r="U1046" s="1677"/>
      <c r="V1046" s="1677"/>
      <c r="W1046" s="1677"/>
      <c r="X1046" s="1677"/>
      <c r="Y1046" s="1677"/>
      <c r="Z1046" s="1677"/>
      <c r="AA1046" s="1677"/>
      <c r="AB1046" s="1677"/>
      <c r="AC1046" s="1677"/>
      <c r="AD1046" s="1677"/>
      <c r="AE1046" s="1678"/>
      <c r="AF1046" s="73"/>
      <c r="AG1046" s="477"/>
      <c r="AH1046" s="477"/>
      <c r="AI1046" s="83"/>
      <c r="AJ1046" s="1794"/>
      <c r="AK1046" s="1795"/>
      <c r="AL1046" s="1795"/>
      <c r="AM1046" s="1795"/>
      <c r="AN1046" s="1795"/>
      <c r="AO1046" s="1795"/>
      <c r="AP1046" s="1795"/>
      <c r="AQ1046" s="1796"/>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681">
        <f>AY1002</f>
        <v>133</v>
      </c>
      <c r="J1047" s="1682"/>
      <c r="K1047" s="7"/>
      <c r="L1047" s="133"/>
      <c r="M1047" s="133"/>
      <c r="N1047" s="133"/>
      <c r="O1047" s="133"/>
      <c r="P1047" s="133"/>
      <c r="Q1047" s="133"/>
      <c r="R1047" s="133"/>
      <c r="S1047" s="133"/>
      <c r="T1047" s="133"/>
      <c r="U1047" s="133"/>
      <c r="V1047" s="134" t="s">
        <v>993</v>
      </c>
      <c r="W1047" s="48"/>
      <c r="X1047" s="1679">
        <f>BG632</f>
        <v>31</v>
      </c>
      <c r="Y1047" s="1680"/>
      <c r="Z1047" s="48"/>
      <c r="AA1047" s="48"/>
      <c r="AB1047" s="48"/>
      <c r="AC1047" s="48"/>
      <c r="AD1047" s="48"/>
      <c r="AE1047" s="49"/>
      <c r="AF1047" s="959"/>
      <c r="AG1047" s="960"/>
      <c r="AH1047" s="960"/>
      <c r="AI1047" s="961"/>
      <c r="AJ1047" s="1797"/>
      <c r="AK1047" s="1798"/>
      <c r="AL1047" s="1798"/>
      <c r="AM1047" s="1798"/>
      <c r="AN1047" s="1798"/>
      <c r="AO1047" s="1798"/>
      <c r="AP1047" s="1798"/>
      <c r="AQ1047" s="1799"/>
      <c r="AR1047" s="68"/>
      <c r="AS1047" s="68"/>
      <c r="AT1047" s="68"/>
      <c r="AU1047" s="14"/>
      <c r="AV1047" s="68"/>
      <c r="AW1047" s="68"/>
      <c r="AX1047" s="68"/>
      <c r="AY1047" s="68"/>
    </row>
    <row r="1048" spans="1:51" ht="12.95" customHeight="1">
      <c r="A1048" s="14"/>
      <c r="B1048" s="79"/>
      <c r="C1048" s="131" t="s">
        <v>1874</v>
      </c>
      <c r="D1048" s="1652" t="s">
        <v>2532</v>
      </c>
      <c r="E1048" s="1653"/>
      <c r="F1048" s="1653"/>
      <c r="G1048" s="1653"/>
      <c r="H1048" s="1653"/>
      <c r="I1048" s="1653"/>
      <c r="J1048" s="1653"/>
      <c r="K1048" s="1653"/>
      <c r="L1048" s="1653"/>
      <c r="M1048" s="1653"/>
      <c r="N1048" s="1653"/>
      <c r="O1048" s="1653"/>
      <c r="P1048" s="1653"/>
      <c r="Q1048" s="1653"/>
      <c r="R1048" s="1653"/>
      <c r="S1048" s="1653"/>
      <c r="T1048" s="1653"/>
      <c r="U1048" s="1653"/>
      <c r="V1048" s="1653"/>
      <c r="W1048" s="1653"/>
      <c r="X1048" s="1653"/>
      <c r="Y1048" s="1653"/>
      <c r="Z1048" s="1653"/>
      <c r="AA1048" s="1653"/>
      <c r="AB1048" s="1653"/>
      <c r="AC1048" s="1653"/>
      <c r="AD1048" s="1653"/>
      <c r="AE1048" s="1654"/>
      <c r="AF1048" s="73"/>
      <c r="AG1048" s="1683" t="str">
        <f>IF(X1051&gt;0,"Yes","No")</f>
        <v>Yes</v>
      </c>
      <c r="AH1048" s="1684"/>
      <c r="AI1048" s="83"/>
      <c r="AJ1048" s="1791">
        <f>IF((X1051=0),0,(2*AY1005)*AJ991)</f>
        <v>23951705</v>
      </c>
      <c r="AK1048" s="1792"/>
      <c r="AL1048" s="1792"/>
      <c r="AM1048" s="1792"/>
      <c r="AN1048" s="1792"/>
      <c r="AO1048" s="1792"/>
      <c r="AP1048" s="1792"/>
      <c r="AQ1048" s="1793"/>
      <c r="AR1048" s="68"/>
      <c r="AS1048" s="68"/>
      <c r="AT1048" s="68"/>
      <c r="AU1048" s="14"/>
      <c r="AV1048" s="68"/>
      <c r="AW1048" s="68"/>
      <c r="AX1048" s="68"/>
      <c r="AY1048" s="68"/>
    </row>
    <row r="1049" spans="1:51" ht="12.95" customHeight="1">
      <c r="A1049" s="14"/>
      <c r="B1049" s="73"/>
      <c r="C1049" s="476"/>
      <c r="D1049" s="1676" t="s">
        <v>1408</v>
      </c>
      <c r="E1049" s="1677"/>
      <c r="F1049" s="1677"/>
      <c r="G1049" s="1677"/>
      <c r="H1049" s="1677"/>
      <c r="I1049" s="1677"/>
      <c r="J1049" s="1677"/>
      <c r="K1049" s="1677"/>
      <c r="L1049" s="1677"/>
      <c r="M1049" s="1677"/>
      <c r="N1049" s="1677"/>
      <c r="O1049" s="1677"/>
      <c r="P1049" s="1677"/>
      <c r="Q1049" s="1677"/>
      <c r="R1049" s="1677"/>
      <c r="S1049" s="1677"/>
      <c r="T1049" s="1677"/>
      <c r="U1049" s="1677"/>
      <c r="V1049" s="1677"/>
      <c r="W1049" s="1677"/>
      <c r="X1049" s="1677"/>
      <c r="Y1049" s="1677"/>
      <c r="Z1049" s="1677"/>
      <c r="AA1049" s="1677"/>
      <c r="AB1049" s="1677"/>
      <c r="AC1049" s="1677"/>
      <c r="AD1049" s="1677"/>
      <c r="AE1049" s="1678"/>
      <c r="AF1049" s="73"/>
      <c r="AG1049" s="477"/>
      <c r="AH1049" s="477"/>
      <c r="AI1049" s="83"/>
      <c r="AJ1049" s="1794"/>
      <c r="AK1049" s="1795"/>
      <c r="AL1049" s="1795"/>
      <c r="AM1049" s="1795"/>
      <c r="AN1049" s="1795"/>
      <c r="AO1049" s="1795"/>
      <c r="AP1049" s="1795"/>
      <c r="AQ1049" s="1796"/>
      <c r="AR1049" s="68"/>
      <c r="AS1049" s="68"/>
      <c r="AT1049" s="68"/>
      <c r="AU1049" s="68"/>
      <c r="AV1049" s="68"/>
      <c r="AW1049" s="68"/>
      <c r="AX1049" s="68"/>
      <c r="AY1049" s="68"/>
    </row>
    <row r="1050" spans="1:51" ht="12.95" customHeight="1">
      <c r="A1050" s="14"/>
      <c r="B1050" s="73"/>
      <c r="C1050" s="83"/>
      <c r="D1050" s="1676"/>
      <c r="E1050" s="1677"/>
      <c r="F1050" s="1677"/>
      <c r="G1050" s="1677"/>
      <c r="H1050" s="1677"/>
      <c r="I1050" s="1677"/>
      <c r="J1050" s="1677"/>
      <c r="K1050" s="1677"/>
      <c r="L1050" s="1677"/>
      <c r="M1050" s="1677"/>
      <c r="N1050" s="1677"/>
      <c r="O1050" s="1677"/>
      <c r="P1050" s="1677"/>
      <c r="Q1050" s="1677"/>
      <c r="R1050" s="1677"/>
      <c r="S1050" s="1677"/>
      <c r="T1050" s="1677"/>
      <c r="U1050" s="1677"/>
      <c r="V1050" s="1677"/>
      <c r="W1050" s="1677"/>
      <c r="X1050" s="1677"/>
      <c r="Y1050" s="1677"/>
      <c r="Z1050" s="1677"/>
      <c r="AA1050" s="1677"/>
      <c r="AB1050" s="1677"/>
      <c r="AC1050" s="1677"/>
      <c r="AD1050" s="1677"/>
      <c r="AE1050" s="1678"/>
      <c r="AF1050" s="956"/>
      <c r="AG1050" s="957"/>
      <c r="AH1050" s="957"/>
      <c r="AI1050" s="958"/>
      <c r="AJ1050" s="1794"/>
      <c r="AK1050" s="1795"/>
      <c r="AL1050" s="1795"/>
      <c r="AM1050" s="1795"/>
      <c r="AN1050" s="1795"/>
      <c r="AO1050" s="1795"/>
      <c r="AP1050" s="1795"/>
      <c r="AQ1050" s="1796"/>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681">
        <f>AY1002</f>
        <v>133</v>
      </c>
      <c r="J1051" s="1682"/>
      <c r="K1051" s="14"/>
      <c r="L1051" s="133"/>
      <c r="M1051" s="133"/>
      <c r="N1051" s="133"/>
      <c r="O1051" s="133"/>
      <c r="P1051" s="133"/>
      <c r="Q1051" s="133"/>
      <c r="R1051" s="133"/>
      <c r="S1051" s="133"/>
      <c r="T1051" s="133"/>
      <c r="U1051" s="133"/>
      <c r="V1051" s="134" t="s">
        <v>994</v>
      </c>
      <c r="X1051" s="1679">
        <f>BK632</f>
        <v>34</v>
      </c>
      <c r="Y1051" s="1680"/>
      <c r="AF1051" s="959"/>
      <c r="AG1051" s="960"/>
      <c r="AH1051" s="960"/>
      <c r="AI1051" s="961"/>
      <c r="AJ1051" s="1797"/>
      <c r="AK1051" s="1798"/>
      <c r="AL1051" s="1798"/>
      <c r="AM1051" s="1798"/>
      <c r="AN1051" s="1798"/>
      <c r="AO1051" s="1798"/>
      <c r="AP1051" s="1798"/>
      <c r="AQ1051" s="1799"/>
      <c r="AR1051" s="68"/>
      <c r="AS1051" s="68"/>
      <c r="AT1051" s="68"/>
      <c r="AU1051" s="68"/>
      <c r="AV1051" s="68"/>
      <c r="AW1051" s="68"/>
      <c r="AX1051" s="68"/>
      <c r="AY1051" s="68"/>
    </row>
    <row r="1052" spans="1:51" ht="12.95" customHeight="1">
      <c r="A1052" s="14"/>
      <c r="B1052" s="102"/>
      <c r="C1052" s="103"/>
      <c r="D1052" s="1674" t="s">
        <v>522</v>
      </c>
      <c r="E1052" s="1674"/>
      <c r="F1052" s="1674"/>
      <c r="G1052" s="1674"/>
      <c r="H1052" s="1674"/>
      <c r="I1052" s="1674"/>
      <c r="J1052" s="1674"/>
      <c r="K1052" s="1674"/>
      <c r="L1052" s="1674"/>
      <c r="M1052" s="1674"/>
      <c r="N1052" s="1674"/>
      <c r="O1052" s="1674"/>
      <c r="P1052" s="1674"/>
      <c r="Q1052" s="1674"/>
      <c r="R1052" s="1674"/>
      <c r="S1052" s="1674"/>
      <c r="T1052" s="1674"/>
      <c r="U1052" s="1674"/>
      <c r="V1052" s="1674"/>
      <c r="W1052" s="1674"/>
      <c r="X1052" s="1674"/>
      <c r="Y1052" s="1674"/>
      <c r="Z1052" s="1674"/>
      <c r="AA1052" s="1674"/>
      <c r="AB1052" s="1674"/>
      <c r="AC1052" s="1674"/>
      <c r="AD1052" s="1674"/>
      <c r="AE1052" s="1674"/>
      <c r="AF1052" s="1674"/>
      <c r="AG1052" s="1674"/>
      <c r="AH1052" s="1674"/>
      <c r="AI1052" s="1675"/>
      <c r="AJ1052" s="1800">
        <f>SUM(AJ991:AQ1051)</f>
        <v>98254691.299999997</v>
      </c>
      <c r="AK1052" s="1801"/>
      <c r="AL1052" s="1801"/>
      <c r="AM1052" s="1801"/>
      <c r="AN1052" s="1801"/>
      <c r="AO1052" s="1801"/>
      <c r="AP1052" s="1801"/>
      <c r="AQ1052" s="1802"/>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70">
        <f>IF(ISNA(IF((AJ1019&gt;(AJ991*0.15)),"(f) cannot be greater than 15% of unadjusted eligible basis.",0)),"",(IF((AJ1019&gt;(AJ991*0.15)),"(f) cannot be greater than 15% of unadjusted eligible basis.",0)))</f>
        <v>0</v>
      </c>
      <c r="C1059" s="1870"/>
      <c r="D1059" s="1870"/>
      <c r="E1059" s="1870"/>
      <c r="F1059" s="1870"/>
      <c r="G1059" s="1870"/>
      <c r="H1059" s="1870"/>
      <c r="I1059" s="1870"/>
      <c r="J1059" s="1870"/>
      <c r="K1059" s="1870"/>
      <c r="L1059" s="1870"/>
      <c r="M1059" s="1870"/>
      <c r="N1059" s="1870"/>
      <c r="O1059" s="1870"/>
      <c r="P1059" s="1870"/>
      <c r="Q1059" s="1870"/>
      <c r="R1059" s="1870"/>
      <c r="S1059" s="1870"/>
      <c r="T1059" s="1870"/>
      <c r="U1059" s="1870"/>
      <c r="V1059" s="1870"/>
      <c r="W1059" s="1870"/>
      <c r="X1059" s="1870"/>
      <c r="Y1059" s="1870"/>
      <c r="Z1059" s="1870"/>
      <c r="AA1059" s="1870"/>
      <c r="AB1059" s="1870"/>
      <c r="AC1059" s="1870"/>
      <c r="AD1059" s="1870"/>
      <c r="AE1059" s="1870"/>
      <c r="AF1059" s="1870"/>
      <c r="AG1059" s="1870"/>
      <c r="AH1059" s="1870"/>
      <c r="AI1059" s="1870"/>
      <c r="AJ1059" s="1870"/>
      <c r="AK1059" s="1870"/>
      <c r="AL1059" s="1870"/>
      <c r="AM1059" s="1870"/>
      <c r="AN1059" s="1870"/>
      <c r="AO1059" s="1870"/>
      <c r="AP1059" s="1870"/>
      <c r="AQ1059" s="68"/>
      <c r="AR1059" s="68"/>
      <c r="AS1059" s="68"/>
      <c r="AT1059" s="68"/>
      <c r="AU1059" s="68"/>
      <c r="AV1059" s="68"/>
      <c r="AW1059" s="68"/>
      <c r="AX1059" s="68"/>
      <c r="AY1059" s="68"/>
    </row>
    <row r="1060" spans="1:51" ht="12.95" customHeight="1">
      <c r="A1060" s="1306" t="s">
        <v>804</v>
      </c>
      <c r="B1060" s="1306"/>
      <c r="C1060" s="1306"/>
      <c r="D1060" s="1306"/>
      <c r="E1060" s="1306"/>
      <c r="F1060" s="1306"/>
      <c r="G1060" s="1306"/>
      <c r="H1060" s="1306"/>
      <c r="I1060" s="1306"/>
      <c r="J1060" s="1306"/>
      <c r="K1060" s="1306"/>
      <c r="L1060" s="1306"/>
      <c r="M1060" s="1306"/>
      <c r="N1060" s="1306"/>
      <c r="O1060" s="1306"/>
      <c r="P1060" s="1306"/>
      <c r="Q1060" s="1306"/>
      <c r="R1060" s="1306"/>
      <c r="S1060" s="1306"/>
      <c r="T1060" s="1306"/>
      <c r="U1060" s="1306"/>
      <c r="V1060" s="1306"/>
      <c r="W1060" s="1306"/>
      <c r="X1060" s="1306"/>
      <c r="Y1060" s="1306"/>
      <c r="Z1060" s="1306"/>
      <c r="AA1060" s="1306"/>
      <c r="AB1060" s="1306"/>
      <c r="AC1060" s="1306"/>
      <c r="AD1060" s="1306"/>
      <c r="AE1060" s="1306"/>
      <c r="AF1060" s="1306"/>
      <c r="AG1060" s="1306"/>
      <c r="AH1060" s="1306"/>
      <c r="AI1060" s="1306"/>
      <c r="AJ1060" s="1306"/>
      <c r="AK1060" s="1306"/>
      <c r="AL1060" s="1306"/>
      <c r="AM1060" s="1306"/>
      <c r="AN1060" s="1306"/>
      <c r="AO1060" s="1306"/>
      <c r="AP1060" s="1306"/>
      <c r="AQ1060" s="1306"/>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20" t="s">
        <v>600</v>
      </c>
      <c r="B1064" s="1420"/>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420" t="s">
        <v>600</v>
      </c>
      <c r="B1070" s="1420"/>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420" t="s">
        <v>600</v>
      </c>
      <c r="B1076" s="1420"/>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420" t="s">
        <v>600</v>
      </c>
      <c r="B1083" s="1420"/>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420" t="s">
        <v>600</v>
      </c>
      <c r="B1086" s="1420"/>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420" t="s">
        <v>600</v>
      </c>
      <c r="B1091" s="1420"/>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420" t="s">
        <v>600</v>
      </c>
      <c r="B1094" s="1420"/>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420" t="s">
        <v>600</v>
      </c>
      <c r="B1098" s="1420"/>
      <c r="C1098" s="212">
        <v>8</v>
      </c>
      <c r="D1098" s="1350" t="s">
        <v>1871</v>
      </c>
      <c r="E1098" s="1350"/>
      <c r="F1098" s="1350"/>
      <c r="G1098" s="1350"/>
      <c r="H1098" s="1350"/>
      <c r="I1098" s="1350"/>
      <c r="J1098" s="1350"/>
      <c r="K1098" s="1350"/>
      <c r="L1098" s="1350"/>
      <c r="M1098" s="1350"/>
      <c r="N1098" s="1350"/>
      <c r="O1098" s="1350"/>
      <c r="P1098" s="1350"/>
      <c r="Q1098" s="1350"/>
      <c r="R1098" s="1350"/>
      <c r="S1098" s="1350"/>
      <c r="T1098" s="1350"/>
      <c r="U1098" s="1350"/>
      <c r="V1098" s="1350"/>
      <c r="W1098" s="1350"/>
      <c r="X1098" s="1350"/>
      <c r="Y1098" s="1350"/>
      <c r="Z1098" s="1350"/>
      <c r="AA1098" s="1350"/>
      <c r="AB1098" s="1350"/>
      <c r="AC1098" s="1350"/>
      <c r="AD1098" s="1350"/>
      <c r="AE1098" s="1350"/>
      <c r="AF1098" s="1350"/>
      <c r="AG1098" s="1350"/>
      <c r="AH1098" s="1350"/>
      <c r="AI1098" s="1350"/>
      <c r="AJ1098" s="1350"/>
      <c r="AK1098" s="1350"/>
    </row>
    <row r="1099" spans="1:37" ht="12.95" customHeight="1">
      <c r="A1099" s="1"/>
      <c r="B1099" s="1"/>
      <c r="C1099" s="212"/>
      <c r="D1099" s="1350"/>
      <c r="E1099" s="1350"/>
      <c r="F1099" s="1350"/>
      <c r="G1099" s="1350"/>
      <c r="H1099" s="1350"/>
      <c r="I1099" s="1350"/>
      <c r="J1099" s="1350"/>
      <c r="K1099" s="1350"/>
      <c r="L1099" s="1350"/>
      <c r="M1099" s="1350"/>
      <c r="N1099" s="1350"/>
      <c r="O1099" s="1350"/>
      <c r="P1099" s="1350"/>
      <c r="Q1099" s="1350"/>
      <c r="R1099" s="1350"/>
      <c r="S1099" s="1350"/>
      <c r="T1099" s="1350"/>
      <c r="U1099" s="1350"/>
      <c r="V1099" s="1350"/>
      <c r="W1099" s="1350"/>
      <c r="X1099" s="1350"/>
      <c r="Y1099" s="1350"/>
      <c r="Z1099" s="1350"/>
      <c r="AA1099" s="1350"/>
      <c r="AB1099" s="1350"/>
      <c r="AC1099" s="1350"/>
      <c r="AD1099" s="1350"/>
      <c r="AE1099" s="1350"/>
      <c r="AF1099" s="1350"/>
      <c r="AG1099" s="1350"/>
      <c r="AH1099" s="1350"/>
      <c r="AI1099" s="1350"/>
      <c r="AJ1099" s="1350"/>
      <c r="AK1099" s="1350"/>
    </row>
    <row r="1100" spans="1:37" ht="12.95" customHeight="1">
      <c r="A1100" s="1"/>
      <c r="B1100" s="1"/>
      <c r="C1100" s="212"/>
      <c r="D1100" s="1350"/>
      <c r="E1100" s="1350"/>
      <c r="F1100" s="1350"/>
      <c r="G1100" s="1350"/>
      <c r="H1100" s="1350"/>
      <c r="I1100" s="1350"/>
      <c r="J1100" s="1350"/>
      <c r="K1100" s="1350"/>
      <c r="L1100" s="1350"/>
      <c r="M1100" s="1350"/>
      <c r="N1100" s="1350"/>
      <c r="O1100" s="1350"/>
      <c r="P1100" s="1350"/>
      <c r="Q1100" s="1350"/>
      <c r="R1100" s="1350"/>
      <c r="S1100" s="1350"/>
      <c r="T1100" s="1350"/>
      <c r="U1100" s="1350"/>
      <c r="V1100" s="1350"/>
      <c r="W1100" s="1350"/>
      <c r="X1100" s="1350"/>
      <c r="Y1100" s="1350"/>
      <c r="Z1100" s="1350"/>
      <c r="AA1100" s="1350"/>
      <c r="AB1100" s="1350"/>
      <c r="AC1100" s="1350"/>
      <c r="AD1100" s="1350"/>
      <c r="AE1100" s="1350"/>
      <c r="AF1100" s="1350"/>
      <c r="AG1100" s="1350"/>
      <c r="AH1100" s="1350"/>
      <c r="AI1100" s="1350"/>
      <c r="AJ1100" s="1350"/>
      <c r="AK1100" s="1350"/>
    </row>
    <row r="1101" spans="1:37" ht="0" hidden="1" customHeight="1">
      <c r="A1101" s="1"/>
      <c r="B1101" s="1"/>
      <c r="C1101" s="212"/>
      <c r="D1101" s="1350"/>
      <c r="E1101" s="1350"/>
      <c r="F1101" s="1350"/>
      <c r="G1101" s="1350"/>
      <c r="H1101" s="1350"/>
      <c r="I1101" s="1350"/>
      <c r="J1101" s="1350"/>
      <c r="K1101" s="1350"/>
      <c r="L1101" s="1350"/>
      <c r="M1101" s="1350"/>
      <c r="N1101" s="1350"/>
      <c r="O1101" s="1350"/>
      <c r="P1101" s="1350"/>
      <c r="Q1101" s="1350"/>
      <c r="R1101" s="1350"/>
      <c r="S1101" s="1350"/>
      <c r="T1101" s="1350"/>
      <c r="U1101" s="1350"/>
      <c r="V1101" s="1350"/>
      <c r="W1101" s="1350"/>
      <c r="X1101" s="1350"/>
      <c r="Y1101" s="1350"/>
      <c r="Z1101" s="1350"/>
      <c r="AA1101" s="1350"/>
      <c r="AB1101" s="1350"/>
      <c r="AC1101" s="1350"/>
      <c r="AD1101" s="1350"/>
      <c r="AE1101" s="1350"/>
      <c r="AF1101" s="1350"/>
      <c r="AG1101" s="1350"/>
      <c r="AH1101" s="1350"/>
      <c r="AI1101" s="1350"/>
      <c r="AJ1101" s="1350"/>
      <c r="AK1101" s="1350"/>
    </row>
    <row r="1102" spans="1:37" ht="0" hidden="1" customHeight="1">
      <c r="A1102" s="35"/>
      <c r="B1102" s="25"/>
      <c r="C1102" s="212"/>
      <c r="D1102" s="1350"/>
      <c r="E1102" s="1350"/>
      <c r="F1102" s="1350"/>
      <c r="G1102" s="1350"/>
      <c r="H1102" s="1350"/>
      <c r="I1102" s="1350"/>
      <c r="J1102" s="1350"/>
      <c r="K1102" s="1350"/>
      <c r="L1102" s="1350"/>
      <c r="M1102" s="1350"/>
      <c r="N1102" s="1350"/>
      <c r="O1102" s="1350"/>
      <c r="P1102" s="1350"/>
      <c r="Q1102" s="1350"/>
      <c r="R1102" s="1350"/>
      <c r="S1102" s="1350"/>
      <c r="T1102" s="1350"/>
      <c r="U1102" s="1350"/>
      <c r="V1102" s="1350"/>
      <c r="W1102" s="1350"/>
      <c r="X1102" s="1350"/>
      <c r="Y1102" s="1350"/>
      <c r="Z1102" s="1350"/>
      <c r="AA1102" s="1350"/>
      <c r="AB1102" s="1350"/>
      <c r="AC1102" s="1350"/>
      <c r="AD1102" s="1350"/>
      <c r="AE1102" s="1350"/>
      <c r="AF1102" s="1350"/>
      <c r="AG1102" s="1350"/>
      <c r="AH1102" s="1350"/>
      <c r="AI1102" s="1350"/>
      <c r="AJ1102" s="1350"/>
      <c r="AK1102" s="1350"/>
    </row>
    <row r="1103" spans="1:37" ht="0" hidden="1" customHeight="1">
      <c r="A1103" s="1420" t="s">
        <v>600</v>
      </c>
      <c r="B1103" s="1420"/>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BX624:CB624"/>
    <mergeCell ref="CC624:CG624"/>
    <mergeCell ref="AK627:AN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J1023:AE1023"/>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35:AF535"/>
    <mergeCell ref="AI554:AL554"/>
    <mergeCell ref="W557:Y557"/>
    <mergeCell ref="AC520:AF520"/>
    <mergeCell ref="AC527:AF527"/>
    <mergeCell ref="B520:H542"/>
    <mergeCell ref="AC541:AF541"/>
    <mergeCell ref="B503:H508"/>
    <mergeCell ref="AH519:AK519"/>
    <mergeCell ref="AH528:AK528"/>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D1" zoomScale="120" zoomScaleNormal="120" workbookViewId="0">
      <selection activeCell="A10" sqref="A10"/>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78" t="s">
        <v>630</v>
      </c>
      <c r="G1" s="1879"/>
      <c r="H1" s="1879"/>
      <c r="I1" s="1879"/>
      <c r="J1" s="1879"/>
      <c r="K1" s="1879"/>
      <c r="L1" s="1879"/>
      <c r="M1" s="1879"/>
      <c r="N1" s="1879"/>
      <c r="O1" s="1879"/>
      <c r="P1" s="1879"/>
      <c r="Q1" s="1879"/>
      <c r="R1" s="1880"/>
      <c r="S1" s="112"/>
      <c r="T1" s="111"/>
      <c r="U1" s="113"/>
    </row>
    <row r="2" spans="1:21" s="138" customFormat="1" ht="71.25" customHeight="1">
      <c r="A2" s="137"/>
      <c r="B2" s="138" t="s">
        <v>23</v>
      </c>
      <c r="C2" s="138" t="s">
        <v>375</v>
      </c>
      <c r="D2" s="138" t="s">
        <v>374</v>
      </c>
      <c r="E2" s="138" t="s">
        <v>24</v>
      </c>
      <c r="F2" s="139" t="str">
        <f>Application!B627&amp;Application!C627</f>
        <v>1)Banner Bank Tax-Exempt Perm Loan</v>
      </c>
      <c r="G2" s="139" t="str">
        <f>Application!B628&amp;Application!C628</f>
        <v>2)CADA Gap Loan</v>
      </c>
      <c r="H2" s="139" t="str">
        <f>Application!B629&amp;Application!C629</f>
        <v>3)CADA Land Loan</v>
      </c>
      <c r="I2" s="139" t="str">
        <f>Application!B630&amp;Application!C630</f>
        <v>4)HCD AHSC</v>
      </c>
      <c r="J2" s="139" t="str">
        <f>Application!B631&amp;Application!C631</f>
        <v>5)Sponsor Loan</v>
      </c>
      <c r="K2" s="139" t="str">
        <f>Application!B632&amp;Application!C632</f>
        <v>6)Deferred Developer Fee</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3280000</v>
      </c>
      <c r="C4" s="147">
        <v>3229842.928466497</v>
      </c>
      <c r="D4" s="147">
        <v>50157.071533503011</v>
      </c>
      <c r="E4" s="147">
        <f>B4-SUM(F4:Q4)</f>
        <v>0</v>
      </c>
      <c r="F4" s="147"/>
      <c r="G4" s="147"/>
      <c r="H4" s="147">
        <f>B4</f>
        <v>3280000</v>
      </c>
      <c r="I4" s="147"/>
      <c r="J4" s="147"/>
      <c r="K4" s="147"/>
      <c r="L4" s="147"/>
      <c r="M4" s="147"/>
      <c r="N4" s="147"/>
      <c r="O4" s="147"/>
      <c r="P4" s="147"/>
      <c r="Q4" s="147"/>
      <c r="R4" s="550">
        <f>SUM(E4:Q4)</f>
        <v>3280000</v>
      </c>
      <c r="S4" s="148"/>
      <c r="T4" s="148"/>
      <c r="U4" s="143"/>
    </row>
    <row r="5" spans="1:21" s="144" customFormat="1">
      <c r="A5" s="145" t="s">
        <v>28</v>
      </c>
      <c r="B5" s="146">
        <f>SUM(C5+D5)</f>
        <v>199125</v>
      </c>
      <c r="C5" s="147">
        <v>196080.02229600342</v>
      </c>
      <c r="D5" s="147">
        <v>3044.9777039965848</v>
      </c>
      <c r="E5" s="147">
        <f t="shared" ref="E5:E6" si="0">B5</f>
        <v>199125</v>
      </c>
      <c r="F5" s="147"/>
      <c r="G5" s="147"/>
      <c r="H5" s="147"/>
      <c r="I5" s="147"/>
      <c r="J5" s="147"/>
      <c r="K5" s="147"/>
      <c r="L5" s="147"/>
      <c r="M5" s="147"/>
      <c r="N5" s="147"/>
      <c r="O5" s="147"/>
      <c r="P5" s="147"/>
      <c r="Q5" s="147"/>
      <c r="R5" s="550">
        <f>SUM(E5:Q5)</f>
        <v>199125</v>
      </c>
      <c r="S5" s="148"/>
      <c r="T5" s="148"/>
      <c r="U5" s="143"/>
    </row>
    <row r="6" spans="1:21" s="144" customFormat="1">
      <c r="A6" s="145" t="s">
        <v>29</v>
      </c>
      <c r="B6" s="146">
        <f>SUM(C6+D6)</f>
        <v>50000</v>
      </c>
      <c r="C6" s="147">
        <v>49235.410494916112</v>
      </c>
      <c r="D6" s="147">
        <v>764.58950508388807</v>
      </c>
      <c r="E6" s="147">
        <f t="shared" si="0"/>
        <v>50000</v>
      </c>
      <c r="F6" s="147"/>
      <c r="G6" s="147"/>
      <c r="H6" s="147"/>
      <c r="I6" s="147"/>
      <c r="J6" s="147"/>
      <c r="K6" s="147"/>
      <c r="L6" s="147"/>
      <c r="M6" s="147"/>
      <c r="N6" s="147"/>
      <c r="O6" s="147"/>
      <c r="P6" s="147"/>
      <c r="Q6" s="147"/>
      <c r="R6" s="550">
        <f>SUM(E6:Q6)</f>
        <v>50000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3529125</v>
      </c>
      <c r="C8" s="146">
        <f t="shared" ref="C8:Q8" si="1">SUM(C4:C7)</f>
        <v>3475158.3612574167</v>
      </c>
      <c r="D8" s="146">
        <f t="shared" si="1"/>
        <v>53966.638742583484</v>
      </c>
      <c r="E8" s="146">
        <f t="shared" si="1"/>
        <v>249125</v>
      </c>
      <c r="F8" s="146">
        <f t="shared" si="1"/>
        <v>0</v>
      </c>
      <c r="G8" s="146">
        <f t="shared" si="1"/>
        <v>0</v>
      </c>
      <c r="H8" s="146">
        <f t="shared" si="1"/>
        <v>3280000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3529125</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1400000</v>
      </c>
      <c r="C10" s="147">
        <v>1400000</v>
      </c>
      <c r="D10" s="147"/>
      <c r="E10" s="147">
        <f t="shared" ref="E10" si="2">B10</f>
        <v>1400000</v>
      </c>
      <c r="F10" s="147"/>
      <c r="G10" s="147"/>
      <c r="H10" s="147"/>
      <c r="I10" s="147"/>
      <c r="J10" s="147"/>
      <c r="K10" s="147"/>
      <c r="L10" s="147"/>
      <c r="M10" s="147"/>
      <c r="N10" s="147"/>
      <c r="O10" s="147"/>
      <c r="P10" s="147"/>
      <c r="Q10" s="147"/>
      <c r="R10" s="550">
        <f>SUM(E10:Q10)</f>
        <v>1400000</v>
      </c>
      <c r="S10" s="147">
        <f>C10</f>
        <v>1400000</v>
      </c>
      <c r="T10" s="147"/>
      <c r="U10" s="143"/>
    </row>
    <row r="11" spans="1:21" s="144" customFormat="1">
      <c r="A11" s="149" t="s">
        <v>605</v>
      </c>
      <c r="B11" s="146">
        <f>SUM(C11:D11)</f>
        <v>1400000</v>
      </c>
      <c r="C11" s="146">
        <f t="shared" ref="C11:Q11" si="3">SUM(C9:C10)</f>
        <v>1400000</v>
      </c>
      <c r="D11" s="146">
        <f t="shared" si="3"/>
        <v>0</v>
      </c>
      <c r="E11" s="146">
        <f t="shared" si="3"/>
        <v>1400000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70">
        <f>SUM(R9:R10)</f>
        <v>1400000</v>
      </c>
      <c r="S11" s="148"/>
      <c r="T11" s="150">
        <f>SUM(T9:T10)</f>
        <v>0</v>
      </c>
      <c r="U11" s="143"/>
    </row>
    <row r="12" spans="1:21" s="144" customFormat="1">
      <c r="A12" s="149" t="s">
        <v>84</v>
      </c>
      <c r="B12" s="146">
        <f t="shared" ref="B12:Q12" si="4">SUM(B8+B11)</f>
        <v>4929125</v>
      </c>
      <c r="C12" s="146">
        <f t="shared" si="4"/>
        <v>4875158.3612574171</v>
      </c>
      <c r="D12" s="146">
        <f t="shared" si="4"/>
        <v>53966.638742583484</v>
      </c>
      <c r="E12" s="146">
        <f t="shared" si="4"/>
        <v>1649125</v>
      </c>
      <c r="F12" s="146">
        <f t="shared" si="4"/>
        <v>0</v>
      </c>
      <c r="G12" s="146">
        <f t="shared" si="4"/>
        <v>0</v>
      </c>
      <c r="H12" s="146">
        <f t="shared" si="4"/>
        <v>3280000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70">
        <f>SUM(R8+R11)</f>
        <v>4929125</v>
      </c>
      <c r="S12" s="148"/>
      <c r="T12" s="148"/>
      <c r="U12" s="143"/>
    </row>
    <row r="13" spans="1:21" s="144" customFormat="1">
      <c r="A13" s="309" t="s">
        <v>918</v>
      </c>
      <c r="B13" s="146">
        <f>SUM(C13+D13)</f>
        <v>60000</v>
      </c>
      <c r="C13" s="147">
        <v>59082.492593899333</v>
      </c>
      <c r="D13" s="147">
        <v>917.50740610066714</v>
      </c>
      <c r="E13" s="147">
        <f t="shared" ref="E13" si="5">B13</f>
        <v>60000</v>
      </c>
      <c r="F13" s="147"/>
      <c r="G13" s="147"/>
      <c r="H13" s="147"/>
      <c r="I13" s="147"/>
      <c r="J13" s="147"/>
      <c r="K13" s="147"/>
      <c r="L13" s="147"/>
      <c r="M13" s="147"/>
      <c r="N13" s="147"/>
      <c r="O13" s="147"/>
      <c r="P13" s="147"/>
      <c r="Q13" s="147"/>
      <c r="R13" s="550">
        <f>SUM(E13:Q13)</f>
        <v>60000</v>
      </c>
      <c r="S13" s="147">
        <f>C13</f>
        <v>59082.492593899333</v>
      </c>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6">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6"/>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6"/>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6"/>
        <v>0</v>
      </c>
      <c r="C20" s="147"/>
      <c r="D20" s="147"/>
      <c r="E20" s="147"/>
      <c r="F20" s="147"/>
      <c r="G20" s="147"/>
      <c r="H20" s="147"/>
      <c r="I20" s="147"/>
      <c r="J20" s="147"/>
      <c r="K20" s="147"/>
      <c r="L20" s="147"/>
      <c r="M20" s="147"/>
      <c r="N20" s="147"/>
      <c r="O20" s="147"/>
      <c r="P20" s="147"/>
      <c r="Q20" s="147"/>
      <c r="R20" s="550">
        <f t="shared" ref="R20:R27" si="7">SUM(E20:Q20)</f>
        <v>0</v>
      </c>
      <c r="S20" s="147"/>
      <c r="T20" s="147"/>
      <c r="U20" s="143"/>
    </row>
    <row r="21" spans="1:21" s="144" customFormat="1">
      <c r="A21" s="145" t="s">
        <v>138</v>
      </c>
      <c r="B21" s="146">
        <f t="shared" si="6"/>
        <v>0</v>
      </c>
      <c r="C21" s="147"/>
      <c r="D21" s="147"/>
      <c r="E21" s="147"/>
      <c r="F21" s="147"/>
      <c r="G21" s="147"/>
      <c r="H21" s="147"/>
      <c r="I21" s="147"/>
      <c r="J21" s="147"/>
      <c r="K21" s="147"/>
      <c r="L21" s="147"/>
      <c r="M21" s="147"/>
      <c r="N21" s="147"/>
      <c r="O21" s="147"/>
      <c r="P21" s="147"/>
      <c r="Q21" s="147"/>
      <c r="R21" s="550">
        <f t="shared" si="7"/>
        <v>0</v>
      </c>
      <c r="S21" s="147"/>
      <c r="T21" s="147"/>
      <c r="U21" s="143"/>
    </row>
    <row r="22" spans="1:21" s="144" customFormat="1">
      <c r="A22" s="145" t="s">
        <v>139</v>
      </c>
      <c r="B22" s="146">
        <f t="shared" si="6"/>
        <v>0</v>
      </c>
      <c r="C22" s="147"/>
      <c r="D22" s="147"/>
      <c r="E22" s="147"/>
      <c r="F22" s="147"/>
      <c r="G22" s="147"/>
      <c r="H22" s="147"/>
      <c r="I22" s="147"/>
      <c r="J22" s="147"/>
      <c r="K22" s="147"/>
      <c r="L22" s="147"/>
      <c r="M22" s="147"/>
      <c r="N22" s="147"/>
      <c r="O22" s="147"/>
      <c r="P22" s="147"/>
      <c r="Q22" s="147"/>
      <c r="R22" s="550">
        <f t="shared" si="7"/>
        <v>0</v>
      </c>
      <c r="S22" s="147"/>
      <c r="T22" s="147"/>
      <c r="U22" s="143"/>
    </row>
    <row r="23" spans="1:21" s="144" customFormat="1">
      <c r="A23" s="145" t="s">
        <v>140</v>
      </c>
      <c r="B23" s="146">
        <f t="shared" si="6"/>
        <v>0</v>
      </c>
      <c r="C23" s="147"/>
      <c r="D23" s="147"/>
      <c r="E23" s="147"/>
      <c r="F23" s="147"/>
      <c r="G23" s="147"/>
      <c r="H23" s="147"/>
      <c r="I23" s="147"/>
      <c r="J23" s="147"/>
      <c r="K23" s="147"/>
      <c r="L23" s="147"/>
      <c r="M23" s="147"/>
      <c r="N23" s="147"/>
      <c r="O23" s="147"/>
      <c r="P23" s="147"/>
      <c r="Q23" s="147"/>
      <c r="R23" s="550">
        <f t="shared" si="7"/>
        <v>0</v>
      </c>
      <c r="S23" s="147"/>
      <c r="T23" s="147"/>
      <c r="U23" s="143"/>
    </row>
    <row r="24" spans="1:21" s="144" customFormat="1">
      <c r="A24" s="542" t="s">
        <v>1752</v>
      </c>
      <c r="B24" s="146">
        <f t="shared" si="6"/>
        <v>0</v>
      </c>
      <c r="C24" s="147"/>
      <c r="D24" s="147"/>
      <c r="E24" s="147"/>
      <c r="F24" s="147"/>
      <c r="G24" s="147"/>
      <c r="H24" s="147"/>
      <c r="I24" s="147"/>
      <c r="J24" s="147"/>
      <c r="K24" s="147"/>
      <c r="L24" s="147"/>
      <c r="M24" s="147"/>
      <c r="N24" s="147"/>
      <c r="O24" s="147"/>
      <c r="P24" s="147"/>
      <c r="Q24" s="147"/>
      <c r="R24" s="550">
        <f t="shared" si="7"/>
        <v>0</v>
      </c>
      <c r="S24" s="147"/>
      <c r="T24" s="147"/>
      <c r="U24" s="143"/>
    </row>
    <row r="25" spans="1:21" s="144" customFormat="1">
      <c r="A25" s="1193" t="s">
        <v>34</v>
      </c>
      <c r="B25" s="146">
        <f t="shared" si="6"/>
        <v>0</v>
      </c>
      <c r="C25" s="147"/>
      <c r="D25" s="147"/>
      <c r="E25" s="147"/>
      <c r="F25" s="147"/>
      <c r="G25" s="147"/>
      <c r="H25" s="147"/>
      <c r="I25" s="147"/>
      <c r="J25" s="147"/>
      <c r="K25" s="147"/>
      <c r="L25" s="147"/>
      <c r="M25" s="147"/>
      <c r="N25" s="147"/>
      <c r="O25" s="147"/>
      <c r="P25" s="147"/>
      <c r="Q25" s="147"/>
      <c r="R25" s="550">
        <f t="shared" si="7"/>
        <v>0</v>
      </c>
      <c r="S25" s="147"/>
      <c r="T25" s="147"/>
      <c r="U25" s="143"/>
    </row>
    <row r="26" spans="1:21" s="144" customFormat="1">
      <c r="A26" s="149" t="s">
        <v>133</v>
      </c>
      <c r="B26" s="146">
        <f t="shared" si="6"/>
        <v>0</v>
      </c>
      <c r="C26" s="146">
        <f>SUM(C17:C25)</f>
        <v>0</v>
      </c>
      <c r="D26" s="146">
        <f t="shared" ref="D26:Q26" si="8">SUM(D17:D25)</f>
        <v>0</v>
      </c>
      <c r="E26" s="146">
        <f t="shared" si="8"/>
        <v>0</v>
      </c>
      <c r="F26" s="146">
        <f t="shared" si="8"/>
        <v>0</v>
      </c>
      <c r="G26" s="146">
        <f t="shared" si="8"/>
        <v>0</v>
      </c>
      <c r="H26" s="146">
        <f t="shared" si="8"/>
        <v>0</v>
      </c>
      <c r="I26" s="146">
        <f t="shared" si="8"/>
        <v>0</v>
      </c>
      <c r="J26" s="146">
        <f t="shared" si="8"/>
        <v>0</v>
      </c>
      <c r="K26" s="146">
        <f t="shared" si="8"/>
        <v>0</v>
      </c>
      <c r="L26" s="146">
        <f t="shared" si="8"/>
        <v>0</v>
      </c>
      <c r="M26" s="146">
        <f t="shared" si="8"/>
        <v>0</v>
      </c>
      <c r="N26" s="146">
        <f t="shared" si="8"/>
        <v>0</v>
      </c>
      <c r="O26" s="146">
        <f t="shared" si="8"/>
        <v>0</v>
      </c>
      <c r="P26" s="146">
        <f t="shared" si="8"/>
        <v>0</v>
      </c>
      <c r="Q26" s="146">
        <f t="shared" si="8"/>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7"/>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9">SUM(C29+D29)</f>
        <v>3145244</v>
      </c>
      <c r="C29" s="147">
        <v>3097147.5889334385</v>
      </c>
      <c r="D29" s="147">
        <v>48096.411066561472</v>
      </c>
      <c r="E29" s="147">
        <f>B29-SUM(F29:Q29)</f>
        <v>80566</v>
      </c>
      <c r="F29" s="147">
        <f>F108</f>
        <v>2557000</v>
      </c>
      <c r="G29" s="147"/>
      <c r="H29" s="147"/>
      <c r="I29" s="147"/>
      <c r="J29" s="147">
        <f>J108</f>
        <v>507678</v>
      </c>
      <c r="K29" s="147"/>
      <c r="L29" s="147"/>
      <c r="M29" s="147"/>
      <c r="N29" s="147"/>
      <c r="O29" s="147"/>
      <c r="P29" s="147"/>
      <c r="Q29" s="147"/>
      <c r="R29" s="550">
        <f t="shared" ref="R29:R37" si="10">SUM(E29:Q29)</f>
        <v>3145244</v>
      </c>
      <c r="S29" s="147">
        <f>C29</f>
        <v>3097147.5889334385</v>
      </c>
      <c r="T29" s="147"/>
      <c r="U29" s="143"/>
    </row>
    <row r="30" spans="1:21" s="144" customFormat="1">
      <c r="A30" s="145" t="s">
        <v>608</v>
      </c>
      <c r="B30" s="146">
        <f t="shared" si="9"/>
        <v>26157827</v>
      </c>
      <c r="C30" s="147">
        <v>25757827</v>
      </c>
      <c r="D30" s="147">
        <v>400000</v>
      </c>
      <c r="E30" s="147">
        <f>B30-SUM(F30:Q30)</f>
        <v>213788</v>
      </c>
      <c r="F30" s="147"/>
      <c r="G30" s="147">
        <f>G108-SUM(G31:G32)</f>
        <v>644039</v>
      </c>
      <c r="H30" s="147"/>
      <c r="I30" s="147">
        <f t="shared" ref="I30" si="11">I108</f>
        <v>25300000</v>
      </c>
      <c r="J30" s="147"/>
      <c r="K30" s="147"/>
      <c r="L30" s="147"/>
      <c r="M30" s="147"/>
      <c r="N30" s="147"/>
      <c r="O30" s="147"/>
      <c r="P30" s="147"/>
      <c r="Q30" s="147"/>
      <c r="R30" s="550">
        <f t="shared" si="10"/>
        <v>26157827</v>
      </c>
      <c r="S30" s="147">
        <f t="shared" ref="S30:S37" si="12">C30</f>
        <v>25757827</v>
      </c>
      <c r="T30" s="147"/>
      <c r="U30" s="143"/>
    </row>
    <row r="31" spans="1:21" s="144" customFormat="1">
      <c r="A31" s="145" t="s">
        <v>609</v>
      </c>
      <c r="B31" s="146">
        <f t="shared" si="9"/>
        <v>1980000</v>
      </c>
      <c r="C31" s="1014">
        <v>1949722.255598678</v>
      </c>
      <c r="D31" s="147">
        <v>30277.744401321979</v>
      </c>
      <c r="E31" s="147">
        <f t="shared" ref="E31:E32" si="13">B31-SUM(F31:Q31)</f>
        <v>0</v>
      </c>
      <c r="F31" s="147"/>
      <c r="G31" s="147">
        <f>B31</f>
        <v>1980000</v>
      </c>
      <c r="H31" s="147"/>
      <c r="I31" s="147"/>
      <c r="J31" s="147"/>
      <c r="K31" s="147"/>
      <c r="L31" s="147"/>
      <c r="M31" s="147"/>
      <c r="N31" s="147"/>
      <c r="O31" s="147"/>
      <c r="P31" s="147"/>
      <c r="Q31" s="147"/>
      <c r="R31" s="550">
        <f t="shared" si="10"/>
        <v>1980000</v>
      </c>
      <c r="S31" s="147">
        <f t="shared" si="12"/>
        <v>1949722.255598678</v>
      </c>
      <c r="T31" s="147"/>
      <c r="U31" s="143"/>
    </row>
    <row r="32" spans="1:21" s="144" customFormat="1">
      <c r="A32" s="145" t="s">
        <v>137</v>
      </c>
      <c r="B32" s="146">
        <f t="shared" si="9"/>
        <v>1375961</v>
      </c>
      <c r="C32" s="147">
        <v>1354920.0931999052</v>
      </c>
      <c r="D32" s="147">
        <v>21040.906800094759</v>
      </c>
      <c r="E32" s="147">
        <f t="shared" si="13"/>
        <v>0</v>
      </c>
      <c r="F32" s="147"/>
      <c r="G32" s="147">
        <f>B32</f>
        <v>1375961</v>
      </c>
      <c r="H32" s="147"/>
      <c r="I32" s="147"/>
      <c r="J32" s="147"/>
      <c r="K32" s="147"/>
      <c r="L32" s="147"/>
      <c r="M32" s="147"/>
      <c r="N32" s="147"/>
      <c r="O32" s="147"/>
      <c r="P32" s="147"/>
      <c r="Q32" s="147"/>
      <c r="R32" s="550">
        <f t="shared" si="10"/>
        <v>1375961</v>
      </c>
      <c r="S32" s="147">
        <f t="shared" si="12"/>
        <v>1354920.0931999052</v>
      </c>
      <c r="T32" s="147"/>
      <c r="U32" s="143"/>
    </row>
    <row r="33" spans="1:21" s="144" customFormat="1">
      <c r="A33" s="145" t="s">
        <v>138</v>
      </c>
      <c r="B33" s="146">
        <f t="shared" si="9"/>
        <v>0</v>
      </c>
      <c r="C33" s="147"/>
      <c r="D33" s="147"/>
      <c r="E33" s="147">
        <f t="shared" ref="E33:E37" si="14">B33</f>
        <v>0</v>
      </c>
      <c r="F33" s="147"/>
      <c r="G33" s="147"/>
      <c r="H33" s="147"/>
      <c r="I33" s="147"/>
      <c r="J33" s="147"/>
      <c r="K33" s="147"/>
      <c r="L33" s="147"/>
      <c r="M33" s="147"/>
      <c r="N33" s="147"/>
      <c r="O33" s="147"/>
      <c r="P33" s="147"/>
      <c r="Q33" s="147"/>
      <c r="R33" s="550">
        <f t="shared" si="10"/>
        <v>0</v>
      </c>
      <c r="S33" s="147">
        <f t="shared" si="12"/>
        <v>0</v>
      </c>
      <c r="T33" s="147"/>
      <c r="U33" s="143"/>
    </row>
    <row r="34" spans="1:21" s="144" customFormat="1">
      <c r="A34" s="145" t="s">
        <v>139</v>
      </c>
      <c r="B34" s="146">
        <f t="shared" si="9"/>
        <v>0</v>
      </c>
      <c r="C34" s="147">
        <v>0</v>
      </c>
      <c r="D34" s="147">
        <v>0</v>
      </c>
      <c r="E34" s="147">
        <f t="shared" si="14"/>
        <v>0</v>
      </c>
      <c r="F34" s="147"/>
      <c r="G34" s="147"/>
      <c r="H34" s="147"/>
      <c r="I34" s="147"/>
      <c r="J34" s="147"/>
      <c r="K34" s="147"/>
      <c r="L34" s="147"/>
      <c r="M34" s="147"/>
      <c r="N34" s="147"/>
      <c r="O34" s="147"/>
      <c r="P34" s="147"/>
      <c r="Q34" s="147"/>
      <c r="R34" s="550">
        <f t="shared" si="10"/>
        <v>0</v>
      </c>
      <c r="S34" s="147">
        <f t="shared" si="12"/>
        <v>0</v>
      </c>
      <c r="T34" s="147"/>
      <c r="U34" s="143"/>
    </row>
    <row r="35" spans="1:21" s="144" customFormat="1">
      <c r="A35" s="145" t="s">
        <v>140</v>
      </c>
      <c r="B35" s="146">
        <f t="shared" si="9"/>
        <v>463317</v>
      </c>
      <c r="C35" s="147">
        <v>456232.05368546094</v>
      </c>
      <c r="D35" s="147">
        <v>7084.9463145390619</v>
      </c>
      <c r="E35" s="147">
        <f t="shared" si="14"/>
        <v>463317</v>
      </c>
      <c r="F35" s="147"/>
      <c r="G35" s="147"/>
      <c r="H35" s="147"/>
      <c r="I35" s="147"/>
      <c r="J35" s="147"/>
      <c r="K35" s="147"/>
      <c r="L35" s="147"/>
      <c r="M35" s="147"/>
      <c r="N35" s="147"/>
      <c r="O35" s="147"/>
      <c r="P35" s="147"/>
      <c r="Q35" s="147"/>
      <c r="R35" s="550">
        <f t="shared" si="10"/>
        <v>463317</v>
      </c>
      <c r="S35" s="147">
        <f t="shared" si="12"/>
        <v>456232.05368546094</v>
      </c>
      <c r="T35" s="147"/>
      <c r="U35" s="143"/>
    </row>
    <row r="36" spans="1:21" s="144" customFormat="1">
      <c r="A36" s="304" t="s">
        <v>1752</v>
      </c>
      <c r="B36" s="146">
        <f t="shared" si="9"/>
        <v>0</v>
      </c>
      <c r="C36" s="147"/>
      <c r="D36" s="147"/>
      <c r="E36" s="147">
        <f t="shared" si="14"/>
        <v>0</v>
      </c>
      <c r="F36" s="147"/>
      <c r="G36" s="147"/>
      <c r="H36" s="147"/>
      <c r="I36" s="147"/>
      <c r="J36" s="147"/>
      <c r="K36" s="147"/>
      <c r="L36" s="147"/>
      <c r="M36" s="147"/>
      <c r="N36" s="147"/>
      <c r="O36" s="147"/>
      <c r="P36" s="147"/>
      <c r="Q36" s="147"/>
      <c r="R36" s="550">
        <f t="shared" si="10"/>
        <v>0</v>
      </c>
      <c r="S36" s="147">
        <f t="shared" si="12"/>
        <v>0</v>
      </c>
      <c r="T36" s="147"/>
      <c r="U36" s="143"/>
    </row>
    <row r="37" spans="1:21" s="144" customFormat="1">
      <c r="A37" s="1193" t="s">
        <v>34</v>
      </c>
      <c r="B37" s="146">
        <f t="shared" si="9"/>
        <v>0</v>
      </c>
      <c r="C37" s="147"/>
      <c r="D37" s="147"/>
      <c r="E37" s="147">
        <f t="shared" si="14"/>
        <v>0</v>
      </c>
      <c r="F37" s="147"/>
      <c r="G37" s="147"/>
      <c r="H37" s="147"/>
      <c r="I37" s="147"/>
      <c r="J37" s="147"/>
      <c r="K37" s="147"/>
      <c r="L37" s="147"/>
      <c r="M37" s="147"/>
      <c r="N37" s="147"/>
      <c r="O37" s="147"/>
      <c r="P37" s="147"/>
      <c r="Q37" s="147"/>
      <c r="R37" s="550">
        <f t="shared" si="10"/>
        <v>0</v>
      </c>
      <c r="S37" s="147">
        <f t="shared" si="12"/>
        <v>0</v>
      </c>
      <c r="T37" s="147"/>
      <c r="U37" s="143"/>
    </row>
    <row r="38" spans="1:21" s="144" customFormat="1">
      <c r="A38" s="149" t="s">
        <v>143</v>
      </c>
      <c r="B38" s="146">
        <f t="shared" si="9"/>
        <v>33122349</v>
      </c>
      <c r="C38" s="146">
        <f>SUM(C29:C37)</f>
        <v>32615848.991417482</v>
      </c>
      <c r="D38" s="146">
        <f t="shared" ref="D38:Q38" si="15">SUM(D29:D37)</f>
        <v>506500.00858251727</v>
      </c>
      <c r="E38" s="146">
        <f t="shared" si="15"/>
        <v>757671</v>
      </c>
      <c r="F38" s="146">
        <f>SUM(F29:F37)</f>
        <v>2557000</v>
      </c>
      <c r="G38" s="146">
        <f t="shared" si="15"/>
        <v>4000000</v>
      </c>
      <c r="H38" s="146">
        <f t="shared" si="15"/>
        <v>0</v>
      </c>
      <c r="I38" s="146">
        <f t="shared" si="15"/>
        <v>25300000</v>
      </c>
      <c r="J38" s="146">
        <f t="shared" si="15"/>
        <v>507678</v>
      </c>
      <c r="K38" s="146">
        <f t="shared" si="15"/>
        <v>0</v>
      </c>
      <c r="L38" s="146">
        <f t="shared" si="15"/>
        <v>0</v>
      </c>
      <c r="M38" s="146">
        <f t="shared" si="15"/>
        <v>0</v>
      </c>
      <c r="N38" s="146">
        <f t="shared" si="15"/>
        <v>0</v>
      </c>
      <c r="O38" s="146">
        <f t="shared" si="15"/>
        <v>0</v>
      </c>
      <c r="P38" s="146">
        <f t="shared" si="15"/>
        <v>0</v>
      </c>
      <c r="Q38" s="146">
        <f t="shared" si="15"/>
        <v>0</v>
      </c>
      <c r="R38" s="370">
        <f>SUM(R29:R37)</f>
        <v>33122349</v>
      </c>
      <c r="S38" s="150">
        <f>SUM(S29:S37)</f>
        <v>32615848.991417482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1472649</v>
      </c>
      <c r="C40" s="147">
        <v>1450129.5605985543</v>
      </c>
      <c r="D40" s="147">
        <v>22519.439401445678</v>
      </c>
      <c r="E40" s="147">
        <f>B40</f>
        <v>1472649</v>
      </c>
      <c r="F40" s="147"/>
      <c r="G40" s="147"/>
      <c r="H40" s="147"/>
      <c r="I40" s="147"/>
      <c r="J40" s="147"/>
      <c r="K40" s="147"/>
      <c r="L40" s="147"/>
      <c r="M40" s="147"/>
      <c r="N40" s="147"/>
      <c r="O40" s="147"/>
      <c r="P40" s="147"/>
      <c r="Q40" s="147"/>
      <c r="R40" s="550">
        <f>SUM(E40:Q40)</f>
        <v>1472649</v>
      </c>
      <c r="S40" s="147">
        <f t="shared" ref="S40:S41" si="16">C40</f>
        <v>1450129.5605985543</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f t="shared" si="16"/>
        <v>0</v>
      </c>
      <c r="T41" s="147"/>
      <c r="U41" s="143"/>
    </row>
    <row r="42" spans="1:21" s="144" customFormat="1">
      <c r="A42" s="149" t="s">
        <v>147</v>
      </c>
      <c r="B42" s="146">
        <f>SUM(C42:D42)</f>
        <v>1472649</v>
      </c>
      <c r="C42" s="146">
        <f>SUM(C39:C41)</f>
        <v>1450129.5605985543</v>
      </c>
      <c r="D42" s="146">
        <f>SUM(D39:D41)</f>
        <v>22519.439401445678</v>
      </c>
      <c r="E42" s="146">
        <f t="shared" ref="E42:T42" si="17">SUM(E40:E41)</f>
        <v>1472649</v>
      </c>
      <c r="F42" s="146">
        <f t="shared" si="17"/>
        <v>0</v>
      </c>
      <c r="G42" s="146">
        <f t="shared" si="17"/>
        <v>0</v>
      </c>
      <c r="H42" s="146">
        <f t="shared" si="17"/>
        <v>0</v>
      </c>
      <c r="I42" s="146">
        <f t="shared" si="17"/>
        <v>0</v>
      </c>
      <c r="J42" s="146">
        <f t="shared" si="17"/>
        <v>0</v>
      </c>
      <c r="K42" s="146">
        <f t="shared" si="17"/>
        <v>0</v>
      </c>
      <c r="L42" s="146">
        <f t="shared" si="17"/>
        <v>0</v>
      </c>
      <c r="M42" s="146">
        <f t="shared" si="17"/>
        <v>0</v>
      </c>
      <c r="N42" s="146">
        <f t="shared" si="17"/>
        <v>0</v>
      </c>
      <c r="O42" s="146">
        <f t="shared" si="17"/>
        <v>0</v>
      </c>
      <c r="P42" s="146">
        <f t="shared" si="17"/>
        <v>0</v>
      </c>
      <c r="Q42" s="146">
        <f t="shared" si="17"/>
        <v>0</v>
      </c>
      <c r="R42" s="370">
        <f>SUM(R40:R41)</f>
        <v>1472649</v>
      </c>
      <c r="S42" s="150">
        <f t="shared" si="17"/>
        <v>1450129.5605985543</v>
      </c>
      <c r="T42" s="150">
        <f t="shared" si="17"/>
        <v>0</v>
      </c>
      <c r="U42" s="143"/>
    </row>
    <row r="43" spans="1:21" s="144" customFormat="1">
      <c r="A43" s="149" t="s">
        <v>148</v>
      </c>
      <c r="B43" s="146">
        <f>SUM(C43:D43)</f>
        <v>0</v>
      </c>
      <c r="C43" s="147"/>
      <c r="D43" s="147"/>
      <c r="E43" s="147"/>
      <c r="F43" s="147"/>
      <c r="G43" s="147"/>
      <c r="H43" s="147"/>
      <c r="I43" s="147"/>
      <c r="J43" s="147"/>
      <c r="K43" s="147"/>
      <c r="L43" s="147"/>
      <c r="M43" s="147"/>
      <c r="N43" s="147"/>
      <c r="O43" s="147"/>
      <c r="P43" s="147"/>
      <c r="Q43" s="147"/>
      <c r="R43" s="550">
        <f>SUM(E43:Q43)</f>
        <v>0</v>
      </c>
      <c r="S43" s="147">
        <f t="shared" ref="S43" si="18">C43</f>
        <v>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9">SUM(C45+D45)</f>
        <v>4552653</v>
      </c>
      <c r="C45" s="147">
        <f>4483034+1</f>
        <v>4483035</v>
      </c>
      <c r="D45" s="1014">
        <v>69618</v>
      </c>
      <c r="E45" s="147">
        <f>B45</f>
        <v>4552653</v>
      </c>
      <c r="F45" s="147"/>
      <c r="G45" s="147"/>
      <c r="H45" s="147"/>
      <c r="I45" s="147"/>
      <c r="J45" s="147"/>
      <c r="K45" s="147"/>
      <c r="L45" s="147"/>
      <c r="M45" s="147"/>
      <c r="N45" s="147"/>
      <c r="O45" s="147"/>
      <c r="P45" s="147"/>
      <c r="Q45" s="147"/>
      <c r="R45" s="550">
        <f t="shared" ref="R45:R53" si="20">SUM(E45:Q45)</f>
        <v>4552653</v>
      </c>
      <c r="S45" s="147">
        <v>2401466</v>
      </c>
      <c r="T45" s="147"/>
      <c r="U45" s="143"/>
    </row>
    <row r="46" spans="1:21" s="144" customFormat="1">
      <c r="A46" s="145" t="s">
        <v>151</v>
      </c>
      <c r="B46" s="146">
        <f t="shared" si="19"/>
        <v>320354</v>
      </c>
      <c r="C46" s="147">
        <f>359767-C53</f>
        <v>315455</v>
      </c>
      <c r="D46" s="147">
        <f>5587-D53</f>
        <v>4899</v>
      </c>
      <c r="E46" s="147">
        <f t="shared" ref="E46:E53" si="21">B46</f>
        <v>320354</v>
      </c>
      <c r="F46" s="147"/>
      <c r="G46" s="147"/>
      <c r="H46" s="147"/>
      <c r="I46" s="147"/>
      <c r="J46" s="147"/>
      <c r="K46" s="147"/>
      <c r="L46" s="147"/>
      <c r="M46" s="147"/>
      <c r="N46" s="147"/>
      <c r="O46" s="147"/>
      <c r="P46" s="147"/>
      <c r="Q46" s="147"/>
      <c r="R46" s="550">
        <f t="shared" si="20"/>
        <v>320354</v>
      </c>
      <c r="S46" s="147">
        <f>193609-S53</f>
        <v>169763</v>
      </c>
      <c r="T46" s="147"/>
      <c r="U46" s="143"/>
    </row>
    <row r="47" spans="1:21" s="144" customFormat="1">
      <c r="A47" s="198" t="s">
        <v>152</v>
      </c>
      <c r="B47" s="146">
        <f t="shared" si="19"/>
        <v>0</v>
      </c>
      <c r="C47" s="147"/>
      <c r="D47" s="147"/>
      <c r="E47" s="147">
        <f t="shared" si="21"/>
        <v>0</v>
      </c>
      <c r="F47" s="147"/>
      <c r="G47" s="147"/>
      <c r="H47" s="147"/>
      <c r="I47" s="147"/>
      <c r="J47" s="147"/>
      <c r="K47" s="147"/>
      <c r="L47" s="147"/>
      <c r="M47" s="147"/>
      <c r="N47" s="147"/>
      <c r="O47" s="147"/>
      <c r="P47" s="147"/>
      <c r="Q47" s="147"/>
      <c r="R47" s="550">
        <f t="shared" si="20"/>
        <v>0</v>
      </c>
      <c r="S47" s="147">
        <f>C47</f>
        <v>0</v>
      </c>
      <c r="T47" s="147"/>
      <c r="U47" s="143"/>
    </row>
    <row r="48" spans="1:21" s="144" customFormat="1">
      <c r="A48" s="145" t="s">
        <v>153</v>
      </c>
      <c r="B48" s="146">
        <f t="shared" si="19"/>
        <v>255623</v>
      </c>
      <c r="C48" s="147">
        <v>251714.06673883882</v>
      </c>
      <c r="D48" s="147">
        <v>3908.9332611611753</v>
      </c>
      <c r="E48" s="147">
        <f t="shared" si="21"/>
        <v>255623</v>
      </c>
      <c r="F48" s="147"/>
      <c r="G48" s="147"/>
      <c r="H48" s="147"/>
      <c r="I48" s="147"/>
      <c r="J48" s="147"/>
      <c r="K48" s="147"/>
      <c r="L48" s="147"/>
      <c r="M48" s="147"/>
      <c r="N48" s="147"/>
      <c r="O48" s="147"/>
      <c r="P48" s="147"/>
      <c r="Q48" s="147"/>
      <c r="R48" s="550">
        <f t="shared" si="20"/>
        <v>255623</v>
      </c>
      <c r="S48" s="147">
        <f t="shared" ref="S48:S52" si="22">C48</f>
        <v>251714.06673883882</v>
      </c>
      <c r="T48" s="147"/>
      <c r="U48" s="143"/>
    </row>
    <row r="49" spans="1:21" s="144" customFormat="1">
      <c r="A49" s="145" t="s">
        <v>57</v>
      </c>
      <c r="B49" s="146">
        <f t="shared" si="19"/>
        <v>224185</v>
      </c>
      <c r="C49" s="147">
        <v>223810</v>
      </c>
      <c r="D49" s="147">
        <v>375</v>
      </c>
      <c r="E49" s="147">
        <f t="shared" si="21"/>
        <v>224185</v>
      </c>
      <c r="F49" s="147"/>
      <c r="G49" s="147"/>
      <c r="H49" s="147"/>
      <c r="I49" s="147"/>
      <c r="J49" s="147"/>
      <c r="K49" s="147"/>
      <c r="L49" s="147"/>
      <c r="M49" s="147"/>
      <c r="N49" s="147"/>
      <c r="O49" s="147"/>
      <c r="P49" s="147"/>
      <c r="Q49" s="147"/>
      <c r="R49" s="550">
        <f t="shared" si="20"/>
        <v>224185</v>
      </c>
      <c r="S49" s="147">
        <v>75819</v>
      </c>
      <c r="T49" s="147"/>
      <c r="U49" s="143"/>
    </row>
    <row r="50" spans="1:21" s="144" customFormat="1">
      <c r="A50" s="145" t="s">
        <v>156</v>
      </c>
      <c r="B50" s="146">
        <f t="shared" si="19"/>
        <v>65000</v>
      </c>
      <c r="C50" s="147">
        <v>64006.03364339094</v>
      </c>
      <c r="D50" s="147">
        <v>993.96635660906031</v>
      </c>
      <c r="E50" s="147">
        <f t="shared" si="21"/>
        <v>65000</v>
      </c>
      <c r="F50" s="147"/>
      <c r="G50" s="147"/>
      <c r="H50" s="147"/>
      <c r="I50" s="147"/>
      <c r="J50" s="147"/>
      <c r="K50" s="147"/>
      <c r="L50" s="147"/>
      <c r="M50" s="147"/>
      <c r="N50" s="147"/>
      <c r="O50" s="147"/>
      <c r="P50" s="147"/>
      <c r="Q50" s="147"/>
      <c r="R50" s="550">
        <f t="shared" si="20"/>
        <v>65000</v>
      </c>
      <c r="S50" s="147">
        <f t="shared" si="22"/>
        <v>64006.03364339094</v>
      </c>
      <c r="T50" s="147"/>
      <c r="U50" s="143"/>
    </row>
    <row r="51" spans="1:21" s="144" customFormat="1">
      <c r="A51" s="304" t="s">
        <v>154</v>
      </c>
      <c r="B51" s="146">
        <f t="shared" si="19"/>
        <v>512500</v>
      </c>
      <c r="C51" s="147">
        <v>504662.9575728901</v>
      </c>
      <c r="D51" s="147">
        <v>7837.0424271099037</v>
      </c>
      <c r="E51" s="147">
        <f t="shared" si="21"/>
        <v>512500</v>
      </c>
      <c r="F51" s="147"/>
      <c r="G51" s="147"/>
      <c r="H51" s="147"/>
      <c r="I51" s="147"/>
      <c r="J51" s="147"/>
      <c r="K51" s="147"/>
      <c r="L51" s="147"/>
      <c r="M51" s="147"/>
      <c r="N51" s="147"/>
      <c r="O51" s="147"/>
      <c r="P51" s="147"/>
      <c r="Q51" s="147"/>
      <c r="R51" s="550">
        <f t="shared" si="20"/>
        <v>512500</v>
      </c>
      <c r="S51" s="147">
        <f t="shared" si="22"/>
        <v>504662.9575728901</v>
      </c>
      <c r="T51" s="147"/>
      <c r="U51" s="143"/>
    </row>
    <row r="52" spans="1:21" s="144" customFormat="1">
      <c r="A52" s="145" t="s">
        <v>155</v>
      </c>
      <c r="B52" s="146">
        <f t="shared" si="19"/>
        <v>512500</v>
      </c>
      <c r="C52" s="147">
        <v>504662.9575728901</v>
      </c>
      <c r="D52" s="147">
        <v>7837.0424271099037</v>
      </c>
      <c r="E52" s="147">
        <f t="shared" si="21"/>
        <v>512500</v>
      </c>
      <c r="F52" s="147"/>
      <c r="G52" s="147"/>
      <c r="H52" s="147"/>
      <c r="I52" s="147"/>
      <c r="J52" s="147"/>
      <c r="K52" s="147"/>
      <c r="L52" s="147"/>
      <c r="M52" s="147"/>
      <c r="N52" s="147"/>
      <c r="O52" s="147"/>
      <c r="P52" s="147"/>
      <c r="Q52" s="147"/>
      <c r="R52" s="550">
        <f t="shared" si="20"/>
        <v>512500</v>
      </c>
      <c r="S52" s="147">
        <f t="shared" si="22"/>
        <v>504662.9575728901</v>
      </c>
      <c r="T52" s="147"/>
      <c r="U52" s="143"/>
    </row>
    <row r="53" spans="1:21" s="144" customFormat="1">
      <c r="A53" s="1193" t="s">
        <v>2759</v>
      </c>
      <c r="B53" s="146">
        <f t="shared" si="19"/>
        <v>45000</v>
      </c>
      <c r="C53" s="147">
        <v>44312</v>
      </c>
      <c r="D53" s="147">
        <v>688</v>
      </c>
      <c r="E53" s="147">
        <f t="shared" si="21"/>
        <v>45000</v>
      </c>
      <c r="F53" s="147"/>
      <c r="G53" s="147"/>
      <c r="H53" s="147"/>
      <c r="I53" s="147"/>
      <c r="J53" s="147"/>
      <c r="K53" s="147"/>
      <c r="L53" s="147"/>
      <c r="M53" s="147"/>
      <c r="N53" s="147"/>
      <c r="O53" s="147"/>
      <c r="P53" s="147"/>
      <c r="Q53" s="147"/>
      <c r="R53" s="550">
        <f t="shared" si="20"/>
        <v>45000</v>
      </c>
      <c r="S53" s="147">
        <v>23846</v>
      </c>
      <c r="T53" s="147"/>
      <c r="U53" s="143"/>
    </row>
    <row r="54" spans="1:21" s="153" customFormat="1">
      <c r="A54" s="149" t="s">
        <v>157</v>
      </c>
      <c r="B54" s="150">
        <f>SUM(C54:D54)</f>
        <v>6487815.0000000009</v>
      </c>
      <c r="C54" s="150">
        <f t="shared" ref="C54:T54" si="23">SUM(C45:C53)</f>
        <v>6391658.0155280111</v>
      </c>
      <c r="D54" s="150">
        <f t="shared" si="23"/>
        <v>96156.984471990043</v>
      </c>
      <c r="E54" s="150">
        <f t="shared" si="23"/>
        <v>6487815</v>
      </c>
      <c r="F54" s="150">
        <f t="shared" si="23"/>
        <v>0</v>
      </c>
      <c r="G54" s="150">
        <f t="shared" si="23"/>
        <v>0</v>
      </c>
      <c r="H54" s="150">
        <f t="shared" si="23"/>
        <v>0</v>
      </c>
      <c r="I54" s="150">
        <f t="shared" si="23"/>
        <v>0</v>
      </c>
      <c r="J54" s="150">
        <f t="shared" si="23"/>
        <v>0</v>
      </c>
      <c r="K54" s="150">
        <f t="shared" si="23"/>
        <v>0</v>
      </c>
      <c r="L54" s="150">
        <f t="shared" si="23"/>
        <v>0</v>
      </c>
      <c r="M54" s="150">
        <f t="shared" si="23"/>
        <v>0</v>
      </c>
      <c r="N54" s="150">
        <f t="shared" si="23"/>
        <v>0</v>
      </c>
      <c r="O54" s="150">
        <f t="shared" si="23"/>
        <v>0</v>
      </c>
      <c r="P54" s="150">
        <f t="shared" si="23"/>
        <v>0</v>
      </c>
      <c r="Q54" s="150">
        <f t="shared" si="23"/>
        <v>0</v>
      </c>
      <c r="R54" s="370">
        <f t="shared" si="23"/>
        <v>6487815</v>
      </c>
      <c r="S54" s="150">
        <f t="shared" si="23"/>
        <v>3995940.0155280097</v>
      </c>
      <c r="T54" s="150">
        <f t="shared" si="23"/>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4">SUM(C56+D56)</f>
        <v>39177</v>
      </c>
      <c r="C56" s="147">
        <v>38578</v>
      </c>
      <c r="D56" s="147">
        <v>599</v>
      </c>
      <c r="E56" s="147">
        <f>B56</f>
        <v>39177</v>
      </c>
      <c r="F56" s="147"/>
      <c r="G56" s="147"/>
      <c r="H56" s="147"/>
      <c r="I56" s="147"/>
      <c r="J56" s="147"/>
      <c r="K56" s="147"/>
      <c r="L56" s="147"/>
      <c r="M56" s="147"/>
      <c r="N56" s="147"/>
      <c r="O56" s="147"/>
      <c r="P56" s="147"/>
      <c r="Q56" s="147"/>
      <c r="R56" s="550">
        <f t="shared" ref="R56:R61" si="25">SUM(E56:Q56)</f>
        <v>39177</v>
      </c>
      <c r="S56" s="148"/>
      <c r="T56" s="148"/>
      <c r="U56" s="143"/>
    </row>
    <row r="57" spans="1:21" s="204" customFormat="1">
      <c r="A57" s="198" t="s">
        <v>152</v>
      </c>
      <c r="B57" s="205">
        <f t="shared" si="24"/>
        <v>0</v>
      </c>
      <c r="C57" s="202"/>
      <c r="D57" s="202"/>
      <c r="E57" s="202"/>
      <c r="F57" s="202"/>
      <c r="G57" s="202"/>
      <c r="H57" s="202"/>
      <c r="I57" s="202"/>
      <c r="J57" s="202"/>
      <c r="K57" s="202"/>
      <c r="L57" s="202"/>
      <c r="M57" s="202"/>
      <c r="N57" s="202"/>
      <c r="O57" s="202"/>
      <c r="P57" s="202"/>
      <c r="Q57" s="202"/>
      <c r="R57" s="550">
        <f t="shared" si="25"/>
        <v>0</v>
      </c>
      <c r="S57" s="206"/>
      <c r="T57" s="206"/>
      <c r="U57" s="203"/>
    </row>
    <row r="58" spans="1:21" s="144" customFormat="1">
      <c r="A58" s="145" t="s">
        <v>156</v>
      </c>
      <c r="B58" s="146">
        <f t="shared" si="24"/>
        <v>0</v>
      </c>
      <c r="C58" s="147"/>
      <c r="D58" s="147"/>
      <c r="E58" s="147"/>
      <c r="F58" s="147"/>
      <c r="G58" s="147"/>
      <c r="H58" s="147"/>
      <c r="I58" s="147"/>
      <c r="J58" s="147"/>
      <c r="K58" s="147"/>
      <c r="L58" s="147"/>
      <c r="M58" s="147"/>
      <c r="N58" s="147"/>
      <c r="O58" s="147"/>
      <c r="P58" s="147"/>
      <c r="Q58" s="147"/>
      <c r="R58" s="550">
        <f t="shared" si="25"/>
        <v>0</v>
      </c>
      <c r="S58" s="148"/>
      <c r="T58" s="148"/>
      <c r="U58" s="143"/>
    </row>
    <row r="59" spans="1:21" s="144" customFormat="1">
      <c r="A59" s="304" t="s">
        <v>154</v>
      </c>
      <c r="B59" s="146">
        <f t="shared" si="24"/>
        <v>0</v>
      </c>
      <c r="C59" s="147"/>
      <c r="D59" s="147"/>
      <c r="E59" s="147"/>
      <c r="F59" s="147"/>
      <c r="G59" s="147"/>
      <c r="H59" s="147"/>
      <c r="I59" s="147"/>
      <c r="J59" s="147"/>
      <c r="K59" s="147"/>
      <c r="L59" s="147"/>
      <c r="M59" s="147"/>
      <c r="N59" s="147"/>
      <c r="O59" s="147"/>
      <c r="P59" s="147"/>
      <c r="Q59" s="147"/>
      <c r="R59" s="550">
        <f t="shared" si="25"/>
        <v>0</v>
      </c>
      <c r="S59" s="148"/>
      <c r="T59" s="148"/>
      <c r="U59" s="143"/>
    </row>
    <row r="60" spans="1:21" s="144" customFormat="1">
      <c r="A60" s="145" t="s">
        <v>155</v>
      </c>
      <c r="B60" s="146">
        <f t="shared" si="24"/>
        <v>0</v>
      </c>
      <c r="C60" s="147"/>
      <c r="D60" s="147"/>
      <c r="E60" s="147"/>
      <c r="F60" s="147"/>
      <c r="G60" s="147"/>
      <c r="H60" s="147"/>
      <c r="I60" s="147"/>
      <c r="J60" s="147"/>
      <c r="K60" s="147"/>
      <c r="L60" s="147"/>
      <c r="M60" s="147"/>
      <c r="N60" s="147"/>
      <c r="O60" s="147"/>
      <c r="P60" s="147"/>
      <c r="Q60" s="147"/>
      <c r="R60" s="550">
        <f t="shared" si="25"/>
        <v>0</v>
      </c>
      <c r="S60" s="148"/>
      <c r="T60" s="148"/>
      <c r="U60" s="143"/>
    </row>
    <row r="61" spans="1:21" s="144" customFormat="1" ht="24">
      <c r="A61" s="1193" t="s">
        <v>2753</v>
      </c>
      <c r="B61" s="146">
        <f t="shared" si="24"/>
        <v>75000</v>
      </c>
      <c r="C61" s="147">
        <v>73853.115742374168</v>
      </c>
      <c r="D61" s="147">
        <v>1146.8842576258321</v>
      </c>
      <c r="E61" s="147">
        <f>B61</f>
        <v>75000</v>
      </c>
      <c r="F61" s="147"/>
      <c r="G61" s="147"/>
      <c r="H61" s="147"/>
      <c r="I61" s="147"/>
      <c r="J61" s="147"/>
      <c r="K61" s="147"/>
      <c r="L61" s="147"/>
      <c r="M61" s="147"/>
      <c r="N61" s="147"/>
      <c r="O61" s="147"/>
      <c r="P61" s="147"/>
      <c r="Q61" s="147"/>
      <c r="R61" s="550">
        <f t="shared" si="25"/>
        <v>75000</v>
      </c>
      <c r="S61" s="148"/>
      <c r="T61" s="148"/>
      <c r="U61" s="143"/>
    </row>
    <row r="62" spans="1:21" s="144" customFormat="1" ht="13.7" customHeight="1">
      <c r="A62" s="149" t="s">
        <v>302</v>
      </c>
      <c r="B62" s="146">
        <f>SUM(C62:D62)</f>
        <v>114177</v>
      </c>
      <c r="C62" s="146">
        <f t="shared" ref="C62:R62" si="26">SUM(C56:C61)</f>
        <v>112431.11574237417</v>
      </c>
      <c r="D62" s="146">
        <f t="shared" si="26"/>
        <v>1745.8842576258321</v>
      </c>
      <c r="E62" s="146">
        <f t="shared" si="26"/>
        <v>114177</v>
      </c>
      <c r="F62" s="146">
        <f t="shared" si="26"/>
        <v>0</v>
      </c>
      <c r="G62" s="146">
        <f t="shared" si="26"/>
        <v>0</v>
      </c>
      <c r="H62" s="146">
        <f t="shared" si="26"/>
        <v>0</v>
      </c>
      <c r="I62" s="146">
        <f t="shared" si="26"/>
        <v>0</v>
      </c>
      <c r="J62" s="146">
        <f t="shared" si="26"/>
        <v>0</v>
      </c>
      <c r="K62" s="146">
        <f t="shared" si="26"/>
        <v>0</v>
      </c>
      <c r="L62" s="146">
        <f t="shared" si="26"/>
        <v>0</v>
      </c>
      <c r="M62" s="146">
        <f t="shared" si="26"/>
        <v>0</v>
      </c>
      <c r="N62" s="146">
        <f t="shared" si="26"/>
        <v>0</v>
      </c>
      <c r="O62" s="146">
        <f t="shared" si="26"/>
        <v>0</v>
      </c>
      <c r="P62" s="146">
        <f t="shared" si="26"/>
        <v>0</v>
      </c>
      <c r="Q62" s="146">
        <f t="shared" si="26"/>
        <v>0</v>
      </c>
      <c r="R62" s="370">
        <f t="shared" si="26"/>
        <v>114177</v>
      </c>
      <c r="S62" s="148"/>
      <c r="T62" s="148"/>
      <c r="U62" s="143"/>
    </row>
    <row r="63" spans="1:21" s="144" customFormat="1">
      <c r="A63" s="154" t="s">
        <v>303</v>
      </c>
      <c r="B63" s="146">
        <f t="shared" ref="B63:R63" si="27">SUM(B8+B11+B13+B14+B15+B26+B27+B38+B42+B43+B54+B62)</f>
        <v>46186115</v>
      </c>
      <c r="C63" s="146">
        <f t="shared" si="27"/>
        <v>45504308.537137732</v>
      </c>
      <c r="D63" s="146">
        <f t="shared" si="27"/>
        <v>681806.46286226297</v>
      </c>
      <c r="E63" s="146">
        <f t="shared" si="27"/>
        <v>10541437</v>
      </c>
      <c r="F63" s="146">
        <f t="shared" si="27"/>
        <v>2557000</v>
      </c>
      <c r="G63" s="146">
        <f t="shared" si="27"/>
        <v>4000000</v>
      </c>
      <c r="H63" s="146">
        <f t="shared" si="27"/>
        <v>3280000</v>
      </c>
      <c r="I63" s="146">
        <f t="shared" si="27"/>
        <v>25300000</v>
      </c>
      <c r="J63" s="146">
        <f t="shared" si="27"/>
        <v>507678</v>
      </c>
      <c r="K63" s="146">
        <f t="shared" si="27"/>
        <v>0</v>
      </c>
      <c r="L63" s="146">
        <f t="shared" si="27"/>
        <v>0</v>
      </c>
      <c r="M63" s="146">
        <f t="shared" si="27"/>
        <v>0</v>
      </c>
      <c r="N63" s="146">
        <f t="shared" si="27"/>
        <v>0</v>
      </c>
      <c r="O63" s="146">
        <f t="shared" si="27"/>
        <v>0</v>
      </c>
      <c r="P63" s="146">
        <f t="shared" si="27"/>
        <v>0</v>
      </c>
      <c r="Q63" s="146">
        <f t="shared" si="27"/>
        <v>0</v>
      </c>
      <c r="R63" s="370">
        <f t="shared" si="27"/>
        <v>46186115</v>
      </c>
      <c r="S63" s="146">
        <f>SUM(S10+S13+S14+S15+S26+S27+S38+S42+S43+S54)</f>
        <v>39521001.060137942</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50000</v>
      </c>
      <c r="C65" s="147">
        <v>49235.410494916112</v>
      </c>
      <c r="D65" s="147">
        <v>764.58950508388807</v>
      </c>
      <c r="E65" s="147">
        <f>B65</f>
        <v>50000</v>
      </c>
      <c r="F65" s="147"/>
      <c r="G65" s="147"/>
      <c r="H65" s="147"/>
      <c r="I65" s="147"/>
      <c r="J65" s="147"/>
      <c r="K65" s="147"/>
      <c r="L65" s="147"/>
      <c r="M65" s="147"/>
      <c r="N65" s="147"/>
      <c r="O65" s="147"/>
      <c r="P65" s="147"/>
      <c r="Q65" s="147"/>
      <c r="R65" s="550">
        <f>SUM(E65:Q65)</f>
        <v>50000</v>
      </c>
      <c r="S65" s="147">
        <v>26496.0964082309</v>
      </c>
      <c r="T65" s="147"/>
      <c r="U65" s="143"/>
    </row>
    <row r="66" spans="1:21" s="144" customFormat="1" ht="24" customHeight="1">
      <c r="A66" s="304" t="s">
        <v>1753</v>
      </c>
      <c r="B66" s="146">
        <f>SUM(C66+D66)</f>
        <v>0</v>
      </c>
      <c r="C66" s="147"/>
      <c r="D66" s="147"/>
      <c r="E66" s="147">
        <f t="shared" ref="E66:E69" si="28">B66</f>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f t="shared" si="28"/>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f t="shared" si="28"/>
        <v>0</v>
      </c>
      <c r="F68" s="147"/>
      <c r="G68" s="147"/>
      <c r="H68" s="147"/>
      <c r="I68" s="147"/>
      <c r="J68" s="147"/>
      <c r="K68" s="147"/>
      <c r="L68" s="147"/>
      <c r="M68" s="147"/>
      <c r="N68" s="147"/>
      <c r="O68" s="147"/>
      <c r="P68" s="147"/>
      <c r="Q68" s="147"/>
      <c r="R68" s="550">
        <f>SUM(E68:Q68)</f>
        <v>0</v>
      </c>
      <c r="S68" s="147"/>
      <c r="T68" s="147"/>
      <c r="U68" s="143"/>
    </row>
    <row r="69" spans="1:21" s="144" customFormat="1">
      <c r="A69" s="1193" t="s">
        <v>2754</v>
      </c>
      <c r="B69" s="146">
        <f>SUM(C69+D69)</f>
        <v>45000</v>
      </c>
      <c r="C69" s="147">
        <v>44311.869445424498</v>
      </c>
      <c r="D69" s="147">
        <v>688.13055457550217</v>
      </c>
      <c r="E69" s="147">
        <f t="shared" si="28"/>
        <v>45000</v>
      </c>
      <c r="F69" s="147"/>
      <c r="G69" s="147"/>
      <c r="H69" s="147"/>
      <c r="I69" s="147"/>
      <c r="J69" s="147"/>
      <c r="K69" s="147"/>
      <c r="L69" s="147"/>
      <c r="M69" s="147"/>
      <c r="N69" s="147"/>
      <c r="O69" s="147"/>
      <c r="P69" s="147"/>
      <c r="Q69" s="147"/>
      <c r="R69" s="550">
        <f>SUM(E69:Q69)</f>
        <v>45000</v>
      </c>
      <c r="S69" s="147">
        <f>C69</f>
        <v>44311.869445424498</v>
      </c>
      <c r="T69" s="147"/>
      <c r="U69" s="143"/>
    </row>
    <row r="70" spans="1:21" s="144" customFormat="1">
      <c r="A70" s="149" t="s">
        <v>1757</v>
      </c>
      <c r="B70" s="146">
        <f>SUM(C70:D70)</f>
        <v>95000</v>
      </c>
      <c r="C70" s="146">
        <f>SUM(C65:C69)</f>
        <v>93547.27994034061</v>
      </c>
      <c r="D70" s="146">
        <f>SUM(D65:D69)</f>
        <v>1452.7200596593902</v>
      </c>
      <c r="E70" s="146">
        <f t="shared" ref="E70:T70" si="29">SUM(E65:E69)</f>
        <v>95000</v>
      </c>
      <c r="F70" s="146">
        <f t="shared" si="29"/>
        <v>0</v>
      </c>
      <c r="G70" s="146">
        <f t="shared" si="29"/>
        <v>0</v>
      </c>
      <c r="H70" s="146">
        <f t="shared" si="29"/>
        <v>0</v>
      </c>
      <c r="I70" s="146">
        <f t="shared" si="29"/>
        <v>0</v>
      </c>
      <c r="J70" s="146">
        <f t="shared" si="29"/>
        <v>0</v>
      </c>
      <c r="K70" s="146">
        <f t="shared" si="29"/>
        <v>0</v>
      </c>
      <c r="L70" s="146">
        <f t="shared" si="29"/>
        <v>0</v>
      </c>
      <c r="M70" s="146">
        <f t="shared" si="29"/>
        <v>0</v>
      </c>
      <c r="N70" s="146">
        <f t="shared" si="29"/>
        <v>0</v>
      </c>
      <c r="O70" s="146">
        <f t="shared" si="29"/>
        <v>0</v>
      </c>
      <c r="P70" s="146">
        <f t="shared" si="29"/>
        <v>0</v>
      </c>
      <c r="Q70" s="146">
        <f t="shared" si="29"/>
        <v>0</v>
      </c>
      <c r="R70" s="370">
        <f t="shared" si="29"/>
        <v>95000</v>
      </c>
      <c r="S70" s="150">
        <f t="shared" si="29"/>
        <v>70807.965853655391</v>
      </c>
      <c r="T70" s="150">
        <f t="shared" si="29"/>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f>B72</f>
        <v>0</v>
      </c>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f t="shared" ref="E73:E76" si="30">B73</f>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f t="shared" si="30"/>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365118</v>
      </c>
      <c r="C75" s="147">
        <v>359535</v>
      </c>
      <c r="D75" s="147">
        <v>5583</v>
      </c>
      <c r="E75" s="147">
        <f t="shared" si="30"/>
        <v>365118</v>
      </c>
      <c r="F75" s="147"/>
      <c r="G75" s="147"/>
      <c r="H75" s="147"/>
      <c r="I75" s="147"/>
      <c r="J75" s="147"/>
      <c r="K75" s="147"/>
      <c r="L75" s="147"/>
      <c r="M75" s="147"/>
      <c r="N75" s="147"/>
      <c r="O75" s="147"/>
      <c r="P75" s="147"/>
      <c r="Q75" s="147"/>
      <c r="R75" s="550">
        <f>SUM(E75:Q75)</f>
        <v>365118</v>
      </c>
      <c r="S75" s="148"/>
      <c r="T75" s="148"/>
      <c r="U75" s="143"/>
    </row>
    <row r="76" spans="1:21" s="144" customFormat="1">
      <c r="A76" s="1193" t="s">
        <v>34</v>
      </c>
      <c r="B76" s="146">
        <f>SUM(C76+D76)</f>
        <v>0</v>
      </c>
      <c r="C76" s="147"/>
      <c r="D76" s="147"/>
      <c r="E76" s="147">
        <f t="shared" si="30"/>
        <v>0</v>
      </c>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365118</v>
      </c>
      <c r="C77" s="146">
        <f>SUM(C72:C76)</f>
        <v>359535</v>
      </c>
      <c r="D77" s="146">
        <f>SUM(D72:D76)</f>
        <v>5583</v>
      </c>
      <c r="E77" s="146">
        <f t="shared" ref="E77:Q77" si="31">SUM(E72:E76)</f>
        <v>365118</v>
      </c>
      <c r="F77" s="146">
        <f t="shared" si="31"/>
        <v>0</v>
      </c>
      <c r="G77" s="146">
        <f t="shared" si="31"/>
        <v>0</v>
      </c>
      <c r="H77" s="146">
        <f t="shared" si="31"/>
        <v>0</v>
      </c>
      <c r="I77" s="146">
        <f t="shared" si="31"/>
        <v>0</v>
      </c>
      <c r="J77" s="146">
        <f t="shared" si="31"/>
        <v>0</v>
      </c>
      <c r="K77" s="146">
        <f t="shared" si="31"/>
        <v>0</v>
      </c>
      <c r="L77" s="146">
        <f t="shared" si="31"/>
        <v>0</v>
      </c>
      <c r="M77" s="146">
        <f t="shared" si="31"/>
        <v>0</v>
      </c>
      <c r="N77" s="146">
        <f t="shared" si="31"/>
        <v>0</v>
      </c>
      <c r="O77" s="146">
        <f t="shared" si="31"/>
        <v>0</v>
      </c>
      <c r="P77" s="146">
        <f t="shared" si="31"/>
        <v>0</v>
      </c>
      <c r="Q77" s="146">
        <f t="shared" si="31"/>
        <v>0</v>
      </c>
      <c r="R77" s="370">
        <f>SUM(R72:R76)</f>
        <v>365118</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1748855</v>
      </c>
      <c r="C79" s="147">
        <v>1722112</v>
      </c>
      <c r="D79" s="147">
        <v>26743</v>
      </c>
      <c r="E79" s="147">
        <f>B79</f>
        <v>1748855</v>
      </c>
      <c r="F79" s="147"/>
      <c r="G79" s="147"/>
      <c r="H79" s="147"/>
      <c r="I79" s="147"/>
      <c r="J79" s="147"/>
      <c r="K79" s="147"/>
      <c r="L79" s="147"/>
      <c r="M79" s="147"/>
      <c r="N79" s="147"/>
      <c r="O79" s="147"/>
      <c r="P79" s="147"/>
      <c r="Q79" s="147"/>
      <c r="R79" s="550">
        <f>SUM(E79:Q79)</f>
        <v>1748855</v>
      </c>
      <c r="S79" s="147">
        <f>C79</f>
        <v>1722112</v>
      </c>
      <c r="T79" s="147"/>
      <c r="U79" s="143"/>
    </row>
    <row r="80" spans="1:21" s="144" customFormat="1">
      <c r="A80" s="304" t="s">
        <v>58</v>
      </c>
      <c r="B80" s="146">
        <f>SUM(C80:D80)</f>
        <v>450000</v>
      </c>
      <c r="C80" s="147">
        <v>443119</v>
      </c>
      <c r="D80" s="147">
        <v>6881</v>
      </c>
      <c r="E80" s="147">
        <f>B80</f>
        <v>450000</v>
      </c>
      <c r="F80" s="147"/>
      <c r="G80" s="147"/>
      <c r="H80" s="147"/>
      <c r="I80" s="147"/>
      <c r="J80" s="147"/>
      <c r="K80" s="147"/>
      <c r="L80" s="147"/>
      <c r="M80" s="147"/>
      <c r="N80" s="147"/>
      <c r="O80" s="147"/>
      <c r="P80" s="147"/>
      <c r="Q80" s="147"/>
      <c r="R80" s="550">
        <f>SUM(E80:Q80)</f>
        <v>450000</v>
      </c>
      <c r="S80" s="147">
        <f>C80</f>
        <v>443119</v>
      </c>
      <c r="T80" s="147"/>
      <c r="U80" s="143"/>
    </row>
    <row r="81" spans="1:21" s="144" customFormat="1">
      <c r="A81" s="149" t="s">
        <v>1316</v>
      </c>
      <c r="B81" s="146">
        <f>SUM(C81:D81)</f>
        <v>2198855</v>
      </c>
      <c r="C81" s="543">
        <f>SUM(C79:C80)</f>
        <v>2165231</v>
      </c>
      <c r="D81" s="543">
        <f t="shared" ref="D81:T81" si="32">SUM(D79:D80)</f>
        <v>33624</v>
      </c>
      <c r="E81" s="543">
        <f t="shared" si="32"/>
        <v>2198855</v>
      </c>
      <c r="F81" s="543">
        <f t="shared" si="32"/>
        <v>0</v>
      </c>
      <c r="G81" s="543">
        <f t="shared" si="32"/>
        <v>0</v>
      </c>
      <c r="H81" s="543">
        <f t="shared" si="32"/>
        <v>0</v>
      </c>
      <c r="I81" s="543">
        <f t="shared" si="32"/>
        <v>0</v>
      </c>
      <c r="J81" s="543">
        <f t="shared" si="32"/>
        <v>0</v>
      </c>
      <c r="K81" s="543">
        <f t="shared" si="32"/>
        <v>0</v>
      </c>
      <c r="L81" s="543">
        <f t="shared" si="32"/>
        <v>0</v>
      </c>
      <c r="M81" s="543">
        <f t="shared" si="32"/>
        <v>0</v>
      </c>
      <c r="N81" s="543">
        <f t="shared" si="32"/>
        <v>0</v>
      </c>
      <c r="O81" s="543">
        <f t="shared" si="32"/>
        <v>0</v>
      </c>
      <c r="P81" s="543">
        <f t="shared" si="32"/>
        <v>0</v>
      </c>
      <c r="Q81" s="543">
        <f t="shared" si="32"/>
        <v>0</v>
      </c>
      <c r="R81" s="543">
        <f t="shared" si="32"/>
        <v>2198855</v>
      </c>
      <c r="S81" s="543">
        <f t="shared" si="32"/>
        <v>2165231</v>
      </c>
      <c r="T81" s="543">
        <f t="shared" si="32"/>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33">SUM(C83+D83)</f>
        <v>115526</v>
      </c>
      <c r="C83" s="147">
        <v>115526</v>
      </c>
      <c r="D83" s="147">
        <v>0</v>
      </c>
      <c r="E83" s="147">
        <f>B83</f>
        <v>115526</v>
      </c>
      <c r="F83" s="147"/>
      <c r="G83" s="147"/>
      <c r="H83" s="147"/>
      <c r="I83" s="147"/>
      <c r="J83" s="147"/>
      <c r="K83" s="147"/>
      <c r="L83" s="147"/>
      <c r="M83" s="147"/>
      <c r="N83" s="147"/>
      <c r="O83" s="147"/>
      <c r="P83" s="147"/>
      <c r="Q83" s="147"/>
      <c r="R83" s="550">
        <f t="shared" ref="R83:R95" si="34">SUM(E83:Q83)</f>
        <v>115526</v>
      </c>
      <c r="S83" s="148"/>
      <c r="T83" s="148"/>
      <c r="U83" s="143"/>
    </row>
    <row r="84" spans="1:21" s="144" customFormat="1">
      <c r="A84" s="145" t="s">
        <v>777</v>
      </c>
      <c r="B84" s="146">
        <f t="shared" si="33"/>
        <v>75000</v>
      </c>
      <c r="C84" s="147">
        <v>73853.115742374168</v>
      </c>
      <c r="D84" s="147">
        <v>1146.8842576258321</v>
      </c>
      <c r="E84" s="147">
        <f t="shared" ref="E84:E95" si="35">B84</f>
        <v>75000</v>
      </c>
      <c r="F84" s="147"/>
      <c r="G84" s="147"/>
      <c r="H84" s="147"/>
      <c r="I84" s="147"/>
      <c r="J84" s="147"/>
      <c r="K84" s="147"/>
      <c r="L84" s="147"/>
      <c r="M84" s="147"/>
      <c r="N84" s="147"/>
      <c r="O84" s="147"/>
      <c r="P84" s="147"/>
      <c r="Q84" s="147"/>
      <c r="R84" s="550">
        <f t="shared" si="34"/>
        <v>75000</v>
      </c>
      <c r="S84" s="147">
        <f>C84</f>
        <v>73853.115742374168</v>
      </c>
      <c r="T84" s="147"/>
      <c r="U84" s="143"/>
    </row>
    <row r="85" spans="1:21" s="144" customFormat="1">
      <c r="A85" s="145" t="s">
        <v>778</v>
      </c>
      <c r="B85" s="146">
        <f t="shared" si="33"/>
        <v>1010769</v>
      </c>
      <c r="C85" s="147">
        <v>995312.53261071723</v>
      </c>
      <c r="D85" s="147">
        <v>15456.46738928277</v>
      </c>
      <c r="E85" s="147">
        <f t="shared" si="35"/>
        <v>1010769</v>
      </c>
      <c r="F85" s="147"/>
      <c r="G85" s="147"/>
      <c r="H85" s="147"/>
      <c r="I85" s="147"/>
      <c r="J85" s="147"/>
      <c r="K85" s="147"/>
      <c r="L85" s="147"/>
      <c r="M85" s="147"/>
      <c r="N85" s="147"/>
      <c r="O85" s="147"/>
      <c r="P85" s="147"/>
      <c r="Q85" s="147"/>
      <c r="R85" s="550">
        <f t="shared" si="34"/>
        <v>1010769</v>
      </c>
      <c r="S85" s="147">
        <f t="shared" ref="S85:S87" si="36">C85</f>
        <v>995312.53261071723</v>
      </c>
      <c r="T85" s="147"/>
      <c r="U85" s="143"/>
    </row>
    <row r="86" spans="1:21" s="144" customFormat="1">
      <c r="A86" s="145" t="s">
        <v>779</v>
      </c>
      <c r="B86" s="146">
        <f t="shared" si="33"/>
        <v>489188</v>
      </c>
      <c r="C86" s="147">
        <v>481707.43978374044</v>
      </c>
      <c r="D86" s="147">
        <v>7480.5602162595605</v>
      </c>
      <c r="E86" s="147">
        <f t="shared" si="35"/>
        <v>489188</v>
      </c>
      <c r="F86" s="147"/>
      <c r="G86" s="147"/>
      <c r="H86" s="147"/>
      <c r="I86" s="147"/>
      <c r="J86" s="147"/>
      <c r="K86" s="147"/>
      <c r="L86" s="147"/>
      <c r="M86" s="147"/>
      <c r="N86" s="147"/>
      <c r="O86" s="147"/>
      <c r="P86" s="147"/>
      <c r="Q86" s="147"/>
      <c r="R86" s="550">
        <f t="shared" si="34"/>
        <v>489188</v>
      </c>
      <c r="S86" s="147">
        <f t="shared" si="36"/>
        <v>481707.43978374044</v>
      </c>
      <c r="T86" s="147"/>
      <c r="U86" s="143"/>
    </row>
    <row r="87" spans="1:21" s="144" customFormat="1">
      <c r="A87" s="145" t="s">
        <v>780</v>
      </c>
      <c r="B87" s="146">
        <f t="shared" si="33"/>
        <v>0</v>
      </c>
      <c r="C87" s="147">
        <v>0</v>
      </c>
      <c r="D87" s="147">
        <v>0</v>
      </c>
      <c r="E87" s="147">
        <f t="shared" si="35"/>
        <v>0</v>
      </c>
      <c r="F87" s="147"/>
      <c r="G87" s="147"/>
      <c r="H87" s="147"/>
      <c r="I87" s="147"/>
      <c r="J87" s="147"/>
      <c r="K87" s="147"/>
      <c r="L87" s="147"/>
      <c r="M87" s="147"/>
      <c r="N87" s="147"/>
      <c r="O87" s="147"/>
      <c r="P87" s="147"/>
      <c r="Q87" s="147"/>
      <c r="R87" s="550">
        <f t="shared" si="34"/>
        <v>0</v>
      </c>
      <c r="S87" s="147">
        <f t="shared" si="36"/>
        <v>0</v>
      </c>
      <c r="T87" s="147"/>
      <c r="U87" s="143"/>
    </row>
    <row r="88" spans="1:21" s="144" customFormat="1">
      <c r="A88" s="145" t="s">
        <v>781</v>
      </c>
      <c r="B88" s="146">
        <f t="shared" si="33"/>
        <v>180000</v>
      </c>
      <c r="C88" s="147">
        <v>180000</v>
      </c>
      <c r="D88" s="147">
        <v>0</v>
      </c>
      <c r="E88" s="147">
        <f t="shared" si="35"/>
        <v>180000</v>
      </c>
      <c r="F88" s="147"/>
      <c r="G88" s="147"/>
      <c r="H88" s="147"/>
      <c r="I88" s="147"/>
      <c r="J88" s="147"/>
      <c r="K88" s="147"/>
      <c r="L88" s="147"/>
      <c r="M88" s="147"/>
      <c r="N88" s="147"/>
      <c r="O88" s="147"/>
      <c r="P88" s="147"/>
      <c r="Q88" s="147"/>
      <c r="R88" s="550">
        <f t="shared" si="34"/>
        <v>180000</v>
      </c>
      <c r="S88" s="148"/>
      <c r="T88" s="148"/>
      <c r="U88" s="143"/>
    </row>
    <row r="89" spans="1:21" s="144" customFormat="1">
      <c r="A89" s="145" t="s">
        <v>782</v>
      </c>
      <c r="B89" s="146">
        <f t="shared" si="33"/>
        <v>665000</v>
      </c>
      <c r="C89" s="147">
        <v>665000</v>
      </c>
      <c r="D89" s="147">
        <v>0</v>
      </c>
      <c r="E89" s="147">
        <f t="shared" si="35"/>
        <v>665000</v>
      </c>
      <c r="F89" s="147"/>
      <c r="G89" s="147"/>
      <c r="H89" s="147"/>
      <c r="I89" s="147"/>
      <c r="J89" s="147"/>
      <c r="K89" s="147"/>
      <c r="L89" s="147"/>
      <c r="M89" s="147"/>
      <c r="N89" s="147"/>
      <c r="O89" s="147"/>
      <c r="P89" s="147"/>
      <c r="Q89" s="147"/>
      <c r="R89" s="550">
        <f t="shared" si="34"/>
        <v>665000</v>
      </c>
      <c r="S89" s="147">
        <f>C89</f>
        <v>665000</v>
      </c>
      <c r="T89" s="147"/>
      <c r="U89" s="143"/>
    </row>
    <row r="90" spans="1:21" s="144" customFormat="1">
      <c r="A90" s="145" t="s">
        <v>783</v>
      </c>
      <c r="B90" s="146">
        <f t="shared" si="33"/>
        <v>12500</v>
      </c>
      <c r="C90" s="147">
        <v>12500</v>
      </c>
      <c r="D90" s="147">
        <v>0</v>
      </c>
      <c r="E90" s="147">
        <f t="shared" si="35"/>
        <v>12500</v>
      </c>
      <c r="F90" s="147"/>
      <c r="G90" s="147"/>
      <c r="H90" s="147"/>
      <c r="I90" s="147"/>
      <c r="J90" s="147"/>
      <c r="K90" s="147"/>
      <c r="L90" s="147"/>
      <c r="M90" s="147"/>
      <c r="N90" s="147"/>
      <c r="O90" s="147"/>
      <c r="P90" s="147"/>
      <c r="Q90" s="147"/>
      <c r="R90" s="550">
        <f t="shared" si="34"/>
        <v>12500</v>
      </c>
      <c r="S90" s="147"/>
      <c r="T90" s="147"/>
      <c r="U90" s="143"/>
    </row>
    <row r="91" spans="1:21" s="144" customFormat="1">
      <c r="A91" s="145" t="s">
        <v>373</v>
      </c>
      <c r="B91" s="146">
        <f t="shared" si="33"/>
        <v>0</v>
      </c>
      <c r="C91" s="147"/>
      <c r="D91" s="147"/>
      <c r="E91" s="147">
        <f t="shared" si="35"/>
        <v>0</v>
      </c>
      <c r="F91" s="147"/>
      <c r="G91" s="147"/>
      <c r="H91" s="147"/>
      <c r="I91" s="147"/>
      <c r="J91" s="147"/>
      <c r="K91" s="147"/>
      <c r="L91" s="147"/>
      <c r="M91" s="147"/>
      <c r="N91" s="147"/>
      <c r="O91" s="147"/>
      <c r="P91" s="147"/>
      <c r="Q91" s="147"/>
      <c r="R91" s="550">
        <f t="shared" si="34"/>
        <v>0</v>
      </c>
      <c r="S91" s="147">
        <f t="shared" ref="S91:S95" si="37">C91</f>
        <v>0</v>
      </c>
      <c r="T91" s="147"/>
      <c r="U91" s="143"/>
    </row>
    <row r="92" spans="1:21" s="144" customFormat="1">
      <c r="A92" s="304" t="s">
        <v>1318</v>
      </c>
      <c r="B92" s="146">
        <f t="shared" si="33"/>
        <v>0</v>
      </c>
      <c r="C92" s="147">
        <v>0</v>
      </c>
      <c r="D92" s="147">
        <v>0</v>
      </c>
      <c r="E92" s="147">
        <f t="shared" si="35"/>
        <v>0</v>
      </c>
      <c r="F92" s="147"/>
      <c r="G92" s="147"/>
      <c r="H92" s="147"/>
      <c r="I92" s="147"/>
      <c r="J92" s="147"/>
      <c r="K92" s="147"/>
      <c r="L92" s="147"/>
      <c r="M92" s="147"/>
      <c r="N92" s="147"/>
      <c r="O92" s="147"/>
      <c r="P92" s="147"/>
      <c r="Q92" s="147"/>
      <c r="R92" s="550">
        <f t="shared" si="34"/>
        <v>0</v>
      </c>
      <c r="S92" s="147">
        <f t="shared" si="37"/>
        <v>0</v>
      </c>
      <c r="T92" s="147"/>
      <c r="U92" s="143"/>
    </row>
    <row r="93" spans="1:21" s="144" customFormat="1">
      <c r="A93" s="1193" t="s">
        <v>2735</v>
      </c>
      <c r="B93" s="146">
        <f t="shared" si="33"/>
        <v>0</v>
      </c>
      <c r="C93" s="147"/>
      <c r="D93" s="147"/>
      <c r="E93" s="147">
        <f t="shared" si="35"/>
        <v>0</v>
      </c>
      <c r="F93" s="147"/>
      <c r="G93" s="147"/>
      <c r="H93" s="147"/>
      <c r="I93" s="147"/>
      <c r="J93" s="147"/>
      <c r="K93" s="147"/>
      <c r="L93" s="147"/>
      <c r="M93" s="147"/>
      <c r="N93" s="147"/>
      <c r="O93" s="147"/>
      <c r="P93" s="147"/>
      <c r="Q93" s="147"/>
      <c r="R93" s="550">
        <f t="shared" si="34"/>
        <v>0</v>
      </c>
      <c r="S93" s="147">
        <f t="shared" si="37"/>
        <v>0</v>
      </c>
      <c r="T93" s="147"/>
      <c r="U93" s="143"/>
    </row>
    <row r="94" spans="1:21" s="144" customFormat="1">
      <c r="A94" s="1193" t="s">
        <v>2731</v>
      </c>
      <c r="B94" s="146">
        <f t="shared" si="33"/>
        <v>0</v>
      </c>
      <c r="C94" s="147"/>
      <c r="D94" s="147"/>
      <c r="E94" s="147">
        <f t="shared" si="35"/>
        <v>0</v>
      </c>
      <c r="F94" s="147"/>
      <c r="G94" s="147"/>
      <c r="H94" s="147"/>
      <c r="I94" s="147"/>
      <c r="J94" s="147"/>
      <c r="K94" s="147"/>
      <c r="L94" s="147"/>
      <c r="M94" s="147"/>
      <c r="N94" s="147"/>
      <c r="O94" s="147"/>
      <c r="P94" s="147"/>
      <c r="Q94" s="147"/>
      <c r="R94" s="550">
        <f t="shared" si="34"/>
        <v>0</v>
      </c>
      <c r="S94" s="147">
        <f t="shared" si="37"/>
        <v>0</v>
      </c>
      <c r="T94" s="147"/>
      <c r="U94" s="143"/>
    </row>
    <row r="95" spans="1:21" s="144" customFormat="1">
      <c r="A95" s="1193" t="s">
        <v>2732</v>
      </c>
      <c r="B95" s="146">
        <f t="shared" si="33"/>
        <v>0</v>
      </c>
      <c r="C95" s="147"/>
      <c r="D95" s="147"/>
      <c r="E95" s="147">
        <f t="shared" si="35"/>
        <v>0</v>
      </c>
      <c r="F95" s="147"/>
      <c r="G95" s="147"/>
      <c r="H95" s="147"/>
      <c r="I95" s="147"/>
      <c r="J95" s="147"/>
      <c r="K95" s="147"/>
      <c r="L95" s="147"/>
      <c r="M95" s="147"/>
      <c r="N95" s="147"/>
      <c r="O95" s="147"/>
      <c r="P95" s="147"/>
      <c r="Q95" s="147"/>
      <c r="R95" s="550">
        <f t="shared" si="34"/>
        <v>0</v>
      </c>
      <c r="S95" s="147">
        <f t="shared" si="37"/>
        <v>0</v>
      </c>
      <c r="T95" s="147"/>
      <c r="U95" s="143"/>
    </row>
    <row r="96" spans="1:21" s="144" customFormat="1">
      <c r="A96" s="149" t="s">
        <v>784</v>
      </c>
      <c r="B96" s="146">
        <f>SUM(C96:D96)</f>
        <v>2547983</v>
      </c>
      <c r="C96" s="146">
        <f t="shared" ref="C96:R96" si="38">SUM(C83:C95)</f>
        <v>2523899.0881368318</v>
      </c>
      <c r="D96" s="146">
        <f t="shared" si="38"/>
        <v>24083.911863168163</v>
      </c>
      <c r="E96" s="146">
        <f t="shared" si="38"/>
        <v>2547983</v>
      </c>
      <c r="F96" s="146">
        <f t="shared" si="38"/>
        <v>0</v>
      </c>
      <c r="G96" s="146">
        <f t="shared" si="38"/>
        <v>0</v>
      </c>
      <c r="H96" s="146">
        <f t="shared" si="38"/>
        <v>0</v>
      </c>
      <c r="I96" s="146">
        <f t="shared" si="38"/>
        <v>0</v>
      </c>
      <c r="J96" s="146">
        <f t="shared" si="38"/>
        <v>0</v>
      </c>
      <c r="K96" s="146">
        <f t="shared" si="38"/>
        <v>0</v>
      </c>
      <c r="L96" s="146">
        <f t="shared" si="38"/>
        <v>0</v>
      </c>
      <c r="M96" s="146">
        <f t="shared" si="38"/>
        <v>0</v>
      </c>
      <c r="N96" s="146">
        <f t="shared" si="38"/>
        <v>0</v>
      </c>
      <c r="O96" s="146">
        <f t="shared" si="38"/>
        <v>0</v>
      </c>
      <c r="P96" s="146">
        <f t="shared" si="38"/>
        <v>0</v>
      </c>
      <c r="Q96" s="146">
        <f t="shared" si="38"/>
        <v>0</v>
      </c>
      <c r="R96" s="370">
        <f t="shared" si="38"/>
        <v>2547983</v>
      </c>
      <c r="S96" s="150">
        <f>SUM(S84:S87,S89:S95)</f>
        <v>2215873.0881368318</v>
      </c>
      <c r="T96" s="146">
        <f>SUM(T84:T87,T89:T95)</f>
        <v>0</v>
      </c>
      <c r="U96" s="143"/>
    </row>
    <row r="97" spans="1:21" s="144" customFormat="1">
      <c r="A97" s="149" t="s">
        <v>785</v>
      </c>
      <c r="B97" s="146">
        <f>SUM(C97:D97)</f>
        <v>51393070.999999985</v>
      </c>
      <c r="C97" s="146">
        <f t="shared" ref="C97:R97" si="39">SUM(C63+C70+C77+C81+C96)</f>
        <v>50646520.905214898</v>
      </c>
      <c r="D97" s="146">
        <f t="shared" si="39"/>
        <v>746550.09478509042</v>
      </c>
      <c r="E97" s="146">
        <f t="shared" si="39"/>
        <v>15748393</v>
      </c>
      <c r="F97" s="146">
        <f t="shared" si="39"/>
        <v>2557000</v>
      </c>
      <c r="G97" s="146">
        <f t="shared" si="39"/>
        <v>4000000</v>
      </c>
      <c r="H97" s="146">
        <f t="shared" si="39"/>
        <v>3280000</v>
      </c>
      <c r="I97" s="146">
        <f t="shared" si="39"/>
        <v>25300000</v>
      </c>
      <c r="J97" s="146">
        <f t="shared" si="39"/>
        <v>507678</v>
      </c>
      <c r="K97" s="146">
        <f t="shared" si="39"/>
        <v>0</v>
      </c>
      <c r="L97" s="146">
        <f t="shared" si="39"/>
        <v>0</v>
      </c>
      <c r="M97" s="146">
        <f t="shared" si="39"/>
        <v>0</v>
      </c>
      <c r="N97" s="146">
        <f t="shared" si="39"/>
        <v>0</v>
      </c>
      <c r="O97" s="146">
        <f t="shared" si="39"/>
        <v>0</v>
      </c>
      <c r="P97" s="146">
        <f t="shared" si="39"/>
        <v>0</v>
      </c>
      <c r="Q97" s="146">
        <f t="shared" si="39"/>
        <v>0</v>
      </c>
      <c r="R97" s="146">
        <f t="shared" si="39"/>
        <v>51393071</v>
      </c>
      <c r="S97" s="146">
        <f>SUM(S63+S70+S81+S96)</f>
        <v>43972913.114128426</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6693267</v>
      </c>
      <c r="C99" s="1014">
        <v>6590915</v>
      </c>
      <c r="D99" s="1014">
        <v>102352</v>
      </c>
      <c r="E99" s="1014">
        <f>B99-SUM(F99:Q99)</f>
        <v>2500000</v>
      </c>
      <c r="F99" s="147"/>
      <c r="G99" s="147"/>
      <c r="H99" s="147"/>
      <c r="I99" s="147"/>
      <c r="J99" s="147"/>
      <c r="K99" s="147">
        <f>K108</f>
        <v>4193267</v>
      </c>
      <c r="L99" s="147"/>
      <c r="M99" s="147"/>
      <c r="N99" s="147"/>
      <c r="O99" s="147"/>
      <c r="P99" s="147"/>
      <c r="Q99" s="147"/>
      <c r="R99" s="550">
        <f>SUM(E99:Q99)</f>
        <v>6693267</v>
      </c>
      <c r="S99" s="147">
        <f>C99</f>
        <v>6590915</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6693267</v>
      </c>
      <c r="C104" s="146">
        <f>SUM(C99:C103)</f>
        <v>6590915</v>
      </c>
      <c r="D104" s="146">
        <f t="shared" ref="D104:T104" si="40">SUM(D99:D103)</f>
        <v>102352</v>
      </c>
      <c r="E104" s="146">
        <f t="shared" si="40"/>
        <v>2500000</v>
      </c>
      <c r="F104" s="146">
        <f t="shared" si="40"/>
        <v>0</v>
      </c>
      <c r="G104" s="146">
        <f t="shared" si="40"/>
        <v>0</v>
      </c>
      <c r="H104" s="146">
        <f t="shared" si="40"/>
        <v>0</v>
      </c>
      <c r="I104" s="146">
        <f t="shared" si="40"/>
        <v>0</v>
      </c>
      <c r="J104" s="146">
        <f t="shared" si="40"/>
        <v>0</v>
      </c>
      <c r="K104" s="146">
        <f t="shared" si="40"/>
        <v>4193267</v>
      </c>
      <c r="L104" s="146">
        <f t="shared" si="40"/>
        <v>0</v>
      </c>
      <c r="M104" s="146">
        <f t="shared" si="40"/>
        <v>0</v>
      </c>
      <c r="N104" s="146">
        <f t="shared" si="40"/>
        <v>0</v>
      </c>
      <c r="O104" s="146">
        <f t="shared" si="40"/>
        <v>0</v>
      </c>
      <c r="P104" s="146">
        <f t="shared" si="40"/>
        <v>0</v>
      </c>
      <c r="Q104" s="146">
        <f t="shared" si="40"/>
        <v>0</v>
      </c>
      <c r="R104" s="370">
        <f t="shared" si="40"/>
        <v>6693267</v>
      </c>
      <c r="S104" s="150">
        <f t="shared" si="40"/>
        <v>6590915</v>
      </c>
      <c r="T104" s="150">
        <f t="shared" si="40"/>
        <v>0</v>
      </c>
      <c r="U104" s="143"/>
    </row>
    <row r="105" spans="1:21" s="144" customFormat="1">
      <c r="A105" s="149" t="s">
        <v>790</v>
      </c>
      <c r="B105" s="150">
        <f>SUM(C105:D105)</f>
        <v>58086337.999999985</v>
      </c>
      <c r="C105" s="150">
        <f t="shared" ref="C105:R105" si="41">SUM(C97+C104)</f>
        <v>57237435.905214898</v>
      </c>
      <c r="D105" s="150">
        <f t="shared" si="41"/>
        <v>848902.09478509042</v>
      </c>
      <c r="E105" s="150">
        <f t="shared" si="41"/>
        <v>18248393</v>
      </c>
      <c r="F105" s="150">
        <f t="shared" si="41"/>
        <v>2557000</v>
      </c>
      <c r="G105" s="150">
        <f t="shared" si="41"/>
        <v>4000000</v>
      </c>
      <c r="H105" s="150">
        <f t="shared" si="41"/>
        <v>3280000</v>
      </c>
      <c r="I105" s="150">
        <f t="shared" si="41"/>
        <v>25300000</v>
      </c>
      <c r="J105" s="150">
        <f t="shared" si="41"/>
        <v>507678</v>
      </c>
      <c r="K105" s="150">
        <f t="shared" si="41"/>
        <v>4193267</v>
      </c>
      <c r="L105" s="150">
        <f t="shared" si="41"/>
        <v>0</v>
      </c>
      <c r="M105" s="150">
        <f t="shared" si="41"/>
        <v>0</v>
      </c>
      <c r="N105" s="150">
        <f t="shared" si="41"/>
        <v>0</v>
      </c>
      <c r="O105" s="150">
        <f t="shared" si="41"/>
        <v>0</v>
      </c>
      <c r="P105" s="150">
        <f t="shared" si="41"/>
        <v>0</v>
      </c>
      <c r="Q105" s="150">
        <f t="shared" si="41"/>
        <v>0</v>
      </c>
      <c r="R105" s="370">
        <f t="shared" si="41"/>
        <v>58086338</v>
      </c>
      <c r="S105" s="150">
        <f>S97+S104</f>
        <v>50563828.114128426</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50563828.114128426</v>
      </c>
      <c r="T107" s="150">
        <f>T105+T106</f>
        <v>0</v>
      </c>
    </row>
    <row r="108" spans="1:21" s="201" customFormat="1">
      <c r="A108" s="162" t="s">
        <v>892</v>
      </c>
      <c r="B108" s="157"/>
      <c r="C108" s="157"/>
      <c r="D108" s="157"/>
      <c r="E108" s="323">
        <f>Application!AO640</f>
        <v>18248393</v>
      </c>
      <c r="F108" s="323">
        <f>Application!AO627</f>
        <v>2557000</v>
      </c>
      <c r="G108" s="323">
        <f>Application!AO628</f>
        <v>4000000</v>
      </c>
      <c r="H108" s="323">
        <f>Application!AO629</f>
        <v>3280000</v>
      </c>
      <c r="I108" s="323">
        <f>Application!AO630</f>
        <v>25300000</v>
      </c>
      <c r="J108" s="323">
        <f>Application!AO631</f>
        <v>507678</v>
      </c>
      <c r="K108" s="323">
        <f>Application!AO632</f>
        <v>4193267</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3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82" t="s">
        <v>1015</v>
      </c>
      <c r="E122" s="1882"/>
      <c r="F122" s="1882"/>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4" t="s">
        <v>1332</v>
      </c>
      <c r="E123" s="1565"/>
      <c r="F123" s="1565"/>
      <c r="G123" s="1565"/>
      <c r="H123" s="1565"/>
      <c r="I123" s="1565"/>
      <c r="J123" s="1565"/>
      <c r="K123" s="1565"/>
      <c r="L123" s="1565"/>
      <c r="M123" s="1565"/>
      <c r="N123" s="1565"/>
      <c r="O123" s="1565"/>
      <c r="P123" s="1565"/>
      <c r="Q123" s="1565"/>
      <c r="R123" s="1565"/>
      <c r="S123" s="1565"/>
      <c r="T123" s="352"/>
      <c r="U123" s="354"/>
    </row>
    <row r="124" spans="1:21" ht="12.75">
      <c r="A124" s="117" t="s">
        <v>1017</v>
      </c>
      <c r="B124" s="361"/>
      <c r="C124" s="117"/>
      <c r="D124" s="1565"/>
      <c r="E124" s="1565"/>
      <c r="F124" s="1565"/>
      <c r="G124" s="1565"/>
      <c r="H124" s="1565"/>
      <c r="I124" s="1565"/>
      <c r="J124" s="1565"/>
      <c r="K124" s="1565"/>
      <c r="L124" s="1565"/>
      <c r="M124" s="1565"/>
      <c r="N124" s="1565"/>
      <c r="O124" s="1565"/>
      <c r="P124" s="1565"/>
      <c r="Q124" s="1565"/>
      <c r="R124" s="1565"/>
      <c r="S124" s="1565"/>
      <c r="T124" s="352"/>
      <c r="U124" s="354"/>
    </row>
    <row r="125" spans="1:21" ht="12.75">
      <c r="A125" s="117" t="s">
        <v>1018</v>
      </c>
      <c r="B125" s="361">
        <v>10000</v>
      </c>
      <c r="C125" s="117"/>
      <c r="D125" s="1565"/>
      <c r="E125" s="1565"/>
      <c r="F125" s="1565"/>
      <c r="G125" s="1565"/>
      <c r="H125" s="1565"/>
      <c r="I125" s="1565"/>
      <c r="J125" s="1565"/>
      <c r="K125" s="1565"/>
      <c r="L125" s="1565"/>
      <c r="M125" s="1565"/>
      <c r="N125" s="1565"/>
      <c r="O125" s="1565"/>
      <c r="P125" s="1565"/>
      <c r="Q125" s="1565"/>
      <c r="R125" s="1565"/>
      <c r="S125" s="1565"/>
      <c r="T125" s="352"/>
      <c r="U125" s="354"/>
    </row>
    <row r="126" spans="1:21" ht="12.75">
      <c r="A126" s="117" t="s">
        <v>1019</v>
      </c>
      <c r="B126" s="361">
        <v>110000</v>
      </c>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v>35000</v>
      </c>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7"/>
      <c r="E128" s="1877"/>
      <c r="F128" s="1877"/>
      <c r="G128" s="1877"/>
      <c r="H128" s="1877"/>
      <c r="I128" s="117"/>
      <c r="J128" s="1873"/>
      <c r="K128" s="1873"/>
      <c r="L128" s="117"/>
      <c r="M128" s="117"/>
      <c r="N128" s="117"/>
      <c r="O128" s="117"/>
      <c r="P128" s="117"/>
      <c r="Q128" s="117"/>
      <c r="R128" s="117"/>
      <c r="S128" s="117"/>
      <c r="T128" s="352"/>
      <c r="U128" s="354"/>
    </row>
    <row r="129" spans="1:21" ht="12.75">
      <c r="A129" s="117" t="s">
        <v>301</v>
      </c>
      <c r="B129" s="361"/>
      <c r="C129" s="117"/>
      <c r="D129" s="1881" t="s">
        <v>1022</v>
      </c>
      <c r="E129" s="1881"/>
      <c r="F129" s="1881"/>
      <c r="G129" s="1881"/>
      <c r="H129" s="1881"/>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155000</v>
      </c>
      <c r="C131" s="117"/>
      <c r="D131" s="1441"/>
      <c r="E131" s="1441"/>
      <c r="F131" s="1441"/>
      <c r="G131" s="1441"/>
      <c r="H131" s="1441"/>
      <c r="I131" s="117"/>
      <c r="J131" s="1441"/>
      <c r="K131" s="1441"/>
      <c r="L131" s="1441"/>
      <c r="M131" s="1441"/>
      <c r="N131" s="117"/>
      <c r="O131" s="117"/>
      <c r="P131" s="117"/>
      <c r="Q131" s="117"/>
      <c r="R131" s="117"/>
      <c r="S131" s="117"/>
      <c r="T131" s="352"/>
      <c r="U131" s="354"/>
    </row>
    <row r="132" spans="1:21" ht="12" customHeight="1">
      <c r="A132" s="364"/>
      <c r="B132" s="117"/>
      <c r="C132" s="117"/>
      <c r="D132" s="1875" t="s">
        <v>1025</v>
      </c>
      <c r="E132" s="1875"/>
      <c r="F132" s="1875"/>
      <c r="G132" s="1875"/>
      <c r="H132" s="1875"/>
      <c r="I132" s="117"/>
      <c r="J132" s="1875" t="s">
        <v>1026</v>
      </c>
      <c r="K132" s="1875"/>
      <c r="L132" s="1875"/>
      <c r="M132" s="1875"/>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6"/>
      <c r="B138" s="1877"/>
      <c r="C138" s="1877"/>
      <c r="D138" s="356"/>
      <c r="E138" s="1873"/>
      <c r="F138" s="1873"/>
      <c r="G138" s="117"/>
      <c r="H138" s="117"/>
      <c r="I138" s="117"/>
      <c r="J138" s="117"/>
      <c r="K138" s="117"/>
      <c r="L138" s="117"/>
      <c r="M138" s="117"/>
      <c r="N138" s="117"/>
      <c r="O138" s="117"/>
      <c r="P138" s="117"/>
      <c r="Q138" s="117"/>
      <c r="R138" s="117"/>
      <c r="S138" s="117"/>
      <c r="T138" s="358"/>
      <c r="U138" s="359"/>
    </row>
    <row r="139" spans="1:21" ht="12.75">
      <c r="A139" s="1872" t="s">
        <v>1029</v>
      </c>
      <c r="B139" s="1872"/>
      <c r="C139" s="1872"/>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5" t="s">
        <v>1335</v>
      </c>
      <c r="B1" s="1886"/>
      <c r="C1" s="1886"/>
      <c r="D1" s="1886"/>
      <c r="E1" s="1886"/>
      <c r="F1" s="1886"/>
      <c r="G1" s="1886"/>
      <c r="H1" s="1886"/>
      <c r="I1" s="1886"/>
      <c r="J1" s="1887"/>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3229842.928466497</v>
      </c>
      <c r="C4" s="393"/>
      <c r="D4" s="393"/>
      <c r="E4" s="394"/>
      <c r="F4" s="394"/>
      <c r="G4" s="394"/>
      <c r="H4" s="394"/>
      <c r="I4" s="394"/>
      <c r="J4" s="394"/>
      <c r="K4" s="390"/>
    </row>
    <row r="5" spans="1:11" s="391" customFormat="1">
      <c r="A5" s="395" t="s">
        <v>28</v>
      </c>
      <c r="B5" s="392">
        <f>'Sources and Uses Budget'!C5</f>
        <v>196080.02229600342</v>
      </c>
      <c r="C5" s="393"/>
      <c r="D5" s="393"/>
      <c r="E5" s="394"/>
      <c r="F5" s="394"/>
      <c r="G5" s="394"/>
      <c r="H5" s="394"/>
      <c r="I5" s="394"/>
      <c r="J5" s="394"/>
      <c r="K5" s="390"/>
    </row>
    <row r="6" spans="1:11" s="391" customFormat="1">
      <c r="A6" s="395" t="s">
        <v>29</v>
      </c>
      <c r="B6" s="392">
        <f>'Sources and Uses Budget'!C6</f>
        <v>49235.410494916112</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3475158.3612574167</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1400000</v>
      </c>
      <c r="C10" s="393"/>
      <c r="D10" s="393"/>
      <c r="E10" s="392">
        <f>'Sources and Uses Budget'!S10</f>
        <v>1400000</v>
      </c>
      <c r="F10" s="393"/>
      <c r="G10" s="393"/>
      <c r="H10" s="392">
        <f>'Sources and Uses Budget'!T10</f>
        <v>0</v>
      </c>
      <c r="I10" s="393"/>
      <c r="J10" s="393"/>
      <c r="K10" s="390"/>
    </row>
    <row r="11" spans="1:11" s="391" customFormat="1">
      <c r="A11" s="396" t="s">
        <v>605</v>
      </c>
      <c r="B11" s="392">
        <f>'Sources and Uses Budget'!C11</f>
        <v>1400000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4875158.3612574171</v>
      </c>
      <c r="C12" s="392">
        <f>SUM(C8+C11)</f>
        <v>0</v>
      </c>
      <c r="D12" s="392">
        <f>SUM(D8+D11)</f>
        <v>0</v>
      </c>
      <c r="E12" s="394"/>
      <c r="F12" s="394"/>
      <c r="G12" s="394"/>
      <c r="H12" s="394"/>
      <c r="I12" s="394"/>
      <c r="J12" s="394"/>
      <c r="K12" s="390"/>
    </row>
    <row r="13" spans="1:11" s="391" customFormat="1">
      <c r="A13" s="397" t="s">
        <v>918</v>
      </c>
      <c r="B13" s="392">
        <f>'Sources and Uses Budget'!C13</f>
        <v>59082.492593899333</v>
      </c>
      <c r="C13" s="393"/>
      <c r="D13" s="393"/>
      <c r="E13" s="392">
        <f>'Sources and Uses Budget'!S13</f>
        <v>59082.492593899333</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3097147.5889334385</v>
      </c>
      <c r="C29" s="393"/>
      <c r="D29" s="393"/>
      <c r="E29" s="392">
        <f>'Sources and Uses Budget'!S29</f>
        <v>3097147.5889334385</v>
      </c>
      <c r="F29" s="393"/>
      <c r="G29" s="393"/>
      <c r="H29" s="392">
        <f>'Sources and Uses Budget'!T29</f>
        <v>0</v>
      </c>
      <c r="I29" s="393"/>
      <c r="J29" s="393"/>
      <c r="K29" s="390"/>
    </row>
    <row r="30" spans="1:11" s="391" customFormat="1">
      <c r="A30" s="145" t="s">
        <v>608</v>
      </c>
      <c r="B30" s="392">
        <f>'Sources and Uses Budget'!C30</f>
        <v>25757827</v>
      </c>
      <c r="C30" s="393"/>
      <c r="D30" s="393"/>
      <c r="E30" s="392">
        <f>'Sources and Uses Budget'!S30</f>
        <v>25757827</v>
      </c>
      <c r="F30" s="393"/>
      <c r="G30" s="393"/>
      <c r="H30" s="392">
        <f>'Sources and Uses Budget'!T30</f>
        <v>0</v>
      </c>
      <c r="I30" s="393"/>
      <c r="J30" s="393"/>
      <c r="K30" s="390"/>
    </row>
    <row r="31" spans="1:11" s="391" customFormat="1">
      <c r="A31" s="145" t="s">
        <v>609</v>
      </c>
      <c r="B31" s="392">
        <f>'Sources and Uses Budget'!C31</f>
        <v>1949722.255598678</v>
      </c>
      <c r="C31" s="393"/>
      <c r="D31" s="393"/>
      <c r="E31" s="392">
        <f>'Sources and Uses Budget'!S31</f>
        <v>1949722.255598678</v>
      </c>
      <c r="F31" s="393"/>
      <c r="G31" s="393"/>
      <c r="H31" s="392">
        <f>'Sources and Uses Budget'!T31</f>
        <v>0</v>
      </c>
      <c r="I31" s="393"/>
      <c r="J31" s="393"/>
      <c r="K31" s="390"/>
    </row>
    <row r="32" spans="1:11" s="391" customFormat="1">
      <c r="A32" s="145" t="s">
        <v>137</v>
      </c>
      <c r="B32" s="392">
        <f>'Sources and Uses Budget'!C32</f>
        <v>1354920.0931999052</v>
      </c>
      <c r="C32" s="393"/>
      <c r="D32" s="393"/>
      <c r="E32" s="392">
        <f>'Sources and Uses Budget'!S32</f>
        <v>1354920.0931999052</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456232.05368546094</v>
      </c>
      <c r="C35" s="393"/>
      <c r="D35" s="393"/>
      <c r="E35" s="392">
        <f>'Sources and Uses Budget'!S35</f>
        <v>456232.05368546094</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32615848.991417482</v>
      </c>
      <c r="C38" s="392">
        <f>SUM(C29:C37)</f>
        <v>0</v>
      </c>
      <c r="D38" s="392">
        <f>SUM(D29:D37)</f>
        <v>0</v>
      </c>
      <c r="E38" s="392">
        <f>'Sources and Uses Budget'!S38</f>
        <v>32615848.991417482</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1450129.5605985543</v>
      </c>
      <c r="C40" s="393"/>
      <c r="D40" s="393"/>
      <c r="E40" s="392">
        <f>'Sources and Uses Budget'!S40</f>
        <v>1450129.5605985543</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1450129.5605985543</v>
      </c>
      <c r="C42" s="392">
        <f>SUM(C39:C41)</f>
        <v>0</v>
      </c>
      <c r="D42" s="392">
        <f>SUM(D39:D41)</f>
        <v>0</v>
      </c>
      <c r="E42" s="392">
        <f>'Sources and Uses Budget'!S42</f>
        <v>1450129.5605985543</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0</v>
      </c>
      <c r="C43" s="393"/>
      <c r="D43" s="393"/>
      <c r="E43" s="392">
        <f>'Sources and Uses Budget'!S43</f>
        <v>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4483035</v>
      </c>
      <c r="C45" s="393"/>
      <c r="D45" s="393"/>
      <c r="E45" s="392">
        <f>'Sources and Uses Budget'!S45</f>
        <v>2401466</v>
      </c>
      <c r="F45" s="393"/>
      <c r="G45" s="393"/>
      <c r="H45" s="392">
        <f>'Sources and Uses Budget'!T45</f>
        <v>0</v>
      </c>
      <c r="I45" s="393"/>
      <c r="J45" s="393"/>
      <c r="K45" s="390"/>
    </row>
    <row r="46" spans="1:11" s="391" customFormat="1">
      <c r="A46" s="395" t="s">
        <v>151</v>
      </c>
      <c r="B46" s="392">
        <f>'Sources and Uses Budget'!C46</f>
        <v>315455</v>
      </c>
      <c r="C46" s="393"/>
      <c r="D46" s="393"/>
      <c r="E46" s="392">
        <f>'Sources and Uses Budget'!S46</f>
        <v>169763</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251714.06673883882</v>
      </c>
      <c r="C48" s="393"/>
      <c r="D48" s="393"/>
      <c r="E48" s="392">
        <f>'Sources and Uses Budget'!S48</f>
        <v>251714.06673883882</v>
      </c>
      <c r="F48" s="393"/>
      <c r="G48" s="393"/>
      <c r="H48" s="392">
        <f>'Sources and Uses Budget'!T48</f>
        <v>0</v>
      </c>
      <c r="I48" s="393"/>
      <c r="J48" s="393"/>
      <c r="K48" s="390"/>
    </row>
    <row r="49" spans="1:11" s="391" customFormat="1">
      <c r="A49" s="304" t="s">
        <v>57</v>
      </c>
      <c r="B49" s="392">
        <f>'Sources and Uses Budget'!C49</f>
        <v>223810</v>
      </c>
      <c r="C49" s="393"/>
      <c r="D49" s="393"/>
      <c r="E49" s="392">
        <f>'Sources and Uses Budget'!S49</f>
        <v>75819</v>
      </c>
      <c r="F49" s="393"/>
      <c r="G49" s="393"/>
      <c r="H49" s="392">
        <f>'Sources and Uses Budget'!T49</f>
        <v>0</v>
      </c>
      <c r="I49" s="393"/>
      <c r="J49" s="393"/>
      <c r="K49" s="390"/>
    </row>
    <row r="50" spans="1:11" s="391" customFormat="1">
      <c r="A50" s="395" t="s">
        <v>156</v>
      </c>
      <c r="B50" s="392">
        <f>'Sources and Uses Budget'!C50</f>
        <v>64006.03364339094</v>
      </c>
      <c r="C50" s="393"/>
      <c r="D50" s="393"/>
      <c r="E50" s="392">
        <f>'Sources and Uses Budget'!S50</f>
        <v>64006.03364339094</v>
      </c>
      <c r="F50" s="393"/>
      <c r="G50" s="393"/>
      <c r="H50" s="392">
        <f>'Sources and Uses Budget'!T50</f>
        <v>0</v>
      </c>
      <c r="I50" s="393"/>
      <c r="J50" s="393"/>
      <c r="K50" s="390"/>
    </row>
    <row r="51" spans="1:11" s="391" customFormat="1">
      <c r="A51" s="395" t="s">
        <v>154</v>
      </c>
      <c r="B51" s="392">
        <f>'Sources and Uses Budget'!C51</f>
        <v>504662.9575728901</v>
      </c>
      <c r="C51" s="393"/>
      <c r="D51" s="393"/>
      <c r="E51" s="392">
        <f>'Sources and Uses Budget'!S51</f>
        <v>504662.9575728901</v>
      </c>
      <c r="F51" s="393"/>
      <c r="G51" s="393"/>
      <c r="H51" s="392">
        <f>'Sources and Uses Budget'!T51</f>
        <v>0</v>
      </c>
      <c r="I51" s="393"/>
      <c r="J51" s="393"/>
      <c r="K51" s="390"/>
    </row>
    <row r="52" spans="1:11" s="391" customFormat="1">
      <c r="A52" s="395" t="s">
        <v>155</v>
      </c>
      <c r="B52" s="392">
        <f>'Sources and Uses Budget'!C52</f>
        <v>504662.9575728901</v>
      </c>
      <c r="C52" s="393"/>
      <c r="D52" s="393"/>
      <c r="E52" s="392">
        <f>'Sources and Uses Budget'!S52</f>
        <v>504662.9575728901</v>
      </c>
      <c r="F52" s="393"/>
      <c r="G52" s="393"/>
      <c r="H52" s="392">
        <f>'Sources and Uses Budget'!T52</f>
        <v>0</v>
      </c>
      <c r="I52" s="393"/>
      <c r="J52" s="393"/>
      <c r="K52" s="390"/>
    </row>
    <row r="53" spans="1:11" s="391" customFormat="1">
      <c r="A53" s="395" t="str">
        <f>'Sources and Uses Budget'!$A53</f>
        <v>Other: Const Lender Expenses</v>
      </c>
      <c r="B53" s="392">
        <f>'Sources and Uses Budget'!C53</f>
        <v>44312</v>
      </c>
      <c r="C53" s="393"/>
      <c r="D53" s="393"/>
      <c r="E53" s="392">
        <f>'Sources and Uses Budget'!S53</f>
        <v>23846</v>
      </c>
      <c r="F53" s="393"/>
      <c r="G53" s="393"/>
      <c r="H53" s="392">
        <f>'Sources and Uses Budget'!T53</f>
        <v>0</v>
      </c>
      <c r="I53" s="393"/>
      <c r="J53" s="393"/>
      <c r="K53" s="390"/>
    </row>
    <row r="54" spans="1:11" s="400" customFormat="1">
      <c r="A54" s="396" t="s">
        <v>157</v>
      </c>
      <c r="B54" s="392">
        <f>'Sources and Uses Budget'!C54</f>
        <v>6391658.0155280111</v>
      </c>
      <c r="C54" s="398">
        <f>SUM(C45:C53)</f>
        <v>0</v>
      </c>
      <c r="D54" s="398">
        <f>SUM(D45:D53)</f>
        <v>0</v>
      </c>
      <c r="E54" s="392">
        <f>'Sources and Uses Budget'!S54</f>
        <v>3995940.0155280097</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38578</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ht="24">
      <c r="A61" s="395" t="str">
        <f>'Sources and Uses Budget'!$A61</f>
        <v>Other: Perm Loan Legal (Borrower + Lender)</v>
      </c>
      <c r="B61" s="392">
        <f>'Sources and Uses Budget'!C61</f>
        <v>73853.115742374168</v>
      </c>
      <c r="C61" s="393"/>
      <c r="D61" s="393"/>
      <c r="E61" s="394"/>
      <c r="F61" s="394"/>
      <c r="G61" s="394"/>
      <c r="H61" s="394"/>
      <c r="I61" s="394"/>
      <c r="J61" s="394"/>
      <c r="K61" s="390"/>
    </row>
    <row r="62" spans="1:11" s="391" customFormat="1" ht="13.7" customHeight="1">
      <c r="A62" s="396" t="s">
        <v>302</v>
      </c>
      <c r="B62" s="392">
        <f>'Sources and Uses Budget'!C62</f>
        <v>112431.11574237417</v>
      </c>
      <c r="C62" s="392">
        <f>SUM(C56:C61)</f>
        <v>0</v>
      </c>
      <c r="D62" s="392">
        <f>SUM(D56:D61)</f>
        <v>0</v>
      </c>
      <c r="E62" s="394"/>
      <c r="F62" s="394"/>
      <c r="G62" s="394"/>
      <c r="H62" s="394"/>
      <c r="I62" s="394"/>
      <c r="J62" s="394"/>
      <c r="K62" s="390"/>
    </row>
    <row r="63" spans="1:11" s="391" customFormat="1">
      <c r="A63" s="401" t="s">
        <v>303</v>
      </c>
      <c r="B63" s="392">
        <f>'Sources and Uses Budget'!C63</f>
        <v>45504308.537137732</v>
      </c>
      <c r="C63" s="392">
        <f>SUM(C8+C11+C13+C14+C15+C26+C27+C38+C42+C43+C54+C62)</f>
        <v>0</v>
      </c>
      <c r="D63" s="392">
        <f>SUM(D8+D11+D13+D14+D15+D26+D27+D38+D42+D43+D54+D62)</f>
        <v>0</v>
      </c>
      <c r="E63" s="392">
        <f>'Sources and Uses Budget'!S63</f>
        <v>39521001.060137942</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49235.410494916112</v>
      </c>
      <c r="C65" s="393"/>
      <c r="D65" s="393"/>
      <c r="E65" s="392">
        <f>'Sources and Uses Budget'!S65</f>
        <v>26496.0964082309</v>
      </c>
      <c r="F65" s="393"/>
      <c r="G65" s="393"/>
      <c r="H65" s="392">
        <f>'Sources and Uses Budget'!T65</f>
        <v>0</v>
      </c>
      <c r="I65" s="393"/>
      <c r="J65" s="393"/>
      <c r="K65" s="390"/>
    </row>
    <row r="66" spans="1:11" s="391" customFormat="1" ht="24">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Borrower Legal/Const</v>
      </c>
      <c r="B69" s="392">
        <f>'Sources and Uses Budget'!C69</f>
        <v>44311.869445424498</v>
      </c>
      <c r="C69" s="393"/>
      <c r="D69" s="393"/>
      <c r="E69" s="392">
        <f>'Sources and Uses Budget'!S69</f>
        <v>44311.869445424498</v>
      </c>
      <c r="F69" s="393"/>
      <c r="G69" s="393"/>
      <c r="H69" s="392">
        <f>'Sources and Uses Budget'!T69</f>
        <v>0</v>
      </c>
      <c r="I69" s="393"/>
      <c r="J69" s="393"/>
      <c r="K69" s="390"/>
    </row>
    <row r="70" spans="1:11" s="391" customFormat="1">
      <c r="A70" s="396" t="s">
        <v>610</v>
      </c>
      <c r="B70" s="392">
        <f>'Sources and Uses Budget'!C70</f>
        <v>93547.27994034061</v>
      </c>
      <c r="C70" s="392">
        <f>SUM(C64:C69)</f>
        <v>0</v>
      </c>
      <c r="D70" s="392">
        <f>SUM(D64:D69)</f>
        <v>0</v>
      </c>
      <c r="E70" s="392">
        <f>'Sources and Uses Budget'!S70</f>
        <v>70807.965853655391</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359535</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359535</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1722112</v>
      </c>
      <c r="C79" s="393"/>
      <c r="D79" s="393"/>
      <c r="E79" s="392">
        <f>'Sources and Uses Budget'!S79</f>
        <v>1722112</v>
      </c>
      <c r="F79" s="393"/>
      <c r="G79" s="393"/>
      <c r="H79" s="392">
        <f>'Sources and Uses Budget'!T79</f>
        <v>0</v>
      </c>
      <c r="I79" s="393"/>
      <c r="J79" s="393"/>
      <c r="K79" s="390"/>
    </row>
    <row r="80" spans="1:11" s="391" customFormat="1">
      <c r="A80" s="395" t="s">
        <v>58</v>
      </c>
      <c r="B80" s="392">
        <f>'Sources and Uses Budget'!C80</f>
        <v>443119</v>
      </c>
      <c r="C80" s="393"/>
      <c r="D80" s="393"/>
      <c r="E80" s="392">
        <f>'Sources and Uses Budget'!S80</f>
        <v>443119</v>
      </c>
      <c r="F80" s="393"/>
      <c r="G80" s="393"/>
      <c r="H80" s="392">
        <f>'Sources and Uses Budget'!T80</f>
        <v>0</v>
      </c>
      <c r="I80" s="393"/>
      <c r="J80" s="393"/>
      <c r="K80" s="390"/>
    </row>
    <row r="81" spans="1:11" s="391" customFormat="1">
      <c r="A81" s="396" t="s">
        <v>1316</v>
      </c>
      <c r="B81" s="392">
        <f>'Sources and Uses Budget'!C81</f>
        <v>2165231</v>
      </c>
      <c r="C81" s="392">
        <f>SUM(C79:C80)</f>
        <v>0</v>
      </c>
      <c r="D81" s="392">
        <f>SUM(D79:D80)</f>
        <v>0</v>
      </c>
      <c r="E81" s="392">
        <f>'Sources and Uses Budget'!S81</f>
        <v>2165231</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115526</v>
      </c>
      <c r="C83" s="393"/>
      <c r="D83" s="393"/>
      <c r="E83" s="394"/>
      <c r="F83" s="394"/>
      <c r="G83" s="394"/>
      <c r="H83" s="394"/>
      <c r="I83" s="394"/>
      <c r="J83" s="394"/>
      <c r="K83" s="390"/>
    </row>
    <row r="84" spans="1:11" s="391" customFormat="1">
      <c r="A84" s="145" t="s">
        <v>777</v>
      </c>
      <c r="B84" s="392">
        <f>'Sources and Uses Budget'!C84</f>
        <v>73853.115742374168</v>
      </c>
      <c r="C84" s="393"/>
      <c r="D84" s="393"/>
      <c r="E84" s="392">
        <f>'Sources and Uses Budget'!S84</f>
        <v>73853.115742374168</v>
      </c>
      <c r="F84" s="393"/>
      <c r="G84" s="393"/>
      <c r="H84" s="392">
        <f>'Sources and Uses Budget'!T84</f>
        <v>0</v>
      </c>
      <c r="I84" s="393"/>
      <c r="J84" s="393"/>
      <c r="K84" s="390"/>
    </row>
    <row r="85" spans="1:11" s="391" customFormat="1">
      <c r="A85" s="145" t="s">
        <v>778</v>
      </c>
      <c r="B85" s="392">
        <f>'Sources and Uses Budget'!C85</f>
        <v>995312.53261071723</v>
      </c>
      <c r="C85" s="393"/>
      <c r="D85" s="393"/>
      <c r="E85" s="392">
        <f>'Sources and Uses Budget'!S85</f>
        <v>995312.53261071723</v>
      </c>
      <c r="F85" s="393"/>
      <c r="G85" s="393"/>
      <c r="H85" s="392">
        <f>'Sources and Uses Budget'!T85</f>
        <v>0</v>
      </c>
      <c r="I85" s="393"/>
      <c r="J85" s="393"/>
      <c r="K85" s="390"/>
    </row>
    <row r="86" spans="1:11" s="391" customFormat="1">
      <c r="A86" s="145" t="s">
        <v>779</v>
      </c>
      <c r="B86" s="392">
        <f>'Sources and Uses Budget'!C86</f>
        <v>481707.43978374044</v>
      </c>
      <c r="C86" s="393"/>
      <c r="D86" s="393"/>
      <c r="E86" s="392">
        <f>'Sources and Uses Budget'!S86</f>
        <v>481707.43978374044</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180000</v>
      </c>
      <c r="C88" s="393"/>
      <c r="D88" s="393"/>
      <c r="E88" s="394"/>
      <c r="F88" s="394"/>
      <c r="G88" s="394"/>
      <c r="H88" s="394"/>
      <c r="I88" s="394"/>
      <c r="J88" s="394"/>
      <c r="K88" s="390"/>
    </row>
    <row r="89" spans="1:11" s="391" customFormat="1">
      <c r="A89" s="145" t="s">
        <v>782</v>
      </c>
      <c r="B89" s="392">
        <f>'Sources and Uses Budget'!C89</f>
        <v>665000</v>
      </c>
      <c r="C89" s="393"/>
      <c r="D89" s="393"/>
      <c r="E89" s="392">
        <f>'Sources and Uses Budget'!S89</f>
        <v>665000</v>
      </c>
      <c r="F89" s="393"/>
      <c r="G89" s="393"/>
      <c r="H89" s="392">
        <f>'Sources and Uses Budget'!T89</f>
        <v>0</v>
      </c>
      <c r="I89" s="393"/>
      <c r="J89" s="393"/>
      <c r="K89" s="390"/>
    </row>
    <row r="90" spans="1:11" s="391" customFormat="1">
      <c r="A90" s="145" t="s">
        <v>783</v>
      </c>
      <c r="B90" s="392">
        <f>'Sources and Uses Budget'!C90</f>
        <v>12500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0</v>
      </c>
      <c r="C92" s="393"/>
      <c r="D92" s="393"/>
      <c r="E92" s="392">
        <f>'Sources and Uses Budget'!S92</f>
        <v>0</v>
      </c>
      <c r="F92" s="393"/>
      <c r="G92" s="393"/>
      <c r="H92" s="392">
        <f>'Sources and Uses Budget'!T92</f>
        <v>0</v>
      </c>
      <c r="I92" s="393"/>
      <c r="J92" s="393"/>
      <c r="K92" s="390"/>
    </row>
    <row r="93" spans="1:11" s="391" customFormat="1">
      <c r="A93" s="395" t="str">
        <f>'Sources and Uses Budget'!$A93</f>
        <v>Other: Other Bond Fee: SHRA</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Trustee Fee During Construction</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Audit / Cost Certification</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2523899.0881368318</v>
      </c>
      <c r="C96" s="392">
        <f>SUM(C83:C95)</f>
        <v>0</v>
      </c>
      <c r="D96" s="392">
        <f>SUM(D83:D95)</f>
        <v>0</v>
      </c>
      <c r="E96" s="392">
        <f>'Sources and Uses Budget'!S96</f>
        <v>2215873.0881368318</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50646520.905214898</v>
      </c>
      <c r="C97" s="392">
        <f>SUM(C63+C70+C77+C81+C96)</f>
        <v>0</v>
      </c>
      <c r="D97" s="392">
        <f>SUM(D63+D70+D77+D81+D96)</f>
        <v>0</v>
      </c>
      <c r="E97" s="392">
        <f>'Sources and Uses Budget'!S97</f>
        <v>43972913.114128426</v>
      </c>
      <c r="F97" s="398">
        <f>SUM(+F63+F70+F81+F96)</f>
        <v>0</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6590915</v>
      </c>
      <c r="C99" s="393"/>
      <c r="D99" s="393"/>
      <c r="E99" s="392">
        <f>'Sources and Uses Budget'!S99</f>
        <v>6590915</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6590915</v>
      </c>
      <c r="C104" s="392">
        <f>SUM(C99:C103)</f>
        <v>0</v>
      </c>
      <c r="D104" s="392">
        <f>SUM(D99:D103)</f>
        <v>0</v>
      </c>
      <c r="E104" s="392">
        <f>'Sources and Uses Budget'!S104</f>
        <v>6590915</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57237435.905214898</v>
      </c>
      <c r="C105" s="398">
        <f>SUM(C97+C104)</f>
        <v>0</v>
      </c>
      <c r="D105" s="398">
        <f>SUM(D97+D104)</f>
        <v>0</v>
      </c>
      <c r="E105" s="392">
        <f>'Sources and Uses Budget'!S105</f>
        <v>50563828.114128426</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50563828.114128426</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83"/>
      <c r="E124" s="1344"/>
      <c r="F124" s="1344"/>
      <c r="G124" s="1344"/>
      <c r="H124" s="1344"/>
      <c r="I124" s="1344"/>
      <c r="J124" s="407"/>
      <c r="K124" s="390"/>
    </row>
    <row r="125" spans="1:11" s="391" customFormat="1" ht="12.75">
      <c r="A125" s="416"/>
      <c r="B125" s="415"/>
      <c r="C125" s="416"/>
      <c r="D125" s="1344"/>
      <c r="E125" s="1344"/>
      <c r="F125" s="1344"/>
      <c r="G125" s="1344"/>
      <c r="H125" s="1344"/>
      <c r="I125" s="1344"/>
      <c r="J125" s="407"/>
      <c r="K125" s="390"/>
    </row>
    <row r="126" spans="1:11" s="391" customFormat="1" ht="12.75">
      <c r="A126" s="416"/>
      <c r="B126" s="415"/>
      <c r="C126" s="416"/>
      <c r="D126" s="1344"/>
      <c r="E126" s="1344"/>
      <c r="F126" s="1344"/>
      <c r="G126" s="1344"/>
      <c r="H126" s="1344"/>
      <c r="I126" s="1344"/>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4"/>
      <c r="B139" s="1344"/>
      <c r="C139" s="1344"/>
      <c r="D139" s="387"/>
      <c r="E139" s="416"/>
      <c r="F139" s="416"/>
      <c r="G139" s="416"/>
    </row>
    <row r="140" spans="1:11" ht="12" customHeight="1">
      <c r="A140" s="1281"/>
      <c r="B140" s="1281"/>
      <c r="C140" s="1281"/>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98" zoomScaleNormal="100" workbookViewId="0">
      <selection activeCell="E120" sqref="E120"/>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68" customWidth="1"/>
    <col min="41" max="41" width="5.42578125" style="30"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117" t="s">
        <v>1410</v>
      </c>
      <c r="B1" s="2117"/>
      <c r="C1" s="2117"/>
      <c r="D1" s="2117"/>
      <c r="E1" s="2117"/>
      <c r="F1" s="2117"/>
      <c r="G1" s="2117"/>
      <c r="H1" s="2117"/>
      <c r="I1" s="2117"/>
      <c r="J1" s="2117"/>
      <c r="K1" s="2117"/>
      <c r="L1" s="2117"/>
      <c r="M1" s="2117"/>
      <c r="N1" s="2117"/>
      <c r="O1" s="2117"/>
      <c r="P1" s="2117"/>
      <c r="Q1" s="2117"/>
      <c r="R1" s="2117"/>
      <c r="S1" s="2117"/>
      <c r="T1" s="2117"/>
      <c r="U1" s="2117"/>
      <c r="V1" s="2117"/>
      <c r="W1" s="2117"/>
      <c r="X1" s="2117"/>
      <c r="Y1" s="2117"/>
      <c r="Z1" s="2117"/>
      <c r="AA1" s="2117"/>
      <c r="AB1" s="2117"/>
      <c r="AC1" s="2117"/>
      <c r="AD1" s="2117"/>
      <c r="AE1" s="2117"/>
      <c r="AF1" s="2117"/>
      <c r="AG1" s="2117"/>
      <c r="AH1" s="2117"/>
      <c r="AI1" s="2117"/>
      <c r="AJ1" s="2117"/>
      <c r="AK1" s="2117"/>
      <c r="AL1" s="2117"/>
      <c r="AM1" s="2117"/>
    </row>
    <row r="2" spans="1:42" s="570" customFormat="1" ht="12.75" customHeight="1" thickBot="1">
      <c r="A2" s="2118"/>
      <c r="B2" s="2118"/>
      <c r="C2" s="2118"/>
      <c r="D2" s="2118"/>
      <c r="E2" s="2118"/>
      <c r="F2" s="2118"/>
      <c r="G2" s="2118"/>
      <c r="H2" s="2118"/>
      <c r="I2" s="2118"/>
      <c r="J2" s="2118"/>
      <c r="K2" s="2118"/>
      <c r="L2" s="2118"/>
      <c r="M2" s="2118"/>
      <c r="N2" s="2118"/>
      <c r="O2" s="2118"/>
      <c r="P2" s="2118"/>
      <c r="Q2" s="2118"/>
      <c r="R2" s="2118"/>
      <c r="S2" s="2118"/>
      <c r="T2" s="2118"/>
      <c r="U2" s="2118"/>
      <c r="V2" s="2118"/>
      <c r="W2" s="2118"/>
      <c r="X2" s="2118"/>
      <c r="Y2" s="2118"/>
      <c r="Z2" s="2118"/>
      <c r="AA2" s="2118"/>
      <c r="AB2" s="2118"/>
      <c r="AC2" s="2118"/>
      <c r="AD2" s="2118"/>
      <c r="AE2" s="2118"/>
      <c r="AF2" s="2118"/>
      <c r="AG2" s="2118"/>
      <c r="AH2" s="2118"/>
      <c r="AI2" s="2118"/>
      <c r="AJ2" s="2118"/>
      <c r="AK2" s="2118"/>
      <c r="AL2" s="2118"/>
      <c r="AM2" s="2118"/>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8" t="s">
        <v>1415</v>
      </c>
      <c r="AF7" s="1928"/>
      <c r="AG7" s="1928"/>
      <c r="AH7" s="1928"/>
      <c r="AI7" s="1928"/>
      <c r="AJ7" s="1928"/>
      <c r="AK7" s="1928"/>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11" t="s">
        <v>600</v>
      </c>
      <c r="C13" s="2111"/>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9"/>
      <c r="AH13" s="2119"/>
      <c r="AI13" s="2119"/>
      <c r="AJ13" s="2120"/>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11" t="s">
        <v>600</v>
      </c>
      <c r="C16" s="2111"/>
      <c r="D16" s="581"/>
      <c r="E16" s="2103" t="s">
        <v>1417</v>
      </c>
      <c r="F16" s="2104"/>
      <c r="G16" s="2104"/>
      <c r="H16" s="2104"/>
      <c r="I16" s="2104"/>
      <c r="J16" s="2104"/>
      <c r="K16" s="2104"/>
      <c r="L16" s="2104"/>
      <c r="M16" s="2104"/>
      <c r="N16" s="2104"/>
      <c r="O16" s="2104"/>
      <c r="P16" s="2104"/>
      <c r="Q16" s="2104"/>
      <c r="R16" s="2104"/>
      <c r="S16" s="2104"/>
      <c r="T16" s="2104"/>
      <c r="U16" s="2104"/>
      <c r="V16" s="2104"/>
      <c r="W16" s="2104"/>
      <c r="X16" s="2104"/>
      <c r="Y16" s="2104"/>
      <c r="Z16" s="2104"/>
      <c r="AA16" s="2104"/>
      <c r="AB16" s="2104"/>
      <c r="AC16" s="2104"/>
      <c r="AD16" s="2104"/>
      <c r="AE16" s="2104"/>
      <c r="AF16" s="2104"/>
      <c r="AG16" s="2104"/>
      <c r="AH16" s="2104"/>
      <c r="AI16" s="2104"/>
      <c r="AJ16" s="2105"/>
      <c r="AK16" s="574"/>
      <c r="AL16" s="574"/>
      <c r="AM16" s="574"/>
      <c r="AN16" s="569"/>
      <c r="AO16" s="584">
        <f>IF($B25="yes",20,0)</f>
        <v>0</v>
      </c>
      <c r="AP16" s="14"/>
    </row>
    <row r="17" spans="1:42" s="570" customFormat="1" ht="12.75" customHeight="1">
      <c r="A17" s="574"/>
      <c r="B17" s="574"/>
      <c r="C17" s="574"/>
      <c r="D17" s="585"/>
      <c r="E17" s="2106"/>
      <c r="F17" s="2107"/>
      <c r="G17" s="2107"/>
      <c r="H17" s="2107"/>
      <c r="I17" s="2107"/>
      <c r="J17" s="2107"/>
      <c r="K17" s="2107"/>
      <c r="L17" s="2107"/>
      <c r="M17" s="2107"/>
      <c r="N17" s="2107"/>
      <c r="O17" s="2107"/>
      <c r="P17" s="2107"/>
      <c r="Q17" s="2107"/>
      <c r="R17" s="2107"/>
      <c r="S17" s="2107"/>
      <c r="T17" s="2107"/>
      <c r="U17" s="2107"/>
      <c r="V17" s="2107"/>
      <c r="W17" s="2107"/>
      <c r="X17" s="2107"/>
      <c r="Y17" s="2107"/>
      <c r="Z17" s="2107"/>
      <c r="AA17" s="2107"/>
      <c r="AB17" s="2107"/>
      <c r="AC17" s="2107"/>
      <c r="AD17" s="2107"/>
      <c r="AE17" s="2107"/>
      <c r="AF17" s="2107"/>
      <c r="AG17" s="2107"/>
      <c r="AH17" s="2107"/>
      <c r="AI17" s="2107"/>
      <c r="AJ17" s="2108"/>
      <c r="AK17" s="574"/>
      <c r="AL17" s="574"/>
      <c r="AM17" s="574"/>
      <c r="AN17" s="569"/>
      <c r="AO17" s="570">
        <f>IF(SUM(AO13:AO16)&gt;20,20,(SUM(AO13:AO16)))</f>
        <v>0</v>
      </c>
      <c r="AP17" s="570" t="s">
        <v>1418</v>
      </c>
    </row>
    <row r="18" spans="1:42" s="570" customFormat="1" ht="12.75" customHeight="1">
      <c r="A18" s="574"/>
      <c r="B18" s="574"/>
      <c r="C18" s="574"/>
      <c r="D18" s="585"/>
      <c r="E18" s="2106"/>
      <c r="F18" s="2107"/>
      <c r="G18" s="2107"/>
      <c r="H18" s="2107"/>
      <c r="I18" s="2107"/>
      <c r="J18" s="2107"/>
      <c r="K18" s="2107"/>
      <c r="L18" s="2107"/>
      <c r="M18" s="2107"/>
      <c r="N18" s="2107"/>
      <c r="O18" s="2107"/>
      <c r="P18" s="2107"/>
      <c r="Q18" s="2107"/>
      <c r="R18" s="2107"/>
      <c r="S18" s="2107"/>
      <c r="T18" s="2107"/>
      <c r="U18" s="2107"/>
      <c r="V18" s="2107"/>
      <c r="W18" s="2107"/>
      <c r="X18" s="2107"/>
      <c r="Y18" s="2107"/>
      <c r="Z18" s="2107"/>
      <c r="AA18" s="2107"/>
      <c r="AB18" s="2107"/>
      <c r="AC18" s="2107"/>
      <c r="AD18" s="2107"/>
      <c r="AE18" s="2107"/>
      <c r="AF18" s="2107"/>
      <c r="AG18" s="2107"/>
      <c r="AH18" s="2107"/>
      <c r="AI18" s="2107"/>
      <c r="AJ18" s="2108"/>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7"/>
      <c r="F20" s="2128"/>
      <c r="G20" s="2128"/>
      <c r="H20" s="2128"/>
      <c r="I20" s="2128"/>
      <c r="J20" s="2128"/>
      <c r="K20" s="2128"/>
      <c r="L20" s="2128"/>
      <c r="M20" s="2128"/>
      <c r="N20" s="2128"/>
      <c r="O20" s="2128"/>
      <c r="P20" s="2128"/>
      <c r="Q20" s="2128"/>
      <c r="R20" s="2128"/>
      <c r="S20" s="2128"/>
      <c r="T20" s="2128"/>
      <c r="U20" s="2128"/>
      <c r="V20" s="2128"/>
      <c r="W20" s="2128"/>
      <c r="X20" s="2128"/>
      <c r="Y20" s="2128"/>
      <c r="Z20" s="2128"/>
      <c r="AA20" s="2128"/>
      <c r="AB20" s="2128"/>
      <c r="AC20" s="2128"/>
      <c r="AD20" s="2128"/>
      <c r="AE20" s="2128"/>
      <c r="AF20" s="2128"/>
      <c r="AG20" s="2128"/>
      <c r="AH20" s="2128"/>
      <c r="AI20" s="2128"/>
      <c r="AJ20" s="212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11" t="s">
        <v>600</v>
      </c>
      <c r="C22" s="2111"/>
      <c r="D22" s="581"/>
      <c r="E22" s="2121" t="s">
        <v>1420</v>
      </c>
      <c r="F22" s="2122"/>
      <c r="G22" s="2122"/>
      <c r="H22" s="2122"/>
      <c r="I22" s="2122"/>
      <c r="J22" s="2122"/>
      <c r="K22" s="2122"/>
      <c r="L22" s="2122"/>
      <c r="M22" s="2122"/>
      <c r="N22" s="2122"/>
      <c r="O22" s="2122"/>
      <c r="P22" s="2122"/>
      <c r="Q22" s="2122"/>
      <c r="R22" s="2122"/>
      <c r="S22" s="2122"/>
      <c r="T22" s="2122"/>
      <c r="U22" s="2122"/>
      <c r="V22" s="2122"/>
      <c r="W22" s="2122"/>
      <c r="X22" s="2122"/>
      <c r="Y22" s="2122"/>
      <c r="Z22" s="2122"/>
      <c r="AA22" s="2122"/>
      <c r="AB22" s="2122"/>
      <c r="AC22" s="2122"/>
      <c r="AD22" s="2122"/>
      <c r="AE22" s="2122"/>
      <c r="AF22" s="2122"/>
      <c r="AG22" s="2122"/>
      <c r="AH22" s="2122"/>
      <c r="AI22" s="2122"/>
      <c r="AJ22" s="2123"/>
      <c r="AK22" s="574"/>
      <c r="AL22" s="574"/>
      <c r="AM22" s="574"/>
      <c r="AN22" s="569"/>
      <c r="AO22" s="570">
        <f>IF(SUM(AO20:AO21)&gt;14,14,SUM(AO20:AO21))</f>
        <v>0</v>
      </c>
      <c r="AP22" s="570" t="s">
        <v>1418</v>
      </c>
    </row>
    <row r="23" spans="1:42" s="570" customFormat="1" ht="12.75" customHeight="1">
      <c r="A23" s="574"/>
      <c r="B23" s="574"/>
      <c r="C23" s="574"/>
      <c r="D23" s="584"/>
      <c r="E23" s="2124"/>
      <c r="F23" s="2125"/>
      <c r="G23" s="2125"/>
      <c r="H23" s="2125"/>
      <c r="I23" s="2125"/>
      <c r="J23" s="2125"/>
      <c r="K23" s="2125"/>
      <c r="L23" s="2125"/>
      <c r="M23" s="2125"/>
      <c r="N23" s="2125"/>
      <c r="O23" s="2125"/>
      <c r="P23" s="2125"/>
      <c r="Q23" s="2125"/>
      <c r="R23" s="2125"/>
      <c r="S23" s="2125"/>
      <c r="T23" s="2125"/>
      <c r="U23" s="2125"/>
      <c r="V23" s="2125"/>
      <c r="W23" s="2125"/>
      <c r="X23" s="2125"/>
      <c r="Y23" s="2125"/>
      <c r="Z23" s="2125"/>
      <c r="AA23" s="2125"/>
      <c r="AB23" s="2125"/>
      <c r="AC23" s="2125"/>
      <c r="AD23" s="2125"/>
      <c r="AE23" s="2125"/>
      <c r="AF23" s="2125"/>
      <c r="AG23" s="2125"/>
      <c r="AH23" s="2125"/>
      <c r="AI23" s="2125"/>
      <c r="AJ23" s="212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11" t="s">
        <v>600</v>
      </c>
      <c r="C25" s="2111"/>
      <c r="D25" s="581"/>
      <c r="E25" s="2038" t="s">
        <v>2347</v>
      </c>
      <c r="F25" s="2039"/>
      <c r="G25" s="2039"/>
      <c r="H25" s="2039"/>
      <c r="I25" s="2039"/>
      <c r="J25" s="2039"/>
      <c r="K25" s="2039"/>
      <c r="L25" s="2039"/>
      <c r="M25" s="2039"/>
      <c r="N25" s="2039"/>
      <c r="O25" s="2039"/>
      <c r="P25" s="2039"/>
      <c r="Q25" s="2039"/>
      <c r="R25" s="2039"/>
      <c r="S25" s="2039"/>
      <c r="T25" s="2039"/>
      <c r="U25" s="2039"/>
      <c r="V25" s="2039"/>
      <c r="W25" s="2039"/>
      <c r="X25" s="2039"/>
      <c r="Y25" s="2039"/>
      <c r="Z25" s="2039"/>
      <c r="AA25" s="2039"/>
      <c r="AB25" s="2039"/>
      <c r="AC25" s="2039"/>
      <c r="AD25" s="2039"/>
      <c r="AE25" s="2039"/>
      <c r="AF25" s="2039"/>
      <c r="AG25" s="2039"/>
      <c r="AH25" s="2039"/>
      <c r="AI25" s="2039"/>
      <c r="AJ25" s="2040"/>
      <c r="AK25" s="574"/>
      <c r="AL25" s="574"/>
      <c r="AM25" s="574"/>
      <c r="AN25" s="569"/>
      <c r="AO25" s="570">
        <f>IF(AO24&gt;6,6,AO24)</f>
        <v>0</v>
      </c>
      <c r="AP25" s="570" t="s">
        <v>1418</v>
      </c>
    </row>
    <row r="26" spans="1:42" s="570" customFormat="1" ht="12.75" customHeight="1">
      <c r="A26" s="574"/>
      <c r="B26" s="574"/>
      <c r="C26" s="574"/>
      <c r="D26" s="584"/>
      <c r="E26" s="2063"/>
      <c r="F26" s="2064"/>
      <c r="G26" s="2064"/>
      <c r="H26" s="2064"/>
      <c r="I26" s="2064"/>
      <c r="J26" s="2064"/>
      <c r="K26" s="2064"/>
      <c r="L26" s="2064"/>
      <c r="M26" s="2064"/>
      <c r="N26" s="2064"/>
      <c r="O26" s="2064"/>
      <c r="P26" s="2064"/>
      <c r="Q26" s="2064"/>
      <c r="R26" s="2064"/>
      <c r="S26" s="2064"/>
      <c r="T26" s="2064"/>
      <c r="U26" s="2064"/>
      <c r="V26" s="2064"/>
      <c r="W26" s="2064"/>
      <c r="X26" s="2064"/>
      <c r="Y26" s="2064"/>
      <c r="Z26" s="2064"/>
      <c r="AA26" s="2064"/>
      <c r="AB26" s="2064"/>
      <c r="AC26" s="2064"/>
      <c r="AD26" s="2064"/>
      <c r="AE26" s="2064"/>
      <c r="AF26" s="2064"/>
      <c r="AG26" s="2064"/>
      <c r="AH26" s="2064"/>
      <c r="AI26" s="2064"/>
      <c r="AJ26" s="2065"/>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11" t="s">
        <v>600</v>
      </c>
      <c r="C30" s="2111"/>
      <c r="D30" s="581"/>
      <c r="E30" s="2121" t="s">
        <v>2319</v>
      </c>
      <c r="F30" s="2122"/>
      <c r="G30" s="2122"/>
      <c r="H30" s="2122"/>
      <c r="I30" s="2122"/>
      <c r="J30" s="2122"/>
      <c r="K30" s="2122"/>
      <c r="L30" s="2122"/>
      <c r="M30" s="2122"/>
      <c r="N30" s="2122"/>
      <c r="O30" s="2122"/>
      <c r="P30" s="2122"/>
      <c r="Q30" s="2122"/>
      <c r="R30" s="2122"/>
      <c r="S30" s="2122"/>
      <c r="T30" s="2122"/>
      <c r="U30" s="2122"/>
      <c r="V30" s="2122"/>
      <c r="W30" s="2122"/>
      <c r="X30" s="2122"/>
      <c r="Y30" s="2122"/>
      <c r="Z30" s="2122"/>
      <c r="AA30" s="2122"/>
      <c r="AB30" s="2122"/>
      <c r="AC30" s="2122"/>
      <c r="AD30" s="2122"/>
      <c r="AE30" s="2122"/>
      <c r="AF30" s="2122"/>
      <c r="AG30" s="2122"/>
      <c r="AH30" s="2122"/>
      <c r="AI30" s="2122"/>
      <c r="AJ30" s="2123"/>
      <c r="AK30" s="574"/>
      <c r="AL30" s="574"/>
      <c r="AM30" s="574"/>
      <c r="AN30" s="569"/>
      <c r="AO30" s="584"/>
    </row>
    <row r="31" spans="1:42" s="570" customFormat="1" ht="12.75" customHeight="1">
      <c r="A31" s="574"/>
      <c r="B31" s="574"/>
      <c r="C31" s="574"/>
      <c r="E31" s="2124"/>
      <c r="F31" s="2125"/>
      <c r="G31" s="2125"/>
      <c r="H31" s="2125"/>
      <c r="I31" s="2125"/>
      <c r="J31" s="2125"/>
      <c r="K31" s="2125"/>
      <c r="L31" s="2125"/>
      <c r="M31" s="2125"/>
      <c r="N31" s="2125"/>
      <c r="O31" s="2125"/>
      <c r="P31" s="2125"/>
      <c r="Q31" s="2125"/>
      <c r="R31" s="2125"/>
      <c r="S31" s="2125"/>
      <c r="T31" s="2125"/>
      <c r="U31" s="2125"/>
      <c r="V31" s="2125"/>
      <c r="W31" s="2125"/>
      <c r="X31" s="2125"/>
      <c r="Y31" s="2125"/>
      <c r="Z31" s="2125"/>
      <c r="AA31" s="2125"/>
      <c r="AB31" s="2125"/>
      <c r="AC31" s="2125"/>
      <c r="AD31" s="2125"/>
      <c r="AE31" s="2125"/>
      <c r="AF31" s="2125"/>
      <c r="AG31" s="2125"/>
      <c r="AH31" s="2125"/>
      <c r="AI31" s="2125"/>
      <c r="AJ31" s="212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11" t="s">
        <v>600</v>
      </c>
      <c r="C33" s="2111"/>
      <c r="D33" s="581"/>
      <c r="E33" s="2038" t="s">
        <v>2320</v>
      </c>
      <c r="F33" s="2039"/>
      <c r="G33" s="2039"/>
      <c r="H33" s="2039"/>
      <c r="I33" s="2039"/>
      <c r="J33" s="2039"/>
      <c r="K33" s="2039"/>
      <c r="L33" s="2039"/>
      <c r="M33" s="2039"/>
      <c r="N33" s="2039"/>
      <c r="O33" s="2039"/>
      <c r="P33" s="2039"/>
      <c r="Q33" s="2039"/>
      <c r="R33" s="2039"/>
      <c r="S33" s="2039"/>
      <c r="T33" s="2039"/>
      <c r="U33" s="2039"/>
      <c r="V33" s="2039"/>
      <c r="W33" s="2039"/>
      <c r="X33" s="2039"/>
      <c r="Y33" s="2039"/>
      <c r="Z33" s="2039"/>
      <c r="AA33" s="2039"/>
      <c r="AB33" s="2039"/>
      <c r="AC33" s="2039"/>
      <c r="AD33" s="2039"/>
      <c r="AE33" s="2039"/>
      <c r="AF33" s="2039"/>
      <c r="AG33" s="2039"/>
      <c r="AH33" s="2039"/>
      <c r="AI33" s="2039"/>
      <c r="AJ33" s="2040"/>
      <c r="AK33" s="574"/>
      <c r="AL33" s="574"/>
      <c r="AM33" s="574"/>
      <c r="AN33" s="569"/>
    </row>
    <row r="34" spans="1:41" s="570" customFormat="1" ht="12.75" customHeight="1">
      <c r="A34" s="574"/>
      <c r="B34" s="574"/>
      <c r="C34" s="574"/>
      <c r="E34" s="2041"/>
      <c r="F34" s="2042"/>
      <c r="G34" s="2042"/>
      <c r="H34" s="2042"/>
      <c r="I34" s="2042"/>
      <c r="J34" s="2042"/>
      <c r="K34" s="2042"/>
      <c r="L34" s="2042"/>
      <c r="M34" s="2042"/>
      <c r="N34" s="2042"/>
      <c r="O34" s="2042"/>
      <c r="P34" s="2042"/>
      <c r="Q34" s="2042"/>
      <c r="R34" s="2042"/>
      <c r="S34" s="2042"/>
      <c r="T34" s="2042"/>
      <c r="U34" s="2042"/>
      <c r="V34" s="2042"/>
      <c r="W34" s="2042"/>
      <c r="X34" s="2042"/>
      <c r="Y34" s="2042"/>
      <c r="Z34" s="2042"/>
      <c r="AA34" s="2042"/>
      <c r="AB34" s="2042"/>
      <c r="AC34" s="2042"/>
      <c r="AD34" s="2042"/>
      <c r="AE34" s="2042"/>
      <c r="AF34" s="2042"/>
      <c r="AG34" s="2042"/>
      <c r="AH34" s="2042"/>
      <c r="AI34" s="2042"/>
      <c r="AJ34" s="2043"/>
      <c r="AK34" s="574"/>
      <c r="AL34" s="574"/>
      <c r="AM34" s="574"/>
      <c r="AN34" s="569"/>
    </row>
    <row r="35" spans="1:41" s="570" customFormat="1" ht="12.75" customHeight="1">
      <c r="A35" s="574"/>
      <c r="B35" s="574"/>
      <c r="C35" s="574"/>
      <c r="E35" s="2063"/>
      <c r="F35" s="2064"/>
      <c r="G35" s="2064"/>
      <c r="H35" s="2064"/>
      <c r="I35" s="2064"/>
      <c r="J35" s="2064"/>
      <c r="K35" s="2064"/>
      <c r="L35" s="2064"/>
      <c r="M35" s="2064"/>
      <c r="N35" s="2064"/>
      <c r="O35" s="2064"/>
      <c r="P35" s="2064"/>
      <c r="Q35" s="2064"/>
      <c r="R35" s="2064"/>
      <c r="S35" s="2064"/>
      <c r="T35" s="2064"/>
      <c r="U35" s="2064"/>
      <c r="V35" s="2064"/>
      <c r="W35" s="2064"/>
      <c r="X35" s="2064"/>
      <c r="Y35" s="2064"/>
      <c r="Z35" s="2064"/>
      <c r="AA35" s="2064"/>
      <c r="AB35" s="2064"/>
      <c r="AC35" s="2064"/>
      <c r="AD35" s="2064"/>
      <c r="AE35" s="2064"/>
      <c r="AF35" s="2064"/>
      <c r="AG35" s="2064"/>
      <c r="AH35" s="2064"/>
      <c r="AI35" s="2064"/>
      <c r="AJ35" s="2065"/>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11" t="s">
        <v>600</v>
      </c>
      <c r="C39" s="2111"/>
      <c r="D39" s="1186"/>
      <c r="E39" s="2038" t="s">
        <v>2321</v>
      </c>
      <c r="F39" s="2039"/>
      <c r="G39" s="2039"/>
      <c r="H39" s="2039"/>
      <c r="I39" s="2039"/>
      <c r="J39" s="2039"/>
      <c r="K39" s="2039"/>
      <c r="L39" s="2039"/>
      <c r="M39" s="2039"/>
      <c r="N39" s="2039"/>
      <c r="O39" s="2039"/>
      <c r="P39" s="2039"/>
      <c r="Q39" s="2039"/>
      <c r="R39" s="2039"/>
      <c r="S39" s="2039"/>
      <c r="T39" s="2039"/>
      <c r="U39" s="2039"/>
      <c r="V39" s="2039"/>
      <c r="W39" s="2039"/>
      <c r="X39" s="2039"/>
      <c r="Y39" s="2039"/>
      <c r="Z39" s="2039"/>
      <c r="AA39" s="2039"/>
      <c r="AB39" s="2039"/>
      <c r="AC39" s="2039"/>
      <c r="AD39" s="2039"/>
      <c r="AE39" s="2039"/>
      <c r="AF39" s="2039"/>
      <c r="AG39" s="2039"/>
      <c r="AH39" s="2039"/>
      <c r="AI39" s="2039"/>
      <c r="AJ39" s="2040"/>
      <c r="AK39" s="1186"/>
      <c r="AL39" s="574"/>
      <c r="AM39" s="574"/>
      <c r="AN39" s="569"/>
    </row>
    <row r="40" spans="1:41" s="570" customFormat="1" ht="12.75" customHeight="1">
      <c r="A40" s="574"/>
      <c r="B40" s="574"/>
      <c r="C40" s="574"/>
      <c r="E40" s="2041"/>
      <c r="F40" s="2042"/>
      <c r="G40" s="2042"/>
      <c r="H40" s="2042"/>
      <c r="I40" s="2042"/>
      <c r="J40" s="2042"/>
      <c r="K40" s="2042"/>
      <c r="L40" s="2042"/>
      <c r="M40" s="2042"/>
      <c r="N40" s="2042"/>
      <c r="O40" s="2042"/>
      <c r="P40" s="2042"/>
      <c r="Q40" s="2042"/>
      <c r="R40" s="2042"/>
      <c r="S40" s="2042"/>
      <c r="T40" s="2042"/>
      <c r="U40" s="2042"/>
      <c r="V40" s="2042"/>
      <c r="W40" s="2042"/>
      <c r="X40" s="2042"/>
      <c r="Y40" s="2042"/>
      <c r="Z40" s="2042"/>
      <c r="AA40" s="2042"/>
      <c r="AB40" s="2042"/>
      <c r="AC40" s="2042"/>
      <c r="AD40" s="2042"/>
      <c r="AE40" s="2042"/>
      <c r="AF40" s="2042"/>
      <c r="AG40" s="2042"/>
      <c r="AH40" s="2042"/>
      <c r="AI40" s="2042"/>
      <c r="AJ40" s="2043"/>
      <c r="AK40" s="574"/>
      <c r="AL40" s="574"/>
      <c r="AM40" s="574"/>
      <c r="AN40" s="569"/>
    </row>
    <row r="41" spans="1:41" s="570" customFormat="1" ht="12.75" customHeight="1">
      <c r="A41" s="574"/>
      <c r="D41" s="581"/>
      <c r="E41" s="2063"/>
      <c r="F41" s="2064"/>
      <c r="G41" s="2064"/>
      <c r="H41" s="2064"/>
      <c r="I41" s="2064"/>
      <c r="J41" s="2064"/>
      <c r="K41" s="2064"/>
      <c r="L41" s="2064"/>
      <c r="M41" s="2064"/>
      <c r="N41" s="2064"/>
      <c r="O41" s="2064"/>
      <c r="P41" s="2064"/>
      <c r="Q41" s="2064"/>
      <c r="R41" s="2064"/>
      <c r="S41" s="2064"/>
      <c r="T41" s="2064"/>
      <c r="U41" s="2064"/>
      <c r="V41" s="2064"/>
      <c r="W41" s="2064"/>
      <c r="X41" s="2064"/>
      <c r="Y41" s="2064"/>
      <c r="Z41" s="2064"/>
      <c r="AA41" s="2064"/>
      <c r="AB41" s="2064"/>
      <c r="AC41" s="2064"/>
      <c r="AD41" s="2064"/>
      <c r="AE41" s="2064"/>
      <c r="AF41" s="2064"/>
      <c r="AG41" s="2064"/>
      <c r="AH41" s="2064"/>
      <c r="AI41" s="2064"/>
      <c r="AJ41" s="2065"/>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11" t="s">
        <v>600</v>
      </c>
      <c r="C46" s="2111"/>
      <c r="D46" s="574"/>
      <c r="E46" s="2038" t="s">
        <v>2326</v>
      </c>
      <c r="F46" s="2039"/>
      <c r="G46" s="2039"/>
      <c r="H46" s="2039"/>
      <c r="I46" s="2039"/>
      <c r="J46" s="2039"/>
      <c r="K46" s="2039"/>
      <c r="L46" s="2039"/>
      <c r="M46" s="2039"/>
      <c r="N46" s="2039"/>
      <c r="O46" s="2039"/>
      <c r="P46" s="2039"/>
      <c r="Q46" s="2039"/>
      <c r="R46" s="2039"/>
      <c r="S46" s="2039"/>
      <c r="T46" s="2039"/>
      <c r="U46" s="2039"/>
      <c r="V46" s="2039"/>
      <c r="W46" s="2039"/>
      <c r="X46" s="2039"/>
      <c r="Y46" s="2039"/>
      <c r="Z46" s="2039"/>
      <c r="AA46" s="2039"/>
      <c r="AB46" s="2039"/>
      <c r="AC46" s="2039"/>
      <c r="AD46" s="2039"/>
      <c r="AE46" s="2039"/>
      <c r="AF46" s="2039"/>
      <c r="AG46" s="2039"/>
      <c r="AH46" s="2039"/>
      <c r="AI46" s="2039"/>
      <c r="AJ46" s="2040"/>
      <c r="AK46" s="574"/>
      <c r="AL46" s="574"/>
      <c r="AM46" s="574"/>
      <c r="AN46" s="569"/>
      <c r="AO46" s="593"/>
    </row>
    <row r="47" spans="1:41" s="570" customFormat="1" ht="12.75" customHeight="1">
      <c r="A47" s="574"/>
      <c r="D47" s="581"/>
      <c r="E47" s="2041"/>
      <c r="F47" s="2042"/>
      <c r="G47" s="2042"/>
      <c r="H47" s="2042"/>
      <c r="I47" s="2042"/>
      <c r="J47" s="2042"/>
      <c r="K47" s="2042"/>
      <c r="L47" s="2042"/>
      <c r="M47" s="2042"/>
      <c r="N47" s="2042"/>
      <c r="O47" s="2042"/>
      <c r="P47" s="2042"/>
      <c r="Q47" s="2042"/>
      <c r="R47" s="2042"/>
      <c r="S47" s="2042"/>
      <c r="T47" s="2042"/>
      <c r="U47" s="2042"/>
      <c r="V47" s="2042"/>
      <c r="W47" s="2042"/>
      <c r="X47" s="2042"/>
      <c r="Y47" s="2042"/>
      <c r="Z47" s="2042"/>
      <c r="AA47" s="2042"/>
      <c r="AB47" s="2042"/>
      <c r="AC47" s="2042"/>
      <c r="AD47" s="2042"/>
      <c r="AE47" s="2042"/>
      <c r="AF47" s="2042"/>
      <c r="AG47" s="2042"/>
      <c r="AH47" s="2042"/>
      <c r="AI47" s="2042"/>
      <c r="AJ47" s="2043"/>
      <c r="AK47" s="574"/>
      <c r="AL47" s="574"/>
      <c r="AM47" s="574"/>
      <c r="AN47" s="569"/>
      <c r="AO47" s="593"/>
    </row>
    <row r="48" spans="1:41" s="570" customFormat="1" ht="12.75" customHeight="1">
      <c r="A48" s="574"/>
      <c r="D48" s="574"/>
      <c r="E48" s="2063"/>
      <c r="F48" s="2064"/>
      <c r="G48" s="2064"/>
      <c r="H48" s="2064"/>
      <c r="I48" s="2064"/>
      <c r="J48" s="2064"/>
      <c r="K48" s="2064"/>
      <c r="L48" s="2064"/>
      <c r="M48" s="2064"/>
      <c r="N48" s="2064"/>
      <c r="O48" s="2064"/>
      <c r="P48" s="2064"/>
      <c r="Q48" s="2064"/>
      <c r="R48" s="2064"/>
      <c r="S48" s="2064"/>
      <c r="T48" s="2064"/>
      <c r="U48" s="2064"/>
      <c r="V48" s="2064"/>
      <c r="W48" s="2064"/>
      <c r="X48" s="2064"/>
      <c r="Y48" s="2064"/>
      <c r="Z48" s="2064"/>
      <c r="AA48" s="2064"/>
      <c r="AB48" s="2064"/>
      <c r="AC48" s="2064"/>
      <c r="AD48" s="2064"/>
      <c r="AE48" s="2064"/>
      <c r="AF48" s="2064"/>
      <c r="AG48" s="2064"/>
      <c r="AH48" s="2064"/>
      <c r="AI48" s="2064"/>
      <c r="AJ48" s="2065"/>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11" t="s">
        <v>600</v>
      </c>
      <c r="C50" s="2111"/>
      <c r="D50" s="574"/>
      <c r="E50" s="2137" t="s">
        <v>2327</v>
      </c>
      <c r="F50" s="2138"/>
      <c r="G50" s="2138"/>
      <c r="H50" s="2138"/>
      <c r="I50" s="2138"/>
      <c r="J50" s="2138"/>
      <c r="K50" s="2138"/>
      <c r="L50" s="2138"/>
      <c r="M50" s="2138"/>
      <c r="N50" s="2138"/>
      <c r="O50" s="2138"/>
      <c r="P50" s="2138"/>
      <c r="Q50" s="2138"/>
      <c r="R50" s="2138"/>
      <c r="S50" s="2138"/>
      <c r="T50" s="2138"/>
      <c r="U50" s="2138"/>
      <c r="V50" s="2138"/>
      <c r="W50" s="2138"/>
      <c r="X50" s="2138"/>
      <c r="Y50" s="2138"/>
      <c r="Z50" s="2138"/>
      <c r="AA50" s="2138"/>
      <c r="AB50" s="2138"/>
      <c r="AC50" s="2138"/>
      <c r="AD50" s="2138"/>
      <c r="AE50" s="2138"/>
      <c r="AF50" s="2138"/>
      <c r="AG50" s="2138"/>
      <c r="AH50" s="2138"/>
      <c r="AI50" s="2138"/>
      <c r="AJ50" s="2139"/>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11" t="s">
        <v>600</v>
      </c>
      <c r="C52" s="2111"/>
      <c r="D52" s="574"/>
      <c r="E52" s="2038" t="s">
        <v>2328</v>
      </c>
      <c r="F52" s="2039"/>
      <c r="G52" s="2039"/>
      <c r="H52" s="2039"/>
      <c r="I52" s="2039"/>
      <c r="J52" s="2039"/>
      <c r="K52" s="2039"/>
      <c r="L52" s="2039"/>
      <c r="M52" s="2039"/>
      <c r="N52" s="2039"/>
      <c r="O52" s="2039"/>
      <c r="P52" s="2039"/>
      <c r="Q52" s="2039"/>
      <c r="R52" s="2039"/>
      <c r="S52" s="2039"/>
      <c r="T52" s="2039"/>
      <c r="U52" s="2039"/>
      <c r="V52" s="2039"/>
      <c r="W52" s="2039"/>
      <c r="X52" s="2039"/>
      <c r="Y52" s="2039"/>
      <c r="Z52" s="2039"/>
      <c r="AA52" s="2039"/>
      <c r="AB52" s="2039"/>
      <c r="AC52" s="2039"/>
      <c r="AD52" s="2039"/>
      <c r="AE52" s="2039"/>
      <c r="AF52" s="2039"/>
      <c r="AG52" s="2039"/>
      <c r="AH52" s="2039"/>
      <c r="AI52" s="2039"/>
      <c r="AJ52" s="2040"/>
      <c r="AK52" s="574"/>
      <c r="AL52" s="574"/>
      <c r="AM52" s="574"/>
      <c r="AN52" s="569"/>
    </row>
    <row r="53" spans="1:50" s="570" customFormat="1" ht="12.75" customHeight="1">
      <c r="A53" s="574"/>
      <c r="B53" s="581"/>
      <c r="C53" s="581"/>
      <c r="D53" s="581"/>
      <c r="E53" s="2063"/>
      <c r="F53" s="2064"/>
      <c r="G53" s="2064"/>
      <c r="H53" s="2064"/>
      <c r="I53" s="2064"/>
      <c r="J53" s="2064"/>
      <c r="K53" s="2064"/>
      <c r="L53" s="2064"/>
      <c r="M53" s="2064"/>
      <c r="N53" s="2064"/>
      <c r="O53" s="2064"/>
      <c r="P53" s="2064"/>
      <c r="Q53" s="2064"/>
      <c r="R53" s="2064"/>
      <c r="S53" s="2064"/>
      <c r="T53" s="2064"/>
      <c r="U53" s="2064"/>
      <c r="V53" s="2064"/>
      <c r="W53" s="2064"/>
      <c r="X53" s="2064"/>
      <c r="Y53" s="2064"/>
      <c r="Z53" s="2064"/>
      <c r="AA53" s="2064"/>
      <c r="AB53" s="2064"/>
      <c r="AC53" s="2064"/>
      <c r="AD53" s="2064"/>
      <c r="AE53" s="2064"/>
      <c r="AF53" s="2064"/>
      <c r="AG53" s="2064"/>
      <c r="AH53" s="2064"/>
      <c r="AI53" s="2064"/>
      <c r="AJ53" s="2065"/>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84">
        <f>AO36</f>
        <v>0</v>
      </c>
      <c r="AL56" s="2085"/>
      <c r="AM56" s="2086"/>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8" t="s">
        <v>1424</v>
      </c>
      <c r="AF59" s="1928"/>
      <c r="AG59" s="1928"/>
      <c r="AH59" s="1928"/>
      <c r="AI59" s="1928"/>
      <c r="AJ59" s="1928"/>
      <c r="AK59" s="1928"/>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11" t="s">
        <v>600</v>
      </c>
      <c r="C62" s="2111"/>
      <c r="D62" s="581" t="s">
        <v>1425</v>
      </c>
      <c r="E62" s="2103" t="s">
        <v>2329</v>
      </c>
      <c r="F62" s="2104"/>
      <c r="G62" s="2104"/>
      <c r="H62" s="2104"/>
      <c r="I62" s="2104"/>
      <c r="J62" s="2104"/>
      <c r="K62" s="2104"/>
      <c r="L62" s="2104"/>
      <c r="M62" s="2104"/>
      <c r="N62" s="2104"/>
      <c r="O62" s="2104"/>
      <c r="P62" s="2104"/>
      <c r="Q62" s="2104"/>
      <c r="R62" s="2104"/>
      <c r="S62" s="2104"/>
      <c r="T62" s="2104"/>
      <c r="U62" s="2104"/>
      <c r="V62" s="2104"/>
      <c r="W62" s="2104"/>
      <c r="X62" s="2104"/>
      <c r="Y62" s="2104"/>
      <c r="Z62" s="2104"/>
      <c r="AA62" s="2104"/>
      <c r="AB62" s="2104"/>
      <c r="AC62" s="2104"/>
      <c r="AD62" s="2104"/>
      <c r="AE62" s="2104"/>
      <c r="AF62" s="2104"/>
      <c r="AG62" s="2104"/>
      <c r="AH62" s="2104"/>
      <c r="AI62" s="2104"/>
      <c r="AJ62" s="2105"/>
      <c r="AK62" s="577"/>
      <c r="AL62" s="574"/>
      <c r="AM62" s="574"/>
      <c r="AN62" s="569"/>
      <c r="AO62" s="584">
        <f>IF($B62="yes",10,0)</f>
        <v>0</v>
      </c>
    </row>
    <row r="63" spans="1:50" s="570" customFormat="1" ht="12.75" customHeight="1">
      <c r="A63" s="572"/>
      <c r="B63" s="574"/>
      <c r="C63" s="574"/>
      <c r="D63" s="585"/>
      <c r="E63" s="2106"/>
      <c r="F63" s="2107"/>
      <c r="G63" s="2107"/>
      <c r="H63" s="2107"/>
      <c r="I63" s="2107"/>
      <c r="J63" s="2107"/>
      <c r="K63" s="2107"/>
      <c r="L63" s="2107"/>
      <c r="M63" s="2107"/>
      <c r="N63" s="2107"/>
      <c r="O63" s="2107"/>
      <c r="P63" s="2107"/>
      <c r="Q63" s="2107"/>
      <c r="R63" s="2107"/>
      <c r="S63" s="2107"/>
      <c r="T63" s="2107"/>
      <c r="U63" s="2107"/>
      <c r="V63" s="2107"/>
      <c r="W63" s="2107"/>
      <c r="X63" s="2107"/>
      <c r="Y63" s="2107"/>
      <c r="Z63" s="2107"/>
      <c r="AA63" s="2107"/>
      <c r="AB63" s="2107"/>
      <c r="AC63" s="2107"/>
      <c r="AD63" s="2107"/>
      <c r="AE63" s="2107"/>
      <c r="AF63" s="2107"/>
      <c r="AG63" s="2107"/>
      <c r="AH63" s="2107"/>
      <c r="AI63" s="2107"/>
      <c r="AJ63" s="2108"/>
      <c r="AK63" s="577"/>
      <c r="AL63" s="574"/>
      <c r="AM63" s="574"/>
      <c r="AN63" s="569"/>
      <c r="AO63" s="584">
        <f>IF($B68="yes",10,0)</f>
        <v>10</v>
      </c>
    </row>
    <row r="64" spans="1:50" s="570" customFormat="1" ht="12.75" customHeight="1">
      <c r="A64" s="572"/>
      <c r="B64" s="574"/>
      <c r="C64" s="574"/>
      <c r="D64" s="585"/>
      <c r="E64" s="2106"/>
      <c r="F64" s="2107"/>
      <c r="G64" s="2107"/>
      <c r="H64" s="2107"/>
      <c r="I64" s="2107"/>
      <c r="J64" s="2107"/>
      <c r="K64" s="2107"/>
      <c r="L64" s="2107"/>
      <c r="M64" s="2107"/>
      <c r="N64" s="2107"/>
      <c r="O64" s="2107"/>
      <c r="P64" s="2107"/>
      <c r="Q64" s="2107"/>
      <c r="R64" s="2107"/>
      <c r="S64" s="2107"/>
      <c r="T64" s="2107"/>
      <c r="U64" s="2107"/>
      <c r="V64" s="2107"/>
      <c r="W64" s="2107"/>
      <c r="X64" s="2107"/>
      <c r="Y64" s="2107"/>
      <c r="Z64" s="2107"/>
      <c r="AA64" s="2107"/>
      <c r="AB64" s="2107"/>
      <c r="AC64" s="2107"/>
      <c r="AD64" s="2107"/>
      <c r="AE64" s="2107"/>
      <c r="AF64" s="2107"/>
      <c r="AG64" s="2107"/>
      <c r="AH64" s="2107"/>
      <c r="AI64" s="2107"/>
      <c r="AJ64" s="2108"/>
      <c r="AK64" s="577"/>
      <c r="AL64" s="574"/>
      <c r="AM64" s="574"/>
      <c r="AN64" s="569"/>
      <c r="AO64" s="584">
        <f>IF($B75="yes",10,0)</f>
        <v>0</v>
      </c>
    </row>
    <row r="65" spans="1:42" s="570" customFormat="1" ht="12.75" customHeight="1">
      <c r="A65" s="572"/>
      <c r="B65" s="574"/>
      <c r="C65" s="574"/>
      <c r="D65" s="585"/>
      <c r="E65" s="2106"/>
      <c r="F65" s="2107"/>
      <c r="G65" s="2107"/>
      <c r="H65" s="2107"/>
      <c r="I65" s="2107"/>
      <c r="J65" s="2107"/>
      <c r="K65" s="2107"/>
      <c r="L65" s="2107"/>
      <c r="M65" s="2107"/>
      <c r="N65" s="2107"/>
      <c r="O65" s="2107"/>
      <c r="P65" s="2107"/>
      <c r="Q65" s="2107"/>
      <c r="R65" s="2107"/>
      <c r="S65" s="2107"/>
      <c r="T65" s="2107"/>
      <c r="U65" s="2107"/>
      <c r="V65" s="2107"/>
      <c r="W65" s="2107"/>
      <c r="X65" s="2107"/>
      <c r="Y65" s="2107"/>
      <c r="Z65" s="2107"/>
      <c r="AA65" s="2107"/>
      <c r="AB65" s="2107"/>
      <c r="AC65" s="2107"/>
      <c r="AD65" s="2107"/>
      <c r="AE65" s="2107"/>
      <c r="AF65" s="2107"/>
      <c r="AG65" s="2107"/>
      <c r="AH65" s="2107"/>
      <c r="AI65" s="2107"/>
      <c r="AJ65" s="2108"/>
      <c r="AK65" s="577"/>
      <c r="AL65" s="574"/>
      <c r="AM65" s="574"/>
      <c r="AN65" s="569"/>
      <c r="AO65" s="570">
        <f>IF(SUM(AO62:AO64)&gt;10,10,(SUM(AO62:AO64)))</f>
        <v>10</v>
      </c>
      <c r="AP65" s="608" t="s">
        <v>1426</v>
      </c>
    </row>
    <row r="66" spans="1:42" s="570" customFormat="1" ht="12.75" customHeight="1">
      <c r="A66" s="572"/>
      <c r="B66" s="574"/>
      <c r="C66" s="574"/>
      <c r="D66" s="585"/>
      <c r="E66" s="2133"/>
      <c r="F66" s="2134"/>
      <c r="G66" s="2134"/>
      <c r="H66" s="2134"/>
      <c r="I66" s="2134"/>
      <c r="J66" s="2134"/>
      <c r="K66" s="2134"/>
      <c r="L66" s="2134"/>
      <c r="M66" s="2134"/>
      <c r="N66" s="2134"/>
      <c r="O66" s="2134"/>
      <c r="P66" s="2134"/>
      <c r="Q66" s="2134"/>
      <c r="R66" s="2134"/>
      <c r="S66" s="2134"/>
      <c r="T66" s="2134"/>
      <c r="U66" s="2134"/>
      <c r="V66" s="2134"/>
      <c r="W66" s="2134"/>
      <c r="X66" s="2134"/>
      <c r="Y66" s="2134"/>
      <c r="Z66" s="2134"/>
      <c r="AA66" s="2134"/>
      <c r="AB66" s="2134"/>
      <c r="AC66" s="2134"/>
      <c r="AD66" s="2134"/>
      <c r="AE66" s="2134"/>
      <c r="AF66" s="2134"/>
      <c r="AG66" s="2134"/>
      <c r="AH66" s="2134"/>
      <c r="AI66" s="2134"/>
      <c r="AJ66" s="2135"/>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11" t="s">
        <v>554</v>
      </c>
      <c r="C68" s="2111"/>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6" t="s">
        <v>554</v>
      </c>
      <c r="F69" s="2111"/>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31" t="s">
        <v>600</v>
      </c>
      <c r="F70" s="2132"/>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31" t="s">
        <v>600</v>
      </c>
      <c r="F71" s="2132"/>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6" t="s">
        <v>600</v>
      </c>
      <c r="F73" s="2111"/>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11" t="s">
        <v>600</v>
      </c>
      <c r="C75" s="2111"/>
      <c r="D75" s="581" t="s">
        <v>1430</v>
      </c>
      <c r="E75" s="2038" t="s">
        <v>1929</v>
      </c>
      <c r="F75" s="2039"/>
      <c r="G75" s="2039"/>
      <c r="H75" s="2039"/>
      <c r="I75" s="2039"/>
      <c r="J75" s="2039"/>
      <c r="K75" s="2039"/>
      <c r="L75" s="2039"/>
      <c r="M75" s="2039"/>
      <c r="N75" s="2039"/>
      <c r="O75" s="2039"/>
      <c r="P75" s="2039"/>
      <c r="Q75" s="2039"/>
      <c r="R75" s="2039"/>
      <c r="S75" s="2039"/>
      <c r="T75" s="2039"/>
      <c r="U75" s="2039"/>
      <c r="V75" s="2039"/>
      <c r="W75" s="2039"/>
      <c r="X75" s="2039"/>
      <c r="Y75" s="2039"/>
      <c r="Z75" s="2039"/>
      <c r="AA75" s="2039"/>
      <c r="AB75" s="2039"/>
      <c r="AC75" s="2039"/>
      <c r="AD75" s="2039"/>
      <c r="AE75" s="2039"/>
      <c r="AF75" s="2039"/>
      <c r="AG75" s="2039"/>
      <c r="AH75" s="2039"/>
      <c r="AI75" s="2039"/>
      <c r="AJ75" s="2040"/>
      <c r="AK75" s="577"/>
      <c r="AL75" s="574"/>
      <c r="AM75" s="574"/>
      <c r="AN75" s="569"/>
    </row>
    <row r="76" spans="1:42" s="570" customFormat="1" ht="12.75" customHeight="1">
      <c r="A76" s="572"/>
      <c r="B76" s="574"/>
      <c r="C76" s="574"/>
      <c r="D76" s="584"/>
      <c r="E76" s="2063"/>
      <c r="F76" s="2064"/>
      <c r="G76" s="2064"/>
      <c r="H76" s="2064"/>
      <c r="I76" s="2064"/>
      <c r="J76" s="2064"/>
      <c r="K76" s="2064"/>
      <c r="L76" s="2064"/>
      <c r="M76" s="2064"/>
      <c r="N76" s="2064"/>
      <c r="O76" s="2064"/>
      <c r="P76" s="2064"/>
      <c r="Q76" s="2064"/>
      <c r="R76" s="2064"/>
      <c r="S76" s="2064"/>
      <c r="T76" s="2064"/>
      <c r="U76" s="2064"/>
      <c r="V76" s="2064"/>
      <c r="W76" s="2064"/>
      <c r="X76" s="2064"/>
      <c r="Y76" s="2064"/>
      <c r="Z76" s="2064"/>
      <c r="AA76" s="2064"/>
      <c r="AB76" s="2064"/>
      <c r="AC76" s="2064"/>
      <c r="AD76" s="2064"/>
      <c r="AE76" s="2064"/>
      <c r="AF76" s="2064"/>
      <c r="AG76" s="2064"/>
      <c r="AH76" s="2064"/>
      <c r="AI76" s="2064"/>
      <c r="AJ76" s="2065"/>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84">
        <f>IF(AK56&gt;0,0,AO65)</f>
        <v>10</v>
      </c>
      <c r="AL78" s="2085"/>
      <c r="AM78" s="2086"/>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8" t="s">
        <v>1415</v>
      </c>
      <c r="AF81" s="1928"/>
      <c r="AG81" s="1928"/>
      <c r="AH81" s="1928"/>
      <c r="AI81" s="1928"/>
      <c r="AJ81" s="1928"/>
      <c r="AK81" s="1928"/>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11" t="s">
        <v>600</v>
      </c>
      <c r="C84" s="2111"/>
      <c r="D84" s="581" t="s">
        <v>1425</v>
      </c>
      <c r="E84" s="2103" t="s">
        <v>1435</v>
      </c>
      <c r="F84" s="2104"/>
      <c r="G84" s="2104"/>
      <c r="H84" s="2104"/>
      <c r="I84" s="2104"/>
      <c r="J84" s="2104"/>
      <c r="K84" s="2104"/>
      <c r="L84" s="2104"/>
      <c r="M84" s="2104"/>
      <c r="N84" s="2104"/>
      <c r="O84" s="2104"/>
      <c r="P84" s="2104"/>
      <c r="Q84" s="2104"/>
      <c r="R84" s="2104"/>
      <c r="S84" s="2104"/>
      <c r="T84" s="2104"/>
      <c r="U84" s="2104"/>
      <c r="V84" s="2104"/>
      <c r="W84" s="2104"/>
      <c r="X84" s="2104"/>
      <c r="Y84" s="2104"/>
      <c r="Z84" s="2104"/>
      <c r="AA84" s="2104"/>
      <c r="AB84" s="2104"/>
      <c r="AC84" s="2104"/>
      <c r="AD84" s="2104"/>
      <c r="AE84" s="2104"/>
      <c r="AF84" s="2104"/>
      <c r="AG84" s="2104"/>
      <c r="AH84" s="2104"/>
      <c r="AI84" s="2104"/>
      <c r="AJ84" s="2105"/>
      <c r="AK84" s="577"/>
      <c r="AL84" s="574"/>
      <c r="AM84" s="574"/>
      <c r="AN84" s="569"/>
    </row>
    <row r="85" spans="1:43" s="570" customFormat="1" ht="12.75" customHeight="1">
      <c r="A85" s="572"/>
      <c r="B85" s="573"/>
      <c r="C85" s="573"/>
      <c r="D85" s="573"/>
      <c r="E85" s="2106"/>
      <c r="F85" s="2107"/>
      <c r="G85" s="2107"/>
      <c r="H85" s="2107"/>
      <c r="I85" s="2107"/>
      <c r="J85" s="2107"/>
      <c r="K85" s="2107"/>
      <c r="L85" s="2107"/>
      <c r="M85" s="2107"/>
      <c r="N85" s="2107"/>
      <c r="O85" s="2107"/>
      <c r="P85" s="2107"/>
      <c r="Q85" s="2107"/>
      <c r="R85" s="2107"/>
      <c r="S85" s="2107"/>
      <c r="T85" s="2107"/>
      <c r="U85" s="2107"/>
      <c r="V85" s="2107"/>
      <c r="W85" s="2107"/>
      <c r="X85" s="2107"/>
      <c r="Y85" s="2107"/>
      <c r="Z85" s="2107"/>
      <c r="AA85" s="2107"/>
      <c r="AB85" s="2107"/>
      <c r="AC85" s="2107"/>
      <c r="AD85" s="2107"/>
      <c r="AE85" s="2107"/>
      <c r="AF85" s="2107"/>
      <c r="AG85" s="2107"/>
      <c r="AH85" s="2107"/>
      <c r="AI85" s="2107"/>
      <c r="AJ85" s="2108"/>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9">
        <f>Application!AC753</f>
        <v>0.5</v>
      </c>
      <c r="F87" s="2100"/>
      <c r="G87" s="2100"/>
      <c r="H87" s="2100"/>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30">
        <f>0.6-ROUNDUP(E87,2)</f>
        <v>9.9999999999999978E-2</v>
      </c>
      <c r="F88" s="1902"/>
      <c r="G88" s="1902"/>
      <c r="H88" s="1902"/>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5">
        <f>IF(E88*200&gt;20,20,E88*200)</f>
        <v>19.999999999999996</v>
      </c>
      <c r="F89" s="2116"/>
      <c r="G89" s="2116"/>
      <c r="H89" s="2116"/>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11" t="s">
        <v>554</v>
      </c>
      <c r="C92" s="2111"/>
      <c r="D92" s="581" t="s">
        <v>1427</v>
      </c>
      <c r="E92" s="2103" t="s">
        <v>1914</v>
      </c>
      <c r="F92" s="2104"/>
      <c r="G92" s="2104"/>
      <c r="H92" s="2104"/>
      <c r="I92" s="2104"/>
      <c r="J92" s="2104"/>
      <c r="K92" s="2104"/>
      <c r="L92" s="2104"/>
      <c r="M92" s="2104"/>
      <c r="N92" s="2104"/>
      <c r="O92" s="2104"/>
      <c r="P92" s="2104"/>
      <c r="Q92" s="2104"/>
      <c r="R92" s="2104"/>
      <c r="S92" s="2104"/>
      <c r="T92" s="2104"/>
      <c r="U92" s="2104"/>
      <c r="V92" s="2104"/>
      <c r="W92" s="2104"/>
      <c r="X92" s="2104"/>
      <c r="Y92" s="2104"/>
      <c r="Z92" s="2104"/>
      <c r="AA92" s="2104"/>
      <c r="AB92" s="2104"/>
      <c r="AC92" s="2104"/>
      <c r="AD92" s="2104"/>
      <c r="AE92" s="2104"/>
      <c r="AF92" s="2104"/>
      <c r="AG92" s="2104"/>
      <c r="AH92" s="2104"/>
      <c r="AI92" s="2104"/>
      <c r="AJ92" s="2105"/>
      <c r="AK92" s="577"/>
      <c r="AL92" s="574"/>
      <c r="AM92" s="574"/>
      <c r="AN92" s="569"/>
    </row>
    <row r="93" spans="1:43" s="570" customFormat="1" ht="12.75" customHeight="1">
      <c r="A93" s="572"/>
      <c r="B93" s="573"/>
      <c r="C93" s="573"/>
      <c r="D93" s="573"/>
      <c r="E93" s="2106"/>
      <c r="F93" s="2107"/>
      <c r="G93" s="2107"/>
      <c r="H93" s="2107"/>
      <c r="I93" s="2107"/>
      <c r="J93" s="2107"/>
      <c r="K93" s="2107"/>
      <c r="L93" s="2107"/>
      <c r="M93" s="2107"/>
      <c r="N93" s="2107"/>
      <c r="O93" s="2107"/>
      <c r="P93" s="2107"/>
      <c r="Q93" s="2107"/>
      <c r="R93" s="2107"/>
      <c r="S93" s="2107"/>
      <c r="T93" s="2107"/>
      <c r="U93" s="2107"/>
      <c r="V93" s="2107"/>
      <c r="W93" s="2107"/>
      <c r="X93" s="2107"/>
      <c r="Y93" s="2107"/>
      <c r="Z93" s="2107"/>
      <c r="AA93" s="2107"/>
      <c r="AB93" s="2107"/>
      <c r="AC93" s="2107"/>
      <c r="AD93" s="2107"/>
      <c r="AE93" s="2107"/>
      <c r="AF93" s="2107"/>
      <c r="AG93" s="2107"/>
      <c r="AH93" s="2107"/>
      <c r="AI93" s="2107"/>
      <c r="AJ93" s="2108"/>
      <c r="AK93" s="577"/>
      <c r="AL93" s="574"/>
      <c r="AM93" s="574"/>
      <c r="AN93" s="569"/>
    </row>
    <row r="94" spans="1:43" s="570" customFormat="1" ht="12.75" customHeight="1">
      <c r="A94" s="572"/>
      <c r="B94" s="573"/>
      <c r="C94" s="573"/>
      <c r="D94" s="573"/>
      <c r="E94" s="2106"/>
      <c r="F94" s="2107"/>
      <c r="G94" s="2107"/>
      <c r="H94" s="2107"/>
      <c r="I94" s="2107"/>
      <c r="J94" s="2107"/>
      <c r="K94" s="2107"/>
      <c r="L94" s="2107"/>
      <c r="M94" s="2107"/>
      <c r="N94" s="2107"/>
      <c r="O94" s="2107"/>
      <c r="P94" s="2107"/>
      <c r="Q94" s="2107"/>
      <c r="R94" s="2107"/>
      <c r="S94" s="2107"/>
      <c r="T94" s="2107"/>
      <c r="U94" s="2107"/>
      <c r="V94" s="2107"/>
      <c r="W94" s="2107"/>
      <c r="X94" s="2107"/>
      <c r="Y94" s="2107"/>
      <c r="Z94" s="2107"/>
      <c r="AA94" s="2107"/>
      <c r="AB94" s="2107"/>
      <c r="AC94" s="2107"/>
      <c r="AD94" s="2107"/>
      <c r="AE94" s="2107"/>
      <c r="AF94" s="2107"/>
      <c r="AG94" s="2107"/>
      <c r="AH94" s="2107"/>
      <c r="AI94" s="2107"/>
      <c r="AJ94" s="2108"/>
      <c r="AK94" s="577"/>
      <c r="AL94" s="574"/>
      <c r="AM94" s="574"/>
      <c r="AN94" s="569"/>
    </row>
    <row r="95" spans="1:43" s="570" customFormat="1" ht="12.75" customHeight="1">
      <c r="A95" s="572"/>
      <c r="B95" s="573"/>
      <c r="C95" s="573"/>
      <c r="D95" s="573"/>
      <c r="E95" s="2106"/>
      <c r="F95" s="2107"/>
      <c r="G95" s="2107"/>
      <c r="H95" s="2107"/>
      <c r="I95" s="2107"/>
      <c r="J95" s="2107"/>
      <c r="K95" s="2107"/>
      <c r="L95" s="2107"/>
      <c r="M95" s="2107"/>
      <c r="N95" s="2107"/>
      <c r="O95" s="2107"/>
      <c r="P95" s="2107"/>
      <c r="Q95" s="2107"/>
      <c r="R95" s="2107"/>
      <c r="S95" s="2107"/>
      <c r="T95" s="2107"/>
      <c r="U95" s="2107"/>
      <c r="V95" s="2107"/>
      <c r="W95" s="2107"/>
      <c r="X95" s="2107"/>
      <c r="Y95" s="2107"/>
      <c r="Z95" s="2107"/>
      <c r="AA95" s="2107"/>
      <c r="AB95" s="2107"/>
      <c r="AC95" s="2107"/>
      <c r="AD95" s="2107"/>
      <c r="AE95" s="2107"/>
      <c r="AF95" s="2107"/>
      <c r="AG95" s="2107"/>
      <c r="AH95" s="2107"/>
      <c r="AI95" s="2107"/>
      <c r="AJ95" s="2108"/>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9">
        <f>Application!AC753</f>
        <v>0.5</v>
      </c>
      <c r="F97" s="2100"/>
      <c r="G97" s="2100"/>
      <c r="H97" s="2100"/>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9">
        <f ca="1">SUMIF(Application!AC718:AG752,0.2,Application!G718:J752)/Application!G753+SUMIF(Application!AC718:AG752,0.25,Application!G718:J752)/Application!G753+SUMIF(Application!AC718:AG752,0.3,Application!G718:J752)/Application!G753</f>
        <v>0.25563909774436089</v>
      </c>
      <c r="F98" s="2100"/>
      <c r="G98" s="2100"/>
      <c r="H98" s="2100"/>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9">
        <f ca="1">SUMIF(Application!AC718:AG752,0.35,Application!G718:J752)/Application!G753+SUMIF(Application!AC718:AG752,0.4,Application!G718:J752)/Application!G753+SUMIF(Application!AC718:AG752,0.45,Application!G718:J752)/Application!G753+SUMIF(Application!AC718:AG752,0.5,Application!G718:J752)/Application!G753</f>
        <v>0.23308270676691728</v>
      </c>
      <c r="F99" s="2100"/>
      <c r="G99" s="2100"/>
      <c r="H99" s="2100"/>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7">
        <f ca="1">IF(AND(E97&lt;=0.6,OR(AND(E98&gt;=0.1,E99&gt;=0.1),AND(E98&gt;0.1,(E98+E99)&gt;=0.2))),20,0)</f>
        <v>20</v>
      </c>
      <c r="F100" s="2098"/>
      <c r="G100" s="2098"/>
      <c r="H100" s="2098"/>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84">
        <f ca="1">MAX(AP89,AP100)</f>
        <v>20</v>
      </c>
      <c r="AL103" s="2085"/>
      <c r="AM103" s="2086"/>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8" t="s">
        <v>1424</v>
      </c>
      <c r="AF106" s="1928"/>
      <c r="AG106" s="1928"/>
      <c r="AH106" s="1928"/>
      <c r="AI106" s="1928"/>
      <c r="AJ106" s="1928"/>
      <c r="AK106" s="1928"/>
      <c r="AL106" s="574"/>
      <c r="AM106" s="574"/>
      <c r="AN106" s="569"/>
      <c r="AO106" s="570" t="str">
        <f>Application!B718</f>
        <v>SRO/Studio</v>
      </c>
      <c r="AQ106" s="570">
        <f>Application!O718</f>
        <v>568</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981</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1188</v>
      </c>
    </row>
    <row r="109" spans="1:49" s="570" customFormat="1" ht="12.75" customHeight="1">
      <c r="A109" s="574"/>
      <c r="B109" s="2111" t="s">
        <v>554</v>
      </c>
      <c r="C109" s="2111"/>
      <c r="D109" s="581" t="s">
        <v>1425</v>
      </c>
      <c r="E109" s="2103" t="s">
        <v>2048</v>
      </c>
      <c r="F109" s="2104"/>
      <c r="G109" s="2104"/>
      <c r="H109" s="2104"/>
      <c r="I109" s="2104"/>
      <c r="J109" s="2104"/>
      <c r="K109" s="2104"/>
      <c r="L109" s="2104"/>
      <c r="M109" s="2104"/>
      <c r="N109" s="2104"/>
      <c r="O109" s="2104"/>
      <c r="P109" s="2104"/>
      <c r="Q109" s="2104"/>
      <c r="R109" s="2104"/>
      <c r="S109" s="2104"/>
      <c r="T109" s="2104"/>
      <c r="U109" s="2104"/>
      <c r="V109" s="2104"/>
      <c r="W109" s="2104"/>
      <c r="X109" s="2104"/>
      <c r="Y109" s="2104"/>
      <c r="Z109" s="2104"/>
      <c r="AA109" s="2104"/>
      <c r="AB109" s="2104"/>
      <c r="AC109" s="2104"/>
      <c r="AD109" s="2104"/>
      <c r="AE109" s="2104"/>
      <c r="AF109" s="2104"/>
      <c r="AG109" s="2104"/>
      <c r="AH109" s="2104"/>
      <c r="AI109" s="2104"/>
      <c r="AJ109" s="2105"/>
      <c r="AK109" s="574"/>
      <c r="AL109" s="574"/>
      <c r="AM109" s="574"/>
      <c r="AN109" s="569"/>
      <c r="AO109" s="570" t="str">
        <f>Application!B721</f>
        <v>1 Bedroom</v>
      </c>
      <c r="AQ109" s="570">
        <f>Application!O721</f>
        <v>605</v>
      </c>
      <c r="AU109" s="570" t="s">
        <v>2030</v>
      </c>
      <c r="AV109" s="629" t="s">
        <v>2031</v>
      </c>
      <c r="AW109" s="570" t="s">
        <v>2032</v>
      </c>
    </row>
    <row r="110" spans="1:49" s="570" customFormat="1" ht="12.75" customHeight="1">
      <c r="A110" s="574"/>
      <c r="B110" s="573"/>
      <c r="C110" s="573"/>
      <c r="D110" s="573"/>
      <c r="E110" s="2106"/>
      <c r="F110" s="2107"/>
      <c r="G110" s="2107"/>
      <c r="H110" s="2107"/>
      <c r="I110" s="2107"/>
      <c r="J110" s="2107"/>
      <c r="K110" s="2107"/>
      <c r="L110" s="2107"/>
      <c r="M110" s="2107"/>
      <c r="N110" s="2107"/>
      <c r="O110" s="2107"/>
      <c r="P110" s="2107"/>
      <c r="Q110" s="2107"/>
      <c r="R110" s="2107"/>
      <c r="S110" s="2107"/>
      <c r="T110" s="2107"/>
      <c r="U110" s="2107"/>
      <c r="V110" s="2107"/>
      <c r="W110" s="2107"/>
      <c r="X110" s="2107"/>
      <c r="Y110" s="2107"/>
      <c r="Z110" s="2107"/>
      <c r="AA110" s="2107"/>
      <c r="AB110" s="2107"/>
      <c r="AC110" s="2107"/>
      <c r="AD110" s="2107"/>
      <c r="AE110" s="2107"/>
      <c r="AF110" s="2107"/>
      <c r="AG110" s="2107"/>
      <c r="AH110" s="2107"/>
      <c r="AI110" s="2107"/>
      <c r="AJ110" s="2108"/>
      <c r="AK110" s="574"/>
      <c r="AL110" s="574"/>
      <c r="AM110" s="574"/>
      <c r="AN110" s="569"/>
      <c r="AO110" s="570" t="str">
        <f>Application!B722</f>
        <v>1 Bedroom</v>
      </c>
      <c r="AQ110" s="570">
        <f>Application!O722</f>
        <v>1047</v>
      </c>
      <c r="AU110" s="890" t="str">
        <f>E118</f>
        <v>Studio/SRO</v>
      </c>
      <c r="AV110" s="570">
        <f t="array" ref="AV110">SUM(IF(Application!B718:F752="SRO/Studio",Application!G718:J752))</f>
        <v>68</v>
      </c>
      <c r="AW110" s="1046">
        <f>AV110/AV116</f>
        <v>0.51127819548872178</v>
      </c>
    </row>
    <row r="111" spans="1:49" s="570" customFormat="1" ht="12.75" customHeight="1">
      <c r="A111" s="574"/>
      <c r="B111" s="573"/>
      <c r="C111" s="573"/>
      <c r="D111" s="573"/>
      <c r="E111" s="2106"/>
      <c r="F111" s="2107"/>
      <c r="G111" s="2107"/>
      <c r="H111" s="2107"/>
      <c r="I111" s="2107"/>
      <c r="J111" s="2107"/>
      <c r="K111" s="2107"/>
      <c r="L111" s="2107"/>
      <c r="M111" s="2107"/>
      <c r="N111" s="2107"/>
      <c r="O111" s="2107"/>
      <c r="P111" s="2107"/>
      <c r="Q111" s="2107"/>
      <c r="R111" s="2107"/>
      <c r="S111" s="2107"/>
      <c r="T111" s="2107"/>
      <c r="U111" s="2107"/>
      <c r="V111" s="2107"/>
      <c r="W111" s="2107"/>
      <c r="X111" s="2107"/>
      <c r="Y111" s="2107"/>
      <c r="Z111" s="2107"/>
      <c r="AA111" s="2107"/>
      <c r="AB111" s="2107"/>
      <c r="AC111" s="2107"/>
      <c r="AD111" s="2107"/>
      <c r="AE111" s="2107"/>
      <c r="AF111" s="2107"/>
      <c r="AG111" s="2107"/>
      <c r="AH111" s="2107"/>
      <c r="AI111" s="2107"/>
      <c r="AJ111" s="2108"/>
      <c r="AK111" s="574"/>
      <c r="AL111" s="574"/>
      <c r="AM111" s="574"/>
      <c r="AN111" s="569"/>
      <c r="AO111" s="570" t="str">
        <f>Application!B723</f>
        <v>1 Bedroom</v>
      </c>
      <c r="AQ111" s="570">
        <f>Application!O723</f>
        <v>1268</v>
      </c>
      <c r="AU111" s="890" t="str">
        <f>J118</f>
        <v>1-bedroom</v>
      </c>
      <c r="AV111" s="570">
        <f t="array" ref="AV111">SUM(IF(Application!B718:F752="1 Bedroom",Application!G718:J752))</f>
        <v>65</v>
      </c>
      <c r="AW111" s="1046">
        <f>AV111/AV116</f>
        <v>0.48872180451127817</v>
      </c>
    </row>
    <row r="112" spans="1:49" s="570" customFormat="1" ht="12.75" customHeight="1">
      <c r="A112" s="574"/>
      <c r="B112" s="573"/>
      <c r="C112" s="573"/>
      <c r="D112" s="573"/>
      <c r="E112" s="2106"/>
      <c r="F112" s="2107"/>
      <c r="G112" s="2107"/>
      <c r="H112" s="2107"/>
      <c r="I112" s="2107"/>
      <c r="J112" s="2107"/>
      <c r="K112" s="2107"/>
      <c r="L112" s="2107"/>
      <c r="M112" s="2107"/>
      <c r="N112" s="2107"/>
      <c r="O112" s="2107"/>
      <c r="P112" s="2107"/>
      <c r="Q112" s="2107"/>
      <c r="R112" s="2107"/>
      <c r="S112" s="2107"/>
      <c r="T112" s="2107"/>
      <c r="U112" s="2107"/>
      <c r="V112" s="2107"/>
      <c r="W112" s="2107"/>
      <c r="X112" s="2107"/>
      <c r="Y112" s="2107"/>
      <c r="Z112" s="2107"/>
      <c r="AA112" s="2107"/>
      <c r="AB112" s="2107"/>
      <c r="AC112" s="2107"/>
      <c r="AD112" s="2107"/>
      <c r="AE112" s="2107"/>
      <c r="AF112" s="2107"/>
      <c r="AG112" s="2107"/>
      <c r="AH112" s="2107"/>
      <c r="AI112" s="2107"/>
      <c r="AJ112" s="2108"/>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2106"/>
      <c r="F113" s="2107"/>
      <c r="G113" s="2107"/>
      <c r="H113" s="2107"/>
      <c r="I113" s="2107"/>
      <c r="J113" s="2107"/>
      <c r="K113" s="2107"/>
      <c r="L113" s="2107"/>
      <c r="M113" s="2107"/>
      <c r="N113" s="2107"/>
      <c r="O113" s="2107"/>
      <c r="P113" s="2107"/>
      <c r="Q113" s="2107"/>
      <c r="R113" s="2107"/>
      <c r="S113" s="2107"/>
      <c r="T113" s="2107"/>
      <c r="U113" s="2107"/>
      <c r="V113" s="2107"/>
      <c r="W113" s="2107"/>
      <c r="X113" s="2107"/>
      <c r="Y113" s="2107"/>
      <c r="Z113" s="2107"/>
      <c r="AA113" s="2107"/>
      <c r="AB113" s="2107"/>
      <c r="AC113" s="2107"/>
      <c r="AD113" s="2107"/>
      <c r="AE113" s="2107"/>
      <c r="AF113" s="2107"/>
      <c r="AG113" s="2107"/>
      <c r="AH113" s="2107"/>
      <c r="AI113" s="2107"/>
      <c r="AJ113" s="2108"/>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06"/>
      <c r="F114" s="2107"/>
      <c r="G114" s="2107"/>
      <c r="H114" s="2107"/>
      <c r="I114" s="2107"/>
      <c r="J114" s="2107"/>
      <c r="K114" s="2107"/>
      <c r="L114" s="2107"/>
      <c r="M114" s="2107"/>
      <c r="N114" s="2107"/>
      <c r="O114" s="2107"/>
      <c r="P114" s="2107"/>
      <c r="Q114" s="2107"/>
      <c r="R114" s="2107"/>
      <c r="S114" s="2107"/>
      <c r="T114" s="2107"/>
      <c r="U114" s="2107"/>
      <c r="V114" s="2107"/>
      <c r="W114" s="2107"/>
      <c r="X114" s="2107"/>
      <c r="Y114" s="2107"/>
      <c r="Z114" s="2107"/>
      <c r="AA114" s="2107"/>
      <c r="AB114" s="2107"/>
      <c r="AC114" s="2107"/>
      <c r="AD114" s="2107"/>
      <c r="AE114" s="2107"/>
      <c r="AF114" s="2107"/>
      <c r="AG114" s="2107"/>
      <c r="AH114" s="2107"/>
      <c r="AI114" s="2107"/>
      <c r="AJ114" s="2108"/>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6"/>
      <c r="F115" s="2107"/>
      <c r="G115" s="2107"/>
      <c r="H115" s="2107"/>
      <c r="I115" s="2107"/>
      <c r="J115" s="2107"/>
      <c r="K115" s="2107"/>
      <c r="L115" s="2107"/>
      <c r="M115" s="2107"/>
      <c r="N115" s="2107"/>
      <c r="O115" s="2107"/>
      <c r="P115" s="2107"/>
      <c r="Q115" s="2107"/>
      <c r="R115" s="2107"/>
      <c r="S115" s="2107"/>
      <c r="T115" s="2107"/>
      <c r="U115" s="2107"/>
      <c r="V115" s="2107"/>
      <c r="W115" s="2107"/>
      <c r="X115" s="2107"/>
      <c r="Y115" s="2107"/>
      <c r="Z115" s="2107"/>
      <c r="AA115" s="2107"/>
      <c r="AB115" s="2107"/>
      <c r="AC115" s="2107"/>
      <c r="AD115" s="2107"/>
      <c r="AE115" s="2107"/>
      <c r="AF115" s="2107"/>
      <c r="AG115" s="2107"/>
      <c r="AH115" s="2107"/>
      <c r="AI115" s="2107"/>
      <c r="AJ115" s="2108"/>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6"/>
      <c r="F116" s="2107"/>
      <c r="G116" s="2107"/>
      <c r="H116" s="2107"/>
      <c r="I116" s="2107"/>
      <c r="J116" s="2107"/>
      <c r="K116" s="2107"/>
      <c r="L116" s="2107"/>
      <c r="M116" s="2107"/>
      <c r="N116" s="2107"/>
      <c r="O116" s="2107"/>
      <c r="P116" s="2107"/>
      <c r="Q116" s="2107"/>
      <c r="R116" s="2107"/>
      <c r="S116" s="2107"/>
      <c r="T116" s="2107"/>
      <c r="U116" s="2107"/>
      <c r="V116" s="2107"/>
      <c r="W116" s="2107"/>
      <c r="X116" s="2107"/>
      <c r="Y116" s="2107"/>
      <c r="Z116" s="2107"/>
      <c r="AA116" s="2107"/>
      <c r="AB116" s="2107"/>
      <c r="AC116" s="2107"/>
      <c r="AD116" s="2107"/>
      <c r="AE116" s="2107"/>
      <c r="AF116" s="2107"/>
      <c r="AG116" s="2107"/>
      <c r="AH116" s="2107"/>
      <c r="AI116" s="2107"/>
      <c r="AJ116" s="2108"/>
      <c r="AK116" s="574"/>
      <c r="AL116" s="574"/>
      <c r="AM116" s="574"/>
      <c r="AN116" s="569"/>
      <c r="AO116" s="570">
        <f>Application!B728</f>
        <v>0</v>
      </c>
      <c r="AQ116" s="570">
        <f>Application!O728</f>
        <v>0</v>
      </c>
      <c r="AV116" s="570">
        <f>SUM(AV110:AV115)</f>
        <v>133</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9" t="s">
        <v>1699</v>
      </c>
      <c r="F118" s="2100"/>
      <c r="G118" s="2100"/>
      <c r="H118" s="2100"/>
      <c r="I118" s="611"/>
      <c r="J118" s="2100" t="s">
        <v>1743</v>
      </c>
      <c r="K118" s="2100"/>
      <c r="L118" s="2100"/>
      <c r="M118" s="2100"/>
      <c r="N118" s="611"/>
      <c r="O118" s="2100" t="s">
        <v>1744</v>
      </c>
      <c r="P118" s="2100"/>
      <c r="Q118" s="2100"/>
      <c r="R118" s="2100"/>
      <c r="S118" s="611"/>
      <c r="T118" s="2100" t="s">
        <v>1444</v>
      </c>
      <c r="U118" s="2100"/>
      <c r="V118" s="2100"/>
      <c r="W118" s="2100"/>
      <c r="X118" s="611"/>
      <c r="Y118" s="2100" t="s">
        <v>1745</v>
      </c>
      <c r="Z118" s="2100"/>
      <c r="AA118" s="2100"/>
      <c r="AB118" s="2100"/>
      <c r="AC118" s="611"/>
      <c r="AD118" s="2100" t="s">
        <v>1746</v>
      </c>
      <c r="AE118" s="2100"/>
      <c r="AF118" s="2100"/>
      <c r="AG118" s="2100"/>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101">
        <v>1541</v>
      </c>
      <c r="F121" s="2102"/>
      <c r="G121" s="2102"/>
      <c r="H121" s="2102"/>
      <c r="I121" s="898"/>
      <c r="J121" s="2102">
        <v>1880</v>
      </c>
      <c r="K121" s="2102"/>
      <c r="L121" s="2102"/>
      <c r="M121" s="2102"/>
      <c r="N121" s="898"/>
      <c r="O121" s="2102"/>
      <c r="P121" s="2102"/>
      <c r="Q121" s="2102"/>
      <c r="R121" s="2102"/>
      <c r="S121" s="898"/>
      <c r="T121" s="2102"/>
      <c r="U121" s="2102"/>
      <c r="V121" s="2102"/>
      <c r="W121" s="2102"/>
      <c r="X121" s="898"/>
      <c r="Y121" s="2102"/>
      <c r="Z121" s="2102"/>
      <c r="AA121" s="2102"/>
      <c r="AB121" s="2102"/>
      <c r="AC121" s="898"/>
      <c r="AD121" s="2102"/>
      <c r="AE121" s="2102"/>
      <c r="AF121" s="2102"/>
      <c r="AG121" s="2102"/>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9">
        <f>Application!DX670</f>
        <v>969.10294117647061</v>
      </c>
      <c r="F124" s="2110"/>
      <c r="G124" s="2110"/>
      <c r="H124" s="2110"/>
      <c r="I124" s="898"/>
      <c r="J124" s="2110">
        <f>Application!EC670</f>
        <v>1060.5999999999999</v>
      </c>
      <c r="K124" s="2110"/>
      <c r="L124" s="2110"/>
      <c r="M124" s="2110"/>
      <c r="N124" s="898"/>
      <c r="O124" s="2110">
        <f>Application!EH670</f>
        <v>0</v>
      </c>
      <c r="P124" s="2110"/>
      <c r="Q124" s="2110"/>
      <c r="R124" s="2110"/>
      <c r="S124" s="902"/>
      <c r="T124" s="2110">
        <f>Application!EM670</f>
        <v>0</v>
      </c>
      <c r="U124" s="2110"/>
      <c r="V124" s="2110"/>
      <c r="W124" s="2110"/>
      <c r="X124" s="902"/>
      <c r="Y124" s="2110">
        <f>Application!ER670</f>
        <v>0</v>
      </c>
      <c r="Z124" s="2110"/>
      <c r="AA124" s="2110"/>
      <c r="AB124" s="2110"/>
      <c r="AC124" s="902"/>
      <c r="AD124" s="2110">
        <f>Application!EW670</f>
        <v>0</v>
      </c>
      <c r="AE124" s="2110"/>
      <c r="AF124" s="2110"/>
      <c r="AG124" s="2110"/>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901">
        <f>(E121-E124)/E121</f>
        <v>0.37112073901591786</v>
      </c>
      <c r="F127" s="1902"/>
      <c r="G127" s="1902"/>
      <c r="H127" s="1903"/>
      <c r="I127" s="611"/>
      <c r="J127" s="1901">
        <f>(J121-J124)/J121</f>
        <v>0.43585106382978728</v>
      </c>
      <c r="K127" s="1902"/>
      <c r="L127" s="1902"/>
      <c r="M127" s="1903"/>
      <c r="N127" s="611"/>
      <c r="O127" s="1901" t="e">
        <f>(O121-O124)/O121</f>
        <v>#DIV/0!</v>
      </c>
      <c r="P127" s="1902"/>
      <c r="Q127" s="1902"/>
      <c r="R127" s="1903"/>
      <c r="S127" s="611"/>
      <c r="T127" s="1901" t="e">
        <f>(T121-T124)/T121</f>
        <v>#DIV/0!</v>
      </c>
      <c r="U127" s="1902"/>
      <c r="V127" s="1902"/>
      <c r="W127" s="1903"/>
      <c r="X127" s="611"/>
      <c r="Y127" s="1901" t="e">
        <f>(Y121-Y124)/Y121</f>
        <v>#DIV/0!</v>
      </c>
      <c r="Z127" s="1902"/>
      <c r="AA127" s="1902"/>
      <c r="AB127" s="1903"/>
      <c r="AC127" s="611"/>
      <c r="AD127" s="1901" t="e">
        <f>(AD121-AD124)/AD121</f>
        <v>#DIV/0!</v>
      </c>
      <c r="AE127" s="1902"/>
      <c r="AF127" s="1902"/>
      <c r="AG127" s="1903"/>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12">
        <f>IF(((E127-0.1)*AW110)&gt;0,((E127-0.1)*AW110),0)</f>
        <v>0.13861812220362715</v>
      </c>
      <c r="F130" s="2113"/>
      <c r="G130" s="2113"/>
      <c r="H130" s="2114"/>
      <c r="I130" s="611"/>
      <c r="J130" s="2112">
        <f>IF(((J127-0.1)*AW111)&gt;0,((J127-0.1)*AW111),0)</f>
        <v>0.1641377379619261</v>
      </c>
      <c r="K130" s="2113"/>
      <c r="L130" s="2113"/>
      <c r="M130" s="2114"/>
      <c r="N130" s="611"/>
      <c r="O130" s="2112" t="e">
        <f>IF(((O127-0.1)*AW112)&gt;0,((O127-0.1)*AW112),0)</f>
        <v>#DIV/0!</v>
      </c>
      <c r="P130" s="2113"/>
      <c r="Q130" s="2113"/>
      <c r="R130" s="2114"/>
      <c r="S130" s="611"/>
      <c r="T130" s="2112" t="e">
        <f>IF(((T127-0.1)*AW113)&gt;0,((T127-0.1)*AW113),0)</f>
        <v>#DIV/0!</v>
      </c>
      <c r="U130" s="2113"/>
      <c r="V130" s="2113"/>
      <c r="W130" s="2114"/>
      <c r="X130" s="611"/>
      <c r="Y130" s="2112" t="e">
        <f>IF(((Y127-0.1)*AW114)&gt;0,((Y127-0.1)*AW114),0)</f>
        <v>#DIV/0!</v>
      </c>
      <c r="Z130" s="2113"/>
      <c r="AA130" s="2113"/>
      <c r="AB130" s="2114"/>
      <c r="AC130" s="611"/>
      <c r="AD130" s="2112" t="e">
        <f>IF(((AD127-0.1)*AW115)&gt;0,((AD127-0.1)*AW115),0)</f>
        <v>#DIV/0!</v>
      </c>
      <c r="AE130" s="2113"/>
      <c r="AF130" s="2113"/>
      <c r="AG130" s="2114"/>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901">
        <f>ROUNDDOWN(SUMIF(E130:AG130,"&gt;0"),2)</f>
        <v>0.3</v>
      </c>
      <c r="F132" s="1902"/>
      <c r="G132" s="1902"/>
      <c r="H132" s="1903"/>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4">
        <f>IF((E132*100)&gt;10,10,E132*100)</f>
        <v>10</v>
      </c>
      <c r="F133" s="2085"/>
      <c r="G133" s="2085"/>
      <c r="H133" s="2086"/>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84">
        <f>E133</f>
        <v>10</v>
      </c>
      <c r="AL137" s="2085"/>
      <c r="AM137" s="2086"/>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28" t="s">
        <v>1424</v>
      </c>
      <c r="AF140" s="1928"/>
      <c r="AG140" s="1928"/>
      <c r="AH140" s="1928"/>
      <c r="AI140" s="1928"/>
      <c r="AJ140" s="1928"/>
      <c r="AK140" s="1928"/>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5" t="s">
        <v>1448</v>
      </c>
      <c r="AG142" s="1995"/>
      <c r="AH142" s="1995"/>
      <c r="AI142" s="1995"/>
      <c r="AJ142" s="1995"/>
      <c r="AK142" s="1995"/>
      <c r="AL142" s="1995"/>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9" t="s">
        <v>2701</v>
      </c>
      <c r="C144" s="2089"/>
      <c r="D144" s="2089"/>
      <c r="E144" s="2089"/>
      <c r="F144" s="2089"/>
      <c r="G144" s="2089"/>
      <c r="H144" s="2089"/>
      <c r="I144" s="2089"/>
      <c r="J144" s="2089"/>
      <c r="K144" s="2089"/>
      <c r="L144" s="2089"/>
      <c r="M144" s="2089"/>
      <c r="N144" s="2089"/>
      <c r="O144" s="2089"/>
      <c r="P144" s="2089"/>
      <c r="Q144" s="2089"/>
      <c r="R144" s="2089"/>
      <c r="S144" s="2089"/>
      <c r="T144" s="2089"/>
      <c r="U144" s="2089"/>
      <c r="V144" s="2089"/>
      <c r="W144" s="2089"/>
      <c r="X144" s="2089"/>
      <c r="Y144" s="2089"/>
      <c r="Z144" s="2089"/>
      <c r="AA144" s="2089"/>
      <c r="AB144" s="2089"/>
      <c r="AC144" s="2089"/>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90" t="s">
        <v>1451</v>
      </c>
      <c r="C147" s="2090"/>
      <c r="D147" s="2090"/>
      <c r="E147" s="2090"/>
      <c r="F147" s="2090"/>
      <c r="G147" s="2090"/>
      <c r="H147" s="2090"/>
      <c r="I147" s="2090"/>
      <c r="J147" s="2090"/>
      <c r="K147" s="2090"/>
      <c r="L147" s="2090"/>
      <c r="M147" s="2090"/>
      <c r="N147" s="2090"/>
      <c r="O147" s="2090"/>
      <c r="P147" s="2090"/>
      <c r="Q147" s="2090"/>
      <c r="R147" s="2090"/>
      <c r="S147" s="2090"/>
      <c r="T147" s="2090"/>
      <c r="U147" s="2090"/>
      <c r="V147" s="2090"/>
      <c r="W147" s="2090"/>
      <c r="X147" s="2090"/>
      <c r="Y147" s="2090"/>
      <c r="Z147" s="2090"/>
      <c r="AA147" s="2090"/>
      <c r="AB147" s="2090"/>
      <c r="AC147" s="2090"/>
      <c r="AD147" s="2090"/>
      <c r="AE147" s="2090"/>
      <c r="AF147" s="2090"/>
      <c r="AG147" s="2090"/>
      <c r="AH147" s="2090"/>
      <c r="AI147" s="2090"/>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31" t="s">
        <v>600</v>
      </c>
      <c r="AC149" s="2031"/>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90" t="s">
        <v>1453</v>
      </c>
      <c r="C152" s="2090"/>
      <c r="D152" s="2090"/>
      <c r="E152" s="2090"/>
      <c r="F152" s="2090"/>
      <c r="G152" s="2090"/>
      <c r="H152" s="2090"/>
      <c r="I152" s="2090"/>
      <c r="J152" s="2090"/>
      <c r="K152" s="2090"/>
      <c r="L152" s="2090"/>
      <c r="M152" s="2090"/>
      <c r="N152" s="2090"/>
      <c r="O152" s="2090"/>
      <c r="P152" s="2090"/>
      <c r="Q152" s="2090"/>
      <c r="R152" s="2090"/>
      <c r="S152" s="2090"/>
      <c r="T152" s="2090"/>
      <c r="U152" s="2090"/>
      <c r="V152" s="2090"/>
      <c r="W152" s="2090"/>
      <c r="X152" s="2090"/>
      <c r="Y152" s="2090"/>
      <c r="Z152" s="2090"/>
      <c r="AA152" s="2090"/>
      <c r="AB152" s="2090"/>
      <c r="AC152" s="2090"/>
      <c r="AD152" s="2090"/>
      <c r="AE152" s="2090"/>
      <c r="AF152" s="2090"/>
      <c r="AG152" s="2090"/>
      <c r="AH152" s="2090"/>
      <c r="AI152" s="2090"/>
      <c r="AJ152" s="2090"/>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55">
        <f>IF($AB$149="N/A",VLOOKUP($B$147,$AO$145:$AP$148,2,FALSE),VLOOKUP($B$152,$AO$150:$AP$152,2,FALSE))</f>
        <v>7</v>
      </c>
      <c r="AK155" s="1955"/>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5" t="s">
        <v>1462</v>
      </c>
      <c r="AG157" s="1995"/>
      <c r="AH157" s="1995"/>
      <c r="AI157" s="1995"/>
      <c r="AJ157" s="1995"/>
      <c r="AK157" s="1995"/>
      <c r="AL157" s="1995"/>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90" t="s">
        <v>1460</v>
      </c>
      <c r="D159" s="2090"/>
      <c r="E159" s="2090"/>
      <c r="F159" s="2090"/>
      <c r="G159" s="2090"/>
      <c r="H159" s="2090"/>
      <c r="I159" s="2090"/>
      <c r="J159" s="2090"/>
      <c r="K159" s="2090"/>
      <c r="L159" s="2090"/>
      <c r="M159" s="2090"/>
      <c r="N159" s="2090"/>
      <c r="O159" s="2090"/>
      <c r="P159" s="2090"/>
      <c r="Q159" s="2090"/>
      <c r="R159" s="2090"/>
      <c r="S159" s="2090"/>
      <c r="T159" s="2090"/>
      <c r="U159" s="2090"/>
      <c r="V159" s="2090"/>
      <c r="W159" s="2090"/>
      <c r="X159" s="2090"/>
      <c r="Y159" s="2090"/>
      <c r="Z159" s="2090"/>
      <c r="AA159" s="2090"/>
      <c r="AB159" s="2090"/>
      <c r="AC159" s="2090"/>
      <c r="AD159" s="2090"/>
      <c r="AE159" s="2090"/>
      <c r="AF159" s="2090"/>
      <c r="AG159" s="2090"/>
      <c r="AH159" s="2090"/>
      <c r="AI159" s="2090"/>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31" t="s">
        <v>600</v>
      </c>
      <c r="AG161" s="2031"/>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90" t="s">
        <v>1453</v>
      </c>
      <c r="D163" s="2090"/>
      <c r="E163" s="2090"/>
      <c r="F163" s="2090"/>
      <c r="G163" s="2090"/>
      <c r="H163" s="2090"/>
      <c r="I163" s="2090"/>
      <c r="J163" s="2090"/>
      <c r="K163" s="2090"/>
      <c r="L163" s="2090"/>
      <c r="M163" s="2090"/>
      <c r="N163" s="2090"/>
      <c r="O163" s="2090"/>
      <c r="P163" s="2090"/>
      <c r="Q163" s="2090"/>
      <c r="R163" s="2090"/>
      <c r="S163" s="2090"/>
      <c r="T163" s="2090"/>
      <c r="U163" s="2090"/>
      <c r="V163" s="2090"/>
      <c r="W163" s="2090"/>
      <c r="X163" s="2090"/>
      <c r="Y163" s="2090"/>
      <c r="Z163" s="2090"/>
      <c r="AA163" s="2090"/>
      <c r="AB163" s="2090"/>
      <c r="AC163" s="2090"/>
      <c r="AD163" s="2090"/>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91" t="str">
        <f>Application!AA335</f>
        <v>Mutual Housing Management</v>
      </c>
      <c r="D167" s="2091"/>
      <c r="E167" s="2091"/>
      <c r="F167" s="2091"/>
      <c r="G167" s="2091"/>
      <c r="H167" s="2091"/>
      <c r="I167" s="2091"/>
      <c r="J167" s="2091"/>
      <c r="K167" s="2091"/>
      <c r="L167" s="2091"/>
      <c r="M167" s="2091"/>
      <c r="N167" s="2091"/>
      <c r="O167" s="2091"/>
      <c r="P167" s="2091"/>
      <c r="Q167" s="2091"/>
      <c r="R167" s="2091"/>
      <c r="S167" s="2091"/>
      <c r="T167" s="2091"/>
      <c r="U167" s="2091"/>
      <c r="V167" s="2091"/>
      <c r="W167" s="2091"/>
      <c r="X167" s="2091"/>
      <c r="Y167" s="2091"/>
      <c r="Z167" s="2091"/>
      <c r="AA167" s="2091"/>
      <c r="AB167" s="2091"/>
      <c r="AC167" s="2091"/>
      <c r="AD167" s="2091"/>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54">
        <f>IF($AF$161="N/A",VLOOKUP($C$159,$AO$159:$AP$162,2,FALSE),VLOOKUP($C$163,$AO$166:$AP$168,2,FALSE))</f>
        <v>3</v>
      </c>
      <c r="AK169" s="1954"/>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84">
        <f>$AJ$155+$AJ$169</f>
        <v>10</v>
      </c>
      <c r="AL172" s="2085"/>
      <c r="AM172" s="2086"/>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8" t="s">
        <v>1424</v>
      </c>
      <c r="AF175" s="1928"/>
      <c r="AG175" s="1928"/>
      <c r="AH175" s="1928"/>
      <c r="AI175" s="1928"/>
      <c r="AJ175" s="1928"/>
      <c r="AK175" s="1928"/>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87" t="s">
        <v>1477</v>
      </c>
      <c r="C177" s="2087"/>
      <c r="D177" s="2087"/>
      <c r="E177" s="2087"/>
      <c r="F177" s="2087"/>
      <c r="G177" s="2087"/>
      <c r="H177" s="2087"/>
      <c r="I177" s="2087"/>
      <c r="J177" s="2087"/>
      <c r="K177" s="2087"/>
      <c r="L177" s="2087"/>
      <c r="M177" s="2087"/>
      <c r="N177" s="2087"/>
      <c r="O177" s="2087"/>
      <c r="P177" s="2087"/>
      <c r="Q177" s="2087"/>
      <c r="R177" s="2087"/>
      <c r="S177" s="2087"/>
      <c r="T177" s="2087"/>
      <c r="U177" s="2087"/>
      <c r="V177" s="2087"/>
      <c r="W177" s="2087"/>
      <c r="X177" s="2087"/>
      <c r="Y177" s="2087"/>
      <c r="Z177" s="2087"/>
      <c r="AA177" s="2087"/>
      <c r="AB177" s="2087"/>
      <c r="AC177" s="2087"/>
      <c r="AD177" s="570"/>
      <c r="AE177" s="570"/>
      <c r="AF177" s="1995" t="s">
        <v>1473</v>
      </c>
      <c r="AG177" s="1995"/>
      <c r="AH177" s="1995"/>
      <c r="AI177" s="1995"/>
      <c r="AJ177" s="1995"/>
      <c r="AK177" s="1995"/>
      <c r="AL177" s="1995"/>
      <c r="AN177" s="631"/>
      <c r="AP177" s="584" t="s">
        <v>1068</v>
      </c>
      <c r="AQ177" s="584">
        <v>10</v>
      </c>
    </row>
    <row r="178" spans="1:45" s="584" customFormat="1" ht="12.75" customHeight="1">
      <c r="A178" s="570"/>
      <c r="B178" s="2088" t="s">
        <v>1915</v>
      </c>
      <c r="C178" s="2088"/>
      <c r="D178" s="2088"/>
      <c r="E178" s="2088"/>
      <c r="F178" s="2088"/>
      <c r="G178" s="2088"/>
      <c r="H178" s="2088"/>
      <c r="I178" s="2088"/>
      <c r="J178" s="2088"/>
      <c r="K178" s="2088"/>
      <c r="L178" s="2088"/>
      <c r="M178" s="2088"/>
      <c r="N178" s="2088"/>
      <c r="O178" s="2088"/>
      <c r="P178" s="2088"/>
      <c r="Q178" s="2088"/>
      <c r="R178" s="2088"/>
      <c r="S178" s="2088"/>
      <c r="T178" s="2089" t="s">
        <v>600</v>
      </c>
      <c r="U178" s="2089"/>
      <c r="V178" s="2089"/>
      <c r="W178" s="2089"/>
      <c r="X178" s="2089"/>
      <c r="Y178" s="2089"/>
      <c r="Z178" s="2089"/>
      <c r="AA178" s="2089"/>
      <c r="AB178" s="2089"/>
      <c r="AC178" s="2089"/>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22">
        <f>IF(AK78&gt;0,VLOOKUP($B$177,AP174:AQ180,2,FALSE),0)</f>
        <v>10</v>
      </c>
      <c r="AL180" s="1923"/>
      <c r="AM180" s="1924"/>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8" t="s">
        <v>1482</v>
      </c>
      <c r="AF183" s="1928"/>
      <c r="AG183" s="1928"/>
      <c r="AH183" s="1928"/>
      <c r="AI183" s="1928"/>
      <c r="AJ183" s="1928"/>
      <c r="AK183" s="192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81" t="s">
        <v>2670</v>
      </c>
      <c r="C188" s="2081"/>
      <c r="D188" s="2081"/>
      <c r="E188" s="2081"/>
      <c r="F188" s="2081"/>
      <c r="G188" s="2081"/>
      <c r="H188" s="2081"/>
      <c r="I188" s="2081"/>
      <c r="J188" s="2081"/>
      <c r="K188" s="2081"/>
      <c r="L188" s="2081"/>
      <c r="M188" s="2081"/>
      <c r="N188" s="2081"/>
      <c r="O188" s="2081"/>
      <c r="P188" s="2081"/>
      <c r="Q188" s="2081"/>
      <c r="R188" s="2081"/>
      <c r="S188" s="2081"/>
      <c r="T188" s="2081"/>
      <c r="U188" s="2081"/>
      <c r="V188" s="2081"/>
      <c r="W188" s="2081"/>
      <c r="X188" s="2081"/>
      <c r="Y188" s="2081"/>
      <c r="Z188" s="2081"/>
      <c r="AA188" s="2081"/>
      <c r="AB188" s="2081"/>
      <c r="AC188" s="880"/>
      <c r="AD188" s="2071">
        <v>4000000</v>
      </c>
      <c r="AE188" s="2071"/>
      <c r="AF188" s="2071"/>
      <c r="AG188" s="2071"/>
      <c r="AH188" s="2071"/>
      <c r="AI188" s="2071"/>
      <c r="AJ188" s="2071"/>
      <c r="AK188" s="644"/>
    </row>
    <row r="189" spans="1:45">
      <c r="A189" s="639"/>
      <c r="B189" s="2081" t="s">
        <v>2708</v>
      </c>
      <c r="C189" s="2081"/>
      <c r="D189" s="2081"/>
      <c r="E189" s="2081"/>
      <c r="F189" s="2081"/>
      <c r="G189" s="2081"/>
      <c r="H189" s="2081"/>
      <c r="I189" s="2081"/>
      <c r="J189" s="2081"/>
      <c r="K189" s="2081"/>
      <c r="L189" s="2081"/>
      <c r="M189" s="2081"/>
      <c r="N189" s="2081"/>
      <c r="O189" s="2081"/>
      <c r="P189" s="2081"/>
      <c r="Q189" s="2081"/>
      <c r="R189" s="2081"/>
      <c r="S189" s="2081"/>
      <c r="T189" s="2081"/>
      <c r="U189" s="2081"/>
      <c r="V189" s="2081"/>
      <c r="W189" s="2081"/>
      <c r="X189" s="2081"/>
      <c r="Y189" s="2081"/>
      <c r="Z189" s="2081"/>
      <c r="AA189" s="2081"/>
      <c r="AB189" s="2081"/>
      <c r="AC189" s="880"/>
      <c r="AD189" s="2071">
        <v>3280000</v>
      </c>
      <c r="AE189" s="2071"/>
      <c r="AF189" s="2071"/>
      <c r="AG189" s="2071"/>
      <c r="AH189" s="2071"/>
      <c r="AI189" s="2071"/>
      <c r="AJ189" s="2071"/>
      <c r="AK189" s="644"/>
    </row>
    <row r="190" spans="1:45">
      <c r="A190" s="639"/>
      <c r="B190" s="2081" t="s">
        <v>2740</v>
      </c>
      <c r="C190" s="2081"/>
      <c r="D190" s="2081"/>
      <c r="E190" s="2081"/>
      <c r="F190" s="2081"/>
      <c r="G190" s="2081"/>
      <c r="H190" s="2081"/>
      <c r="I190" s="2081"/>
      <c r="J190" s="2081"/>
      <c r="K190" s="2081"/>
      <c r="L190" s="2081"/>
      <c r="M190" s="2081"/>
      <c r="N190" s="2081"/>
      <c r="O190" s="2081"/>
      <c r="P190" s="2081"/>
      <c r="Q190" s="2081"/>
      <c r="R190" s="2081"/>
      <c r="S190" s="2081"/>
      <c r="T190" s="2081"/>
      <c r="U190" s="2081"/>
      <c r="V190" s="2081"/>
      <c r="W190" s="2081"/>
      <c r="X190" s="2081"/>
      <c r="Y190" s="2081"/>
      <c r="Z190" s="2081"/>
      <c r="AA190" s="2081"/>
      <c r="AB190" s="2081"/>
      <c r="AC190" s="880"/>
      <c r="AD190" s="2071">
        <v>25300000</v>
      </c>
      <c r="AE190" s="2071"/>
      <c r="AF190" s="2071"/>
      <c r="AG190" s="2071"/>
      <c r="AH190" s="2071"/>
      <c r="AI190" s="2071"/>
      <c r="AJ190" s="2071"/>
      <c r="AK190" s="644"/>
    </row>
    <row r="191" spans="1:45">
      <c r="A191" s="639"/>
      <c r="B191" s="2081"/>
      <c r="C191" s="2081"/>
      <c r="D191" s="2081"/>
      <c r="E191" s="2081"/>
      <c r="F191" s="2081"/>
      <c r="G191" s="2081"/>
      <c r="H191" s="2081"/>
      <c r="I191" s="2081"/>
      <c r="J191" s="2081"/>
      <c r="K191" s="2081"/>
      <c r="L191" s="2081"/>
      <c r="M191" s="2081"/>
      <c r="N191" s="2081"/>
      <c r="O191" s="2081"/>
      <c r="P191" s="2081"/>
      <c r="Q191" s="2081"/>
      <c r="R191" s="2081"/>
      <c r="S191" s="2081"/>
      <c r="T191" s="2081"/>
      <c r="U191" s="2081"/>
      <c r="V191" s="2081"/>
      <c r="W191" s="2081"/>
      <c r="X191" s="2081"/>
      <c r="Y191" s="2081"/>
      <c r="Z191" s="2081"/>
      <c r="AA191" s="2081"/>
      <c r="AB191" s="2081"/>
      <c r="AC191" s="880"/>
      <c r="AD191" s="2071"/>
      <c r="AE191" s="2071"/>
      <c r="AF191" s="2071"/>
      <c r="AG191" s="2071"/>
      <c r="AH191" s="2071"/>
      <c r="AI191" s="2071"/>
      <c r="AJ191" s="2071"/>
      <c r="AK191" s="644"/>
    </row>
    <row r="192" spans="1:45">
      <c r="A192" s="639"/>
      <c r="B192" s="2081"/>
      <c r="C192" s="2081"/>
      <c r="D192" s="2081"/>
      <c r="E192" s="2081"/>
      <c r="F192" s="2081"/>
      <c r="G192" s="2081"/>
      <c r="H192" s="2081"/>
      <c r="I192" s="2081"/>
      <c r="J192" s="2081"/>
      <c r="K192" s="2081"/>
      <c r="L192" s="2081"/>
      <c r="M192" s="2081"/>
      <c r="N192" s="2081"/>
      <c r="O192" s="2081"/>
      <c r="P192" s="2081"/>
      <c r="Q192" s="2081"/>
      <c r="R192" s="2081"/>
      <c r="S192" s="2081"/>
      <c r="T192" s="2081"/>
      <c r="U192" s="2081"/>
      <c r="V192" s="2081"/>
      <c r="W192" s="2081"/>
      <c r="X192" s="2081"/>
      <c r="Y192" s="2081"/>
      <c r="Z192" s="2081"/>
      <c r="AA192" s="2081"/>
      <c r="AB192" s="2081"/>
      <c r="AC192" s="880"/>
      <c r="AD192" s="2071"/>
      <c r="AE192" s="2071"/>
      <c r="AF192" s="2071"/>
      <c r="AG192" s="2071"/>
      <c r="AH192" s="2071"/>
      <c r="AI192" s="2071"/>
      <c r="AJ192" s="2071"/>
      <c r="AK192" s="644"/>
    </row>
    <row r="193" spans="1:37">
      <c r="A193" s="639"/>
      <c r="B193" s="2081"/>
      <c r="C193" s="2081"/>
      <c r="D193" s="2081"/>
      <c r="E193" s="2081"/>
      <c r="F193" s="2081"/>
      <c r="G193" s="2081"/>
      <c r="H193" s="2081"/>
      <c r="I193" s="2081"/>
      <c r="J193" s="2081"/>
      <c r="K193" s="2081"/>
      <c r="L193" s="2081"/>
      <c r="M193" s="2081"/>
      <c r="N193" s="2081"/>
      <c r="O193" s="2081"/>
      <c r="P193" s="2081"/>
      <c r="Q193" s="2081"/>
      <c r="R193" s="2081"/>
      <c r="S193" s="2081"/>
      <c r="T193" s="2081"/>
      <c r="U193" s="2081"/>
      <c r="V193" s="2081"/>
      <c r="W193" s="2081"/>
      <c r="X193" s="2081"/>
      <c r="Y193" s="2081"/>
      <c r="Z193" s="2081"/>
      <c r="AA193" s="2081"/>
      <c r="AB193" s="2081"/>
      <c r="AC193" s="880"/>
      <c r="AD193" s="2071"/>
      <c r="AE193" s="2071"/>
      <c r="AF193" s="2071"/>
      <c r="AG193" s="2071"/>
      <c r="AH193" s="2071"/>
      <c r="AI193" s="2071"/>
      <c r="AJ193" s="2071"/>
      <c r="AK193" s="644"/>
    </row>
    <row r="194" spans="1:37">
      <c r="A194" s="639"/>
      <c r="B194" s="2081"/>
      <c r="C194" s="2081"/>
      <c r="D194" s="2081"/>
      <c r="E194" s="2081"/>
      <c r="F194" s="2081"/>
      <c r="G194" s="2081"/>
      <c r="H194" s="2081"/>
      <c r="I194" s="2081"/>
      <c r="J194" s="2081"/>
      <c r="K194" s="2081"/>
      <c r="L194" s="2081"/>
      <c r="M194" s="2081"/>
      <c r="N194" s="2081"/>
      <c r="O194" s="2081"/>
      <c r="P194" s="2081"/>
      <c r="Q194" s="2081"/>
      <c r="R194" s="2081"/>
      <c r="S194" s="2081"/>
      <c r="T194" s="2081"/>
      <c r="U194" s="2081"/>
      <c r="V194" s="2081"/>
      <c r="W194" s="2081"/>
      <c r="X194" s="2081"/>
      <c r="Y194" s="2081"/>
      <c r="Z194" s="2081"/>
      <c r="AA194" s="2081"/>
      <c r="AB194" s="2081"/>
      <c r="AC194" s="880"/>
      <c r="AD194" s="2071"/>
      <c r="AE194" s="2071"/>
      <c r="AF194" s="2071"/>
      <c r="AG194" s="2071"/>
      <c r="AH194" s="2071"/>
      <c r="AI194" s="2071"/>
      <c r="AJ194" s="2071"/>
      <c r="AK194" s="644"/>
    </row>
    <row r="195" spans="1:37">
      <c r="A195" s="639"/>
      <c r="B195" s="2081"/>
      <c r="C195" s="2081"/>
      <c r="D195" s="2081"/>
      <c r="E195" s="2081"/>
      <c r="F195" s="2081"/>
      <c r="G195" s="2081"/>
      <c r="H195" s="2081"/>
      <c r="I195" s="2081"/>
      <c r="J195" s="2081"/>
      <c r="K195" s="2081"/>
      <c r="L195" s="2081"/>
      <c r="M195" s="2081"/>
      <c r="N195" s="2081"/>
      <c r="O195" s="2081"/>
      <c r="P195" s="2081"/>
      <c r="Q195" s="2081"/>
      <c r="R195" s="2081"/>
      <c r="S195" s="2081"/>
      <c r="T195" s="2081"/>
      <c r="U195" s="2081"/>
      <c r="V195" s="2081"/>
      <c r="W195" s="2081"/>
      <c r="X195" s="2081"/>
      <c r="Y195" s="2081"/>
      <c r="Z195" s="2081"/>
      <c r="AA195" s="2081"/>
      <c r="AB195" s="2081"/>
      <c r="AC195" s="880"/>
      <c r="AD195" s="2071"/>
      <c r="AE195" s="2071"/>
      <c r="AF195" s="2071"/>
      <c r="AG195" s="2071"/>
      <c r="AH195" s="2071"/>
      <c r="AI195" s="2071"/>
      <c r="AJ195" s="2071"/>
      <c r="AK195" s="644"/>
    </row>
    <row r="196" spans="1:37">
      <c r="A196" s="639"/>
      <c r="B196" s="2081"/>
      <c r="C196" s="2081"/>
      <c r="D196" s="2081"/>
      <c r="E196" s="2081"/>
      <c r="F196" s="2081"/>
      <c r="G196" s="2081"/>
      <c r="H196" s="2081"/>
      <c r="I196" s="2081"/>
      <c r="J196" s="2081"/>
      <c r="K196" s="2081"/>
      <c r="L196" s="2081"/>
      <c r="M196" s="2081"/>
      <c r="N196" s="2081"/>
      <c r="O196" s="2081"/>
      <c r="P196" s="2081"/>
      <c r="Q196" s="2081"/>
      <c r="R196" s="2081"/>
      <c r="S196" s="2081"/>
      <c r="T196" s="2081"/>
      <c r="U196" s="2081"/>
      <c r="V196" s="2081"/>
      <c r="W196" s="2081"/>
      <c r="X196" s="2081"/>
      <c r="Y196" s="2081"/>
      <c r="Z196" s="2081"/>
      <c r="AA196" s="2081"/>
      <c r="AB196" s="2081"/>
      <c r="AC196" s="880"/>
      <c r="AD196" s="2071"/>
      <c r="AE196" s="2071"/>
      <c r="AF196" s="2071"/>
      <c r="AG196" s="2071"/>
      <c r="AH196" s="2071"/>
      <c r="AI196" s="2071"/>
      <c r="AJ196" s="2071"/>
      <c r="AK196" s="644"/>
    </row>
    <row r="197" spans="1:37">
      <c r="A197" s="639"/>
      <c r="B197" s="2081"/>
      <c r="C197" s="2081"/>
      <c r="D197" s="2081"/>
      <c r="E197" s="2081"/>
      <c r="F197" s="2081"/>
      <c r="G197" s="2081"/>
      <c r="H197" s="2081"/>
      <c r="I197" s="2081"/>
      <c r="J197" s="2081"/>
      <c r="K197" s="2081"/>
      <c r="L197" s="2081"/>
      <c r="M197" s="2081"/>
      <c r="N197" s="2081"/>
      <c r="O197" s="2081"/>
      <c r="P197" s="2081"/>
      <c r="Q197" s="2081"/>
      <c r="R197" s="2081"/>
      <c r="S197" s="2081"/>
      <c r="T197" s="2081"/>
      <c r="U197" s="2081"/>
      <c r="V197" s="2081"/>
      <c r="W197" s="2081"/>
      <c r="X197" s="2081"/>
      <c r="Y197" s="2081"/>
      <c r="Z197" s="2081"/>
      <c r="AA197" s="2081"/>
      <c r="AB197" s="2081"/>
      <c r="AC197" s="880"/>
      <c r="AD197" s="2071"/>
      <c r="AE197" s="2071"/>
      <c r="AF197" s="2071"/>
      <c r="AG197" s="2071"/>
      <c r="AH197" s="2071"/>
      <c r="AI197" s="2071"/>
      <c r="AJ197" s="2071"/>
      <c r="AK197" s="644"/>
    </row>
    <row r="198" spans="1:37">
      <c r="A198" s="639"/>
      <c r="B198" s="1942" t="s">
        <v>1738</v>
      </c>
      <c r="C198" s="1942"/>
      <c r="D198" s="1942"/>
      <c r="E198" s="1942"/>
      <c r="F198" s="1942"/>
      <c r="G198" s="1942"/>
      <c r="H198" s="1942"/>
      <c r="I198" s="1942"/>
      <c r="J198" s="1942"/>
      <c r="K198" s="1942"/>
      <c r="L198" s="1942"/>
      <c r="M198" s="1942"/>
      <c r="N198" s="1942"/>
      <c r="O198" s="1942"/>
      <c r="P198" s="1942"/>
      <c r="Q198" s="1942"/>
      <c r="R198" s="1942"/>
      <c r="S198" s="1942"/>
      <c r="T198" s="1942"/>
      <c r="U198" s="1942"/>
      <c r="V198" s="1942"/>
      <c r="W198" s="1942"/>
      <c r="X198" s="1942"/>
      <c r="Y198" s="1942"/>
      <c r="Z198" s="1942"/>
      <c r="AA198" s="1942"/>
      <c r="AB198" s="1942"/>
      <c r="AC198" s="570"/>
      <c r="AD198" s="2069">
        <f>AB249</f>
        <v>0</v>
      </c>
      <c r="AE198" s="2069"/>
      <c r="AF198" s="2069"/>
      <c r="AG198" s="2069"/>
      <c r="AH198" s="2069"/>
      <c r="AI198" s="2069"/>
      <c r="AJ198" s="2069"/>
      <c r="AK198" s="644"/>
    </row>
    <row r="199" spans="1:37">
      <c r="A199" s="639"/>
      <c r="B199" s="1940" t="s">
        <v>1701</v>
      </c>
      <c r="C199" s="1940"/>
      <c r="D199" s="1940"/>
      <c r="E199" s="1940"/>
      <c r="F199" s="1940"/>
      <c r="G199" s="1940"/>
      <c r="H199" s="1940"/>
      <c r="I199" s="1940"/>
      <c r="J199" s="1940"/>
      <c r="K199" s="1940"/>
      <c r="L199" s="1940"/>
      <c r="M199" s="1940"/>
      <c r="N199" s="1940"/>
      <c r="O199" s="1940"/>
      <c r="P199" s="1940"/>
      <c r="Q199" s="1940"/>
      <c r="R199" s="1940"/>
      <c r="S199" s="1940"/>
      <c r="T199" s="1940"/>
      <c r="U199" s="1940"/>
      <c r="V199" s="1940"/>
      <c r="W199" s="1940"/>
      <c r="X199" s="1940"/>
      <c r="Y199" s="1940"/>
      <c r="Z199" s="1940"/>
      <c r="AA199" s="1940"/>
      <c r="AB199" s="1940"/>
      <c r="AC199" s="880"/>
      <c r="AD199" s="2070">
        <f>'Sources and Uses Budget'!B15</f>
        <v>0</v>
      </c>
      <c r="AE199" s="2070"/>
      <c r="AF199" s="2070"/>
      <c r="AG199" s="2070"/>
      <c r="AH199" s="2070"/>
      <c r="AI199" s="2070"/>
      <c r="AJ199" s="2070"/>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75">
        <f>SUM(AD188:AJ198)-AD199</f>
        <v>32580000</v>
      </c>
      <c r="AE200" s="2075"/>
      <c r="AF200" s="2075"/>
      <c r="AG200" s="2075"/>
      <c r="AH200" s="2075"/>
      <c r="AI200" s="2075"/>
      <c r="AJ200" s="2075"/>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5" t="s">
        <v>1718</v>
      </c>
      <c r="J211" s="2095"/>
      <c r="K211" s="2095"/>
      <c r="L211" s="570"/>
      <c r="M211" s="570"/>
      <c r="N211" s="570"/>
      <c r="O211" s="570"/>
      <c r="P211" s="570"/>
      <c r="Q211" s="570"/>
      <c r="R211" s="570"/>
      <c r="S211" s="570"/>
      <c r="T211" s="1906" t="s">
        <v>1712</v>
      </c>
      <c r="U211" s="1906"/>
      <c r="V211" s="1906"/>
      <c r="W211" s="1906"/>
      <c r="X211" s="1906"/>
      <c r="Y211" s="1906"/>
      <c r="Z211" s="883"/>
      <c r="AA211" s="523"/>
      <c r="AB211" s="2092" t="s">
        <v>1713</v>
      </c>
      <c r="AC211" s="2092"/>
      <c r="AD211" s="2092"/>
      <c r="AE211" s="2092"/>
      <c r="AF211" s="2092"/>
      <c r="AG211" s="2092"/>
      <c r="AH211" s="861"/>
      <c r="AI211" s="861"/>
      <c r="AJ211" s="861"/>
      <c r="AK211" s="644"/>
    </row>
    <row r="212" spans="1:37">
      <c r="A212" s="639"/>
      <c r="B212" s="2093" t="s">
        <v>1698</v>
      </c>
      <c r="C212" s="2093"/>
      <c r="D212" s="2093"/>
      <c r="E212" s="2093"/>
      <c r="F212" s="2093"/>
      <c r="G212" s="2093"/>
      <c r="I212" s="2094" t="s">
        <v>1719</v>
      </c>
      <c r="J212" s="2094"/>
      <c r="K212" s="2094"/>
      <c r="L212" s="1043"/>
      <c r="N212" s="1941" t="s">
        <v>1714</v>
      </c>
      <c r="O212" s="1941"/>
      <c r="P212" s="1941"/>
      <c r="Q212" s="1941"/>
      <c r="R212" s="1941"/>
      <c r="T212" s="1941" t="s">
        <v>1715</v>
      </c>
      <c r="U212" s="1941"/>
      <c r="V212" s="1941"/>
      <c r="W212" s="1941"/>
      <c r="X212" s="1941"/>
      <c r="Y212" s="1941"/>
      <c r="Z212" s="884"/>
      <c r="AA212" s="523"/>
      <c r="AB212" s="1944" t="s">
        <v>1716</v>
      </c>
      <c r="AC212" s="1944"/>
      <c r="AD212" s="1944"/>
      <c r="AE212" s="1944"/>
      <c r="AF212" s="1944"/>
      <c r="AG212" s="1944"/>
      <c r="AH212" s="861"/>
      <c r="AI212" s="861"/>
      <c r="AJ212" s="861"/>
      <c r="AK212" s="644"/>
    </row>
    <row r="213" spans="1:37">
      <c r="A213" s="639"/>
      <c r="B213" s="1943" t="s">
        <v>1291</v>
      </c>
      <c r="C213" s="1943"/>
      <c r="D213" s="1943"/>
      <c r="E213" s="1943"/>
      <c r="F213" s="1943"/>
      <c r="G213" s="1943"/>
      <c r="H213" s="886"/>
      <c r="I213" s="1911"/>
      <c r="J213" s="1911"/>
      <c r="K213" s="1911"/>
      <c r="L213" s="1043"/>
      <c r="N213" s="1908"/>
      <c r="O213" s="1908"/>
      <c r="P213" s="1908"/>
      <c r="Q213" s="1908"/>
      <c r="R213" s="1908"/>
      <c r="T213" s="1907"/>
      <c r="U213" s="1907"/>
      <c r="V213" s="1907"/>
      <c r="W213" s="1907"/>
      <c r="X213" s="1907"/>
      <c r="Y213" s="1907"/>
      <c r="Z213" s="885"/>
      <c r="AA213" s="885"/>
      <c r="AB213" s="1905">
        <f t="shared" ref="AB213:AB222" si="0">MAX(($T213-$N213)*$I213*12,0)</f>
        <v>0</v>
      </c>
      <c r="AC213" s="1905"/>
      <c r="AD213" s="1905"/>
      <c r="AE213" s="1905"/>
      <c r="AF213" s="1905"/>
      <c r="AG213" s="1905"/>
      <c r="AH213" s="861"/>
      <c r="AI213" s="861"/>
      <c r="AJ213" s="861"/>
      <c r="AK213" s="644"/>
    </row>
    <row r="214" spans="1:37">
      <c r="A214" s="639"/>
      <c r="B214" s="1943" t="s">
        <v>1291</v>
      </c>
      <c r="C214" s="1943"/>
      <c r="D214" s="1943"/>
      <c r="E214" s="1943"/>
      <c r="F214" s="1943"/>
      <c r="G214" s="1943"/>
      <c r="I214" s="1911"/>
      <c r="J214" s="1911"/>
      <c r="K214" s="1911"/>
      <c r="L214" s="1043"/>
      <c r="N214" s="1908"/>
      <c r="O214" s="1908"/>
      <c r="P214" s="1908"/>
      <c r="Q214" s="1908"/>
      <c r="R214" s="1908"/>
      <c r="T214" s="1907"/>
      <c r="U214" s="1907"/>
      <c r="V214" s="1907"/>
      <c r="W214" s="1907"/>
      <c r="X214" s="1907"/>
      <c r="Y214" s="1907"/>
      <c r="Z214" s="885"/>
      <c r="AA214" s="885"/>
      <c r="AB214" s="1905">
        <f t="shared" si="0"/>
        <v>0</v>
      </c>
      <c r="AC214" s="1905"/>
      <c r="AD214" s="1905"/>
      <c r="AE214" s="1905"/>
      <c r="AF214" s="1905"/>
      <c r="AG214" s="1905"/>
      <c r="AH214" s="861"/>
      <c r="AI214" s="861"/>
      <c r="AJ214" s="861"/>
      <c r="AK214" s="644"/>
    </row>
    <row r="215" spans="1:37">
      <c r="A215" s="639"/>
      <c r="B215" s="1943" t="s">
        <v>1291</v>
      </c>
      <c r="C215" s="1943"/>
      <c r="D215" s="1943"/>
      <c r="E215" s="1943"/>
      <c r="F215" s="1943"/>
      <c r="G215" s="1943"/>
      <c r="I215" s="1911"/>
      <c r="J215" s="1911"/>
      <c r="K215" s="1911"/>
      <c r="L215" s="1043"/>
      <c r="N215" s="1908"/>
      <c r="O215" s="1908"/>
      <c r="P215" s="1908"/>
      <c r="Q215" s="1908"/>
      <c r="R215" s="1908"/>
      <c r="T215" s="1907"/>
      <c r="U215" s="1907"/>
      <c r="V215" s="1907"/>
      <c r="W215" s="1907"/>
      <c r="X215" s="1907"/>
      <c r="Y215" s="1907"/>
      <c r="Z215" s="885"/>
      <c r="AA215" s="885"/>
      <c r="AB215" s="1905">
        <f t="shared" si="0"/>
        <v>0</v>
      </c>
      <c r="AC215" s="1905"/>
      <c r="AD215" s="1905"/>
      <c r="AE215" s="1905"/>
      <c r="AF215" s="1905"/>
      <c r="AG215" s="1905"/>
      <c r="AH215" s="861"/>
      <c r="AI215" s="861"/>
      <c r="AJ215" s="861"/>
      <c r="AK215" s="644"/>
    </row>
    <row r="216" spans="1:37">
      <c r="A216" s="639"/>
      <c r="B216" s="1943" t="s">
        <v>1291</v>
      </c>
      <c r="C216" s="1943"/>
      <c r="D216" s="1943"/>
      <c r="E216" s="1943"/>
      <c r="F216" s="1943"/>
      <c r="G216" s="1943"/>
      <c r="I216" s="1911"/>
      <c r="J216" s="1911"/>
      <c r="K216" s="1911"/>
      <c r="L216" s="1043"/>
      <c r="N216" s="1908"/>
      <c r="O216" s="1908"/>
      <c r="P216" s="1908"/>
      <c r="Q216" s="1908"/>
      <c r="R216" s="1908"/>
      <c r="T216" s="1907"/>
      <c r="U216" s="1907"/>
      <c r="V216" s="1907"/>
      <c r="W216" s="1907"/>
      <c r="X216" s="1907"/>
      <c r="Y216" s="1907"/>
      <c r="Z216" s="885"/>
      <c r="AA216" s="885"/>
      <c r="AB216" s="1905">
        <f t="shared" si="0"/>
        <v>0</v>
      </c>
      <c r="AC216" s="1905"/>
      <c r="AD216" s="1905"/>
      <c r="AE216" s="1905"/>
      <c r="AF216" s="1905"/>
      <c r="AG216" s="1905"/>
      <c r="AH216" s="861"/>
      <c r="AI216" s="861"/>
      <c r="AJ216" s="861"/>
      <c r="AK216" s="644"/>
    </row>
    <row r="217" spans="1:37">
      <c r="A217" s="639"/>
      <c r="B217" s="1943" t="s">
        <v>1291</v>
      </c>
      <c r="C217" s="1943"/>
      <c r="D217" s="1943"/>
      <c r="E217" s="1943"/>
      <c r="F217" s="1943"/>
      <c r="G217" s="1943"/>
      <c r="I217" s="1911"/>
      <c r="J217" s="1911"/>
      <c r="K217" s="1911"/>
      <c r="L217" s="1050"/>
      <c r="N217" s="1908"/>
      <c r="O217" s="1908"/>
      <c r="P217" s="1908"/>
      <c r="Q217" s="1908"/>
      <c r="R217" s="1908"/>
      <c r="T217" s="1907"/>
      <c r="U217" s="1907"/>
      <c r="V217" s="1907"/>
      <c r="W217" s="1907"/>
      <c r="X217" s="1907"/>
      <c r="Y217" s="1907"/>
      <c r="Z217" s="885"/>
      <c r="AA217" s="885"/>
      <c r="AB217" s="1905">
        <f t="shared" si="0"/>
        <v>0</v>
      </c>
      <c r="AC217" s="1905"/>
      <c r="AD217" s="1905"/>
      <c r="AE217" s="1905"/>
      <c r="AF217" s="1905"/>
      <c r="AG217" s="1905"/>
      <c r="AH217" s="861"/>
      <c r="AI217" s="861"/>
      <c r="AJ217" s="861"/>
      <c r="AK217" s="644"/>
    </row>
    <row r="218" spans="1:37">
      <c r="A218" s="639"/>
      <c r="B218" s="1943" t="s">
        <v>1291</v>
      </c>
      <c r="C218" s="1943"/>
      <c r="D218" s="1943"/>
      <c r="E218" s="1943"/>
      <c r="F218" s="1943"/>
      <c r="G218" s="1943"/>
      <c r="I218" s="1911"/>
      <c r="J218" s="1911"/>
      <c r="K218" s="1911"/>
      <c r="L218" s="1050"/>
      <c r="N218" s="1908"/>
      <c r="O218" s="1908"/>
      <c r="P218" s="1908"/>
      <c r="Q218" s="1908"/>
      <c r="R218" s="1908"/>
      <c r="T218" s="1907"/>
      <c r="U218" s="1907"/>
      <c r="V218" s="1907"/>
      <c r="W218" s="1907"/>
      <c r="X218" s="1907"/>
      <c r="Y218" s="1907"/>
      <c r="Z218" s="885"/>
      <c r="AA218" s="885"/>
      <c r="AB218" s="1905">
        <f t="shared" si="0"/>
        <v>0</v>
      </c>
      <c r="AC218" s="1905"/>
      <c r="AD218" s="1905"/>
      <c r="AE218" s="1905"/>
      <c r="AF218" s="1905"/>
      <c r="AG218" s="1905"/>
      <c r="AH218" s="861"/>
      <c r="AI218" s="861"/>
      <c r="AJ218" s="861"/>
      <c r="AK218" s="644"/>
    </row>
    <row r="219" spans="1:37">
      <c r="A219" s="639"/>
      <c r="B219" s="1943" t="s">
        <v>1291</v>
      </c>
      <c r="C219" s="1943"/>
      <c r="D219" s="1943"/>
      <c r="E219" s="1943"/>
      <c r="F219" s="1943"/>
      <c r="G219" s="1943"/>
      <c r="I219" s="1911"/>
      <c r="J219" s="1911"/>
      <c r="K219" s="1911"/>
      <c r="L219" s="1050"/>
      <c r="N219" s="1908"/>
      <c r="O219" s="1908"/>
      <c r="P219" s="1908"/>
      <c r="Q219" s="1908"/>
      <c r="R219" s="1908"/>
      <c r="T219" s="1907"/>
      <c r="U219" s="1907"/>
      <c r="V219" s="1907"/>
      <c r="W219" s="1907"/>
      <c r="X219" s="1907"/>
      <c r="Y219" s="1907"/>
      <c r="Z219" s="885"/>
      <c r="AA219" s="885"/>
      <c r="AB219" s="1905">
        <f t="shared" si="0"/>
        <v>0</v>
      </c>
      <c r="AC219" s="1905"/>
      <c r="AD219" s="1905"/>
      <c r="AE219" s="1905"/>
      <c r="AF219" s="1905"/>
      <c r="AG219" s="1905"/>
      <c r="AH219" s="861"/>
      <c r="AI219" s="861"/>
      <c r="AJ219" s="861"/>
      <c r="AK219" s="644"/>
    </row>
    <row r="220" spans="1:37">
      <c r="A220" s="639"/>
      <c r="B220" s="1943" t="s">
        <v>1291</v>
      </c>
      <c r="C220" s="1943"/>
      <c r="D220" s="1943"/>
      <c r="E220" s="1943"/>
      <c r="F220" s="1943"/>
      <c r="G220" s="1943"/>
      <c r="I220" s="1911"/>
      <c r="J220" s="1911"/>
      <c r="K220" s="1911"/>
      <c r="L220" s="1050"/>
      <c r="N220" s="1908"/>
      <c r="O220" s="1908"/>
      <c r="P220" s="1908"/>
      <c r="Q220" s="1908"/>
      <c r="R220" s="1908"/>
      <c r="T220" s="1907"/>
      <c r="U220" s="1907"/>
      <c r="V220" s="1907"/>
      <c r="W220" s="1907"/>
      <c r="X220" s="1907"/>
      <c r="Y220" s="1907"/>
      <c r="Z220" s="885"/>
      <c r="AA220" s="885"/>
      <c r="AB220" s="1905">
        <f t="shared" si="0"/>
        <v>0</v>
      </c>
      <c r="AC220" s="1905"/>
      <c r="AD220" s="1905"/>
      <c r="AE220" s="1905"/>
      <c r="AF220" s="1905"/>
      <c r="AG220" s="1905"/>
      <c r="AH220" s="861"/>
      <c r="AI220" s="861"/>
      <c r="AJ220" s="861"/>
      <c r="AK220" s="644"/>
    </row>
    <row r="221" spans="1:37">
      <c r="A221" s="639"/>
      <c r="B221" s="1943" t="s">
        <v>1291</v>
      </c>
      <c r="C221" s="1943"/>
      <c r="D221" s="1943"/>
      <c r="E221" s="1943"/>
      <c r="F221" s="1943"/>
      <c r="G221" s="1943"/>
      <c r="I221" s="1911"/>
      <c r="J221" s="1911"/>
      <c r="K221" s="1911"/>
      <c r="L221" s="1050"/>
      <c r="N221" s="1908"/>
      <c r="O221" s="1908"/>
      <c r="P221" s="1908"/>
      <c r="Q221" s="1908"/>
      <c r="R221" s="1908"/>
      <c r="T221" s="1907"/>
      <c r="U221" s="1907"/>
      <c r="V221" s="1907"/>
      <c r="W221" s="1907"/>
      <c r="X221" s="1907"/>
      <c r="Y221" s="1907"/>
      <c r="Z221" s="885"/>
      <c r="AA221" s="885"/>
      <c r="AB221" s="1905">
        <f t="shared" si="0"/>
        <v>0</v>
      </c>
      <c r="AC221" s="1905"/>
      <c r="AD221" s="1905"/>
      <c r="AE221" s="1905"/>
      <c r="AF221" s="1905"/>
      <c r="AG221" s="1905"/>
      <c r="AH221" s="861"/>
      <c r="AI221" s="861"/>
      <c r="AJ221" s="861"/>
      <c r="AK221" s="644"/>
    </row>
    <row r="222" spans="1:37">
      <c r="A222" s="639"/>
      <c r="B222" s="1943" t="s">
        <v>1291</v>
      </c>
      <c r="C222" s="1943"/>
      <c r="D222" s="1943"/>
      <c r="E222" s="1943"/>
      <c r="F222" s="1943"/>
      <c r="G222" s="1943"/>
      <c r="I222" s="2096"/>
      <c r="J222" s="2096"/>
      <c r="K222" s="2096"/>
      <c r="L222" s="1050"/>
      <c r="N222" s="1908"/>
      <c r="O222" s="1908"/>
      <c r="P222" s="1908"/>
      <c r="Q222" s="1908"/>
      <c r="R222" s="1908"/>
      <c r="T222" s="1907"/>
      <c r="U222" s="1907"/>
      <c r="V222" s="1907"/>
      <c r="W222" s="1907"/>
      <c r="X222" s="1907"/>
      <c r="Y222" s="1907"/>
      <c r="Z222" s="885"/>
      <c r="AA222" s="885"/>
      <c r="AB222" s="1912">
        <f t="shared" si="0"/>
        <v>0</v>
      </c>
      <c r="AC222" s="1912"/>
      <c r="AD222" s="1912"/>
      <c r="AE222" s="1912"/>
      <c r="AF222" s="1912"/>
      <c r="AG222" s="1912"/>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05">
        <f>SUM(AB213:AB222)</f>
        <v>0</v>
      </c>
      <c r="AC223" s="1905"/>
      <c r="AD223" s="1905"/>
      <c r="AE223" s="1905"/>
      <c r="AF223" s="1905"/>
      <c r="AG223" s="1905"/>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5"/>
      <c r="AC229" s="1945"/>
      <c r="AD229" s="1945"/>
      <c r="AE229" s="1945"/>
      <c r="AF229" s="1945"/>
      <c r="AG229" s="1945"/>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5"/>
      <c r="AC232" s="1945"/>
      <c r="AD232" s="1945"/>
      <c r="AE232" s="1945"/>
      <c r="AF232" s="1945"/>
      <c r="AG232" s="1945"/>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4"/>
      <c r="AC233" s="1904"/>
      <c r="AD233" s="1904"/>
      <c r="AE233" s="1904"/>
      <c r="AF233" s="1904"/>
      <c r="AG233" s="1904"/>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13">
        <f>IFERROR(AB232/AB233,0)</f>
        <v>0</v>
      </c>
      <c r="AC234" s="1913"/>
      <c r="AD234" s="1913"/>
      <c r="AE234" s="1913"/>
      <c r="AF234" s="1913"/>
      <c r="AG234" s="1913"/>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12">
        <f>MAX(AB229,AB234)</f>
        <v>0</v>
      </c>
      <c r="AC236" s="1912"/>
      <c r="AD236" s="1912"/>
      <c r="AE236" s="1912"/>
      <c r="AF236" s="1912"/>
      <c r="AG236" s="1912"/>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5">
        <f>AB223+AB236</f>
        <v>0</v>
      </c>
      <c r="AC239" s="1905"/>
      <c r="AD239" s="1905"/>
      <c r="AE239" s="1905"/>
      <c r="AF239" s="1905"/>
      <c r="AG239" s="1905"/>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9">
        <v>0.05</v>
      </c>
      <c r="AC240" s="2079"/>
      <c r="AD240" s="2079"/>
      <c r="AE240" s="2079"/>
      <c r="AF240" s="2079"/>
      <c r="AG240" s="2079"/>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80">
        <f>AB239-(AB239*AB240)</f>
        <v>0</v>
      </c>
      <c r="AC241" s="2080"/>
      <c r="AD241" s="2080"/>
      <c r="AE241" s="2080"/>
      <c r="AF241" s="2080"/>
      <c r="AG241" s="2080"/>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5">
        <f>AB241/AB247</f>
        <v>0</v>
      </c>
      <c r="AC243" s="1905"/>
      <c r="AD243" s="1905"/>
      <c r="AE243" s="1905"/>
      <c r="AF243" s="1905"/>
      <c r="AG243" s="1905"/>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92">
        <v>15</v>
      </c>
      <c r="AC245" s="2092"/>
      <c r="AD245" s="2092"/>
      <c r="AE245" s="2092"/>
      <c r="AF245" s="2092"/>
      <c r="AG245" s="2092"/>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82">
        <v>0.04</v>
      </c>
      <c r="AC246" s="2082"/>
      <c r="AD246" s="2082"/>
      <c r="AE246" s="2082"/>
      <c r="AF246" s="2082"/>
      <c r="AG246" s="2082"/>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83">
        <v>1.1499999999999999</v>
      </c>
      <c r="AC247" s="2083"/>
      <c r="AD247" s="2083"/>
      <c r="AE247" s="2083"/>
      <c r="AF247" s="2083"/>
      <c r="AG247" s="208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72">
        <f>PV(AB246/12,AB245*12,-AB243/12, ,0)</f>
        <v>0</v>
      </c>
      <c r="AC249" s="2073"/>
      <c r="AD249" s="2073"/>
      <c r="AE249" s="2073"/>
      <c r="AF249" s="2073"/>
      <c r="AG249" s="2074"/>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6">
        <f>IFERROR(('Sources and Uses Budget'!D105/'Sources and Uses Budget'!B105),0)</f>
        <v>1.4614488088147175E-2</v>
      </c>
      <c r="AC255" s="2077"/>
      <c r="AD255" s="2077"/>
      <c r="AE255" s="2077"/>
      <c r="AF255" s="2077"/>
      <c r="AG255" s="2078"/>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9">
        <f>AD200*(1-AB255)</f>
        <v>32103859.978088167</v>
      </c>
      <c r="AH257" s="1919"/>
      <c r="AI257" s="1919"/>
      <c r="AJ257" s="1919"/>
      <c r="AK257" s="1919"/>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9">
        <f>'Sources and Uses Budget'!C105</f>
        <v>57237435.905214898</v>
      </c>
      <c r="AH258" s="1919"/>
      <c r="AI258" s="1919"/>
      <c r="AJ258" s="1919"/>
      <c r="AK258" s="1919"/>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8">
        <f>ROUNDDOWN(IF(AND(C281="Yes",AK78=10),((AG257*2)/AG258),AG257/AG258),2)</f>
        <v>0.56000000000000005</v>
      </c>
      <c r="AH259" s="2068"/>
      <c r="AI259" s="2068"/>
      <c r="AJ259" s="2068"/>
      <c r="AK259" s="2068"/>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57">
        <f>IFERROR(IF(AG259=0,0,IF((AG259*100)&gt;8,8,(AG259*100))),0)</f>
        <v>8</v>
      </c>
      <c r="AL262" s="2057"/>
      <c r="AM262" s="2058"/>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7" t="s">
        <v>554</v>
      </c>
      <c r="D267" s="1937"/>
      <c r="E267" s="581"/>
      <c r="F267" s="1888" t="s">
        <v>2338</v>
      </c>
      <c r="G267" s="1889"/>
      <c r="H267" s="1889"/>
      <c r="I267" s="1889"/>
      <c r="J267" s="1889"/>
      <c r="K267" s="1889"/>
      <c r="L267" s="1889"/>
      <c r="M267" s="1889"/>
      <c r="N267" s="1889"/>
      <c r="O267" s="1889"/>
      <c r="P267" s="1889"/>
      <c r="Q267" s="1889"/>
      <c r="R267" s="1889"/>
      <c r="S267" s="1889"/>
      <c r="T267" s="1889"/>
      <c r="U267" s="1889"/>
      <c r="V267" s="1889"/>
      <c r="W267" s="1889"/>
      <c r="X267" s="1889"/>
      <c r="Y267" s="1889"/>
      <c r="Z267" s="1889"/>
      <c r="AA267" s="1889"/>
      <c r="AB267" s="1889"/>
      <c r="AC267" s="1889"/>
      <c r="AD267" s="1890"/>
      <c r="AE267" s="584"/>
      <c r="AF267" s="669"/>
      <c r="AG267" s="2066" t="s">
        <v>1473</v>
      </c>
      <c r="AH267" s="2066"/>
      <c r="AI267" s="2066"/>
      <c r="AJ267" s="2066"/>
      <c r="AK267" s="584"/>
      <c r="AL267" s="584"/>
      <c r="AM267" s="584"/>
      <c r="AO267" s="584"/>
    </row>
    <row r="268" spans="1:52" ht="13.7" customHeight="1">
      <c r="A268" s="584"/>
      <c r="B268" s="630"/>
      <c r="C268" s="670"/>
      <c r="D268" s="584"/>
      <c r="E268" s="581"/>
      <c r="F268" s="1891"/>
      <c r="G268" s="1892"/>
      <c r="H268" s="1892"/>
      <c r="I268" s="1892"/>
      <c r="J268" s="1892"/>
      <c r="K268" s="1892"/>
      <c r="L268" s="1892"/>
      <c r="M268" s="1892"/>
      <c r="N268" s="1892"/>
      <c r="O268" s="1892"/>
      <c r="P268" s="1892"/>
      <c r="Q268" s="1892"/>
      <c r="R268" s="1892"/>
      <c r="S268" s="1892"/>
      <c r="T268" s="1892"/>
      <c r="U268" s="1892"/>
      <c r="V268" s="1892"/>
      <c r="W268" s="1892"/>
      <c r="X268" s="1892"/>
      <c r="Y268" s="1892"/>
      <c r="Z268" s="1892"/>
      <c r="AA268" s="1892"/>
      <c r="AB268" s="1892"/>
      <c r="AC268" s="1892"/>
      <c r="AD268" s="1893"/>
      <c r="AE268" s="584"/>
      <c r="AF268" s="669"/>
      <c r="AG268" s="669"/>
      <c r="AH268" s="669"/>
      <c r="AI268" s="669"/>
      <c r="AJ268" s="584"/>
      <c r="AK268" s="584"/>
      <c r="AL268" s="584"/>
      <c r="AM268" s="584"/>
      <c r="AO268" s="584"/>
    </row>
    <row r="269" spans="1:52">
      <c r="A269" s="584"/>
      <c r="B269" s="630"/>
      <c r="C269" s="670"/>
      <c r="D269" s="584"/>
      <c r="E269" s="581"/>
      <c r="F269" s="1891"/>
      <c r="G269" s="1892"/>
      <c r="H269" s="1892"/>
      <c r="I269" s="1892"/>
      <c r="J269" s="1892"/>
      <c r="K269" s="1892"/>
      <c r="L269" s="1892"/>
      <c r="M269" s="1892"/>
      <c r="N269" s="1892"/>
      <c r="O269" s="1892"/>
      <c r="P269" s="1892"/>
      <c r="Q269" s="1892"/>
      <c r="R269" s="1892"/>
      <c r="S269" s="1892"/>
      <c r="T269" s="1892"/>
      <c r="U269" s="1892"/>
      <c r="V269" s="1892"/>
      <c r="W269" s="1892"/>
      <c r="X269" s="1892"/>
      <c r="Y269" s="1892"/>
      <c r="Z269" s="1892"/>
      <c r="AA269" s="1892"/>
      <c r="AB269" s="1892"/>
      <c r="AC269" s="1892"/>
      <c r="AD269" s="1893"/>
      <c r="AE269" s="584"/>
      <c r="AF269" s="669"/>
      <c r="AG269" s="669"/>
      <c r="AH269" s="669"/>
      <c r="AI269" s="669"/>
      <c r="AJ269" s="584"/>
      <c r="AK269" s="584"/>
      <c r="AL269" s="584"/>
      <c r="AM269" s="584"/>
      <c r="AO269" s="584"/>
      <c r="AP269" s="671"/>
    </row>
    <row r="270" spans="1:52">
      <c r="A270" s="584"/>
      <c r="B270" s="630"/>
      <c r="C270" s="670"/>
      <c r="D270" s="584"/>
      <c r="E270" s="581"/>
      <c r="F270" s="1891"/>
      <c r="G270" s="1892"/>
      <c r="H270" s="1892"/>
      <c r="I270" s="1892"/>
      <c r="J270" s="1892"/>
      <c r="K270" s="1892"/>
      <c r="L270" s="1892"/>
      <c r="M270" s="1892"/>
      <c r="N270" s="1892"/>
      <c r="O270" s="1892"/>
      <c r="P270" s="1892"/>
      <c r="Q270" s="1892"/>
      <c r="R270" s="1892"/>
      <c r="S270" s="1892"/>
      <c r="T270" s="1892"/>
      <c r="U270" s="1892"/>
      <c r="V270" s="1892"/>
      <c r="W270" s="1892"/>
      <c r="X270" s="1892"/>
      <c r="Y270" s="1892"/>
      <c r="Z270" s="1892"/>
      <c r="AA270" s="1892"/>
      <c r="AB270" s="1892"/>
      <c r="AC270" s="1892"/>
      <c r="AD270" s="1893"/>
      <c r="AE270" s="584"/>
      <c r="AF270" s="669"/>
      <c r="AG270" s="669"/>
      <c r="AH270" s="669"/>
      <c r="AI270" s="669"/>
      <c r="AJ270" s="584"/>
      <c r="AK270" s="584"/>
      <c r="AL270" s="584"/>
      <c r="AM270" s="584"/>
      <c r="AO270" s="584"/>
      <c r="AP270" s="671"/>
    </row>
    <row r="271" spans="1:52" ht="13.7" customHeight="1">
      <c r="A271" s="584"/>
      <c r="B271" s="630"/>
      <c r="C271" s="2067"/>
      <c r="D271" s="2067"/>
      <c r="E271" s="581"/>
      <c r="F271" s="1894"/>
      <c r="G271" s="1895"/>
      <c r="H271" s="1895"/>
      <c r="I271" s="1895"/>
      <c r="J271" s="1895"/>
      <c r="K271" s="1895"/>
      <c r="L271" s="1895"/>
      <c r="M271" s="1895"/>
      <c r="N271" s="1895"/>
      <c r="O271" s="1895"/>
      <c r="P271" s="1895"/>
      <c r="Q271" s="1895"/>
      <c r="R271" s="1895"/>
      <c r="S271" s="1895"/>
      <c r="T271" s="1895"/>
      <c r="U271" s="1895"/>
      <c r="V271" s="1895"/>
      <c r="W271" s="1895"/>
      <c r="X271" s="1895"/>
      <c r="Y271" s="1895"/>
      <c r="Z271" s="1895"/>
      <c r="AA271" s="1895"/>
      <c r="AB271" s="1895"/>
      <c r="AC271" s="1895"/>
      <c r="AD271" s="1896"/>
      <c r="AE271" s="584"/>
      <c r="AF271" s="669"/>
      <c r="AG271" s="2066"/>
      <c r="AH271" s="2066"/>
      <c r="AI271" s="2066"/>
      <c r="AJ271" s="2066"/>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57">
        <f>IF($C$267="yes",10,0)</f>
        <v>10</v>
      </c>
      <c r="AL274" s="2057"/>
      <c r="AM274" s="2058"/>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20" t="s">
        <v>1492</v>
      </c>
      <c r="B281" s="1620"/>
      <c r="C281" s="2031" t="s">
        <v>600</v>
      </c>
      <c r="D281" s="1937"/>
      <c r="E281" s="581"/>
      <c r="F281" s="2059" t="s">
        <v>1493</v>
      </c>
      <c r="G281" s="2060"/>
      <c r="H281" s="2060"/>
      <c r="I281" s="2060"/>
      <c r="J281" s="2060"/>
      <c r="K281" s="2060"/>
      <c r="L281" s="2060"/>
      <c r="M281" s="2060"/>
      <c r="N281" s="2060"/>
      <c r="O281" s="2060"/>
      <c r="P281" s="2060"/>
      <c r="Q281" s="2060"/>
      <c r="R281" s="2060"/>
      <c r="S281" s="2060"/>
      <c r="T281" s="2060"/>
      <c r="U281" s="2060"/>
      <c r="V281" s="2060"/>
      <c r="W281" s="2060"/>
      <c r="X281" s="2060"/>
      <c r="Y281" s="2060"/>
      <c r="Z281" s="2060"/>
      <c r="AA281" s="2060"/>
      <c r="AB281" s="2060"/>
      <c r="AC281" s="2060"/>
      <c r="AD281" s="2061"/>
      <c r="AE281" s="676"/>
      <c r="AF281" s="584"/>
      <c r="AG281" s="2062" t="s">
        <v>2331</v>
      </c>
      <c r="AH281" s="2062"/>
      <c r="AI281" s="2062"/>
      <c r="AJ281" s="2062"/>
      <c r="AK281" s="2062"/>
      <c r="AL281" s="584"/>
      <c r="AM281" s="584"/>
      <c r="AN281" s="73"/>
      <c r="AO281" s="14"/>
      <c r="AP281" s="30"/>
      <c r="AS281" s="604"/>
      <c r="AT281" s="604"/>
      <c r="AU281" s="604"/>
      <c r="AV281" s="32"/>
      <c r="AW281" s="32"/>
    </row>
    <row r="282" spans="1:49">
      <c r="A282" s="674"/>
      <c r="B282" s="630"/>
      <c r="F282" s="1914"/>
      <c r="G282" s="1915"/>
      <c r="H282" s="1915"/>
      <c r="I282" s="1915"/>
      <c r="J282" s="1915"/>
      <c r="K282" s="1915"/>
      <c r="L282" s="1915"/>
      <c r="M282" s="1915"/>
      <c r="N282" s="1915"/>
      <c r="O282" s="1915"/>
      <c r="P282" s="1915"/>
      <c r="Q282" s="1915"/>
      <c r="R282" s="1915"/>
      <c r="S282" s="1915"/>
      <c r="T282" s="1915"/>
      <c r="U282" s="1915"/>
      <c r="V282" s="1915"/>
      <c r="W282" s="1915"/>
      <c r="X282" s="1915"/>
      <c r="Y282" s="1915"/>
      <c r="Z282" s="1915"/>
      <c r="AA282" s="1915"/>
      <c r="AB282" s="1915"/>
      <c r="AC282" s="1915"/>
      <c r="AD282" s="1916"/>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14"/>
      <c r="G283" s="1915"/>
      <c r="H283" s="1915"/>
      <c r="I283" s="1915"/>
      <c r="J283" s="1915"/>
      <c r="K283" s="1915"/>
      <c r="L283" s="1915"/>
      <c r="M283" s="1915"/>
      <c r="N283" s="1915"/>
      <c r="O283" s="1915"/>
      <c r="P283" s="1915"/>
      <c r="Q283" s="1915"/>
      <c r="R283" s="1915"/>
      <c r="S283" s="1915"/>
      <c r="T283" s="1915"/>
      <c r="U283" s="1915"/>
      <c r="V283" s="1915"/>
      <c r="W283" s="1915"/>
      <c r="X283" s="1915"/>
      <c r="Y283" s="1915"/>
      <c r="Z283" s="1915"/>
      <c r="AA283" s="1915"/>
      <c r="AB283" s="1915"/>
      <c r="AC283" s="1915"/>
      <c r="AD283" s="1916"/>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14" t="s">
        <v>2339</v>
      </c>
      <c r="G284" s="1915"/>
      <c r="H284" s="1915"/>
      <c r="I284" s="1915"/>
      <c r="J284" s="1915"/>
      <c r="K284" s="1915"/>
      <c r="L284" s="1915"/>
      <c r="M284" s="1915"/>
      <c r="N284" s="1915"/>
      <c r="O284" s="1915"/>
      <c r="P284" s="1915"/>
      <c r="Q284" s="1915"/>
      <c r="R284" s="1915"/>
      <c r="S284" s="1915"/>
      <c r="T284" s="1915"/>
      <c r="U284" s="1915"/>
      <c r="V284" s="1915"/>
      <c r="W284" s="1915"/>
      <c r="X284" s="1915"/>
      <c r="Y284" s="1915"/>
      <c r="Z284" s="1915"/>
      <c r="AA284" s="1915"/>
      <c r="AB284" s="1915"/>
      <c r="AC284" s="1915"/>
      <c r="AD284" s="1916"/>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14"/>
      <c r="G285" s="1915"/>
      <c r="H285" s="1915"/>
      <c r="I285" s="1915"/>
      <c r="J285" s="1915"/>
      <c r="K285" s="1915"/>
      <c r="L285" s="1915"/>
      <c r="M285" s="1915"/>
      <c r="N285" s="1915"/>
      <c r="O285" s="1915"/>
      <c r="P285" s="1915"/>
      <c r="Q285" s="1915"/>
      <c r="R285" s="1915"/>
      <c r="S285" s="1915"/>
      <c r="T285" s="1915"/>
      <c r="U285" s="1915"/>
      <c r="V285" s="1915"/>
      <c r="W285" s="1915"/>
      <c r="X285" s="1915"/>
      <c r="Y285" s="1915"/>
      <c r="Z285" s="1915"/>
      <c r="AA285" s="1915"/>
      <c r="AB285" s="1915"/>
      <c r="AC285" s="1915"/>
      <c r="AD285" s="1916"/>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4" t="s">
        <v>1494</v>
      </c>
      <c r="G286" s="1915"/>
      <c r="H286" s="1915"/>
      <c r="I286" s="1915"/>
      <c r="J286" s="1915"/>
      <c r="K286" s="1915"/>
      <c r="L286" s="1915"/>
      <c r="M286" s="1915"/>
      <c r="N286" s="1915"/>
      <c r="O286" s="1915"/>
      <c r="P286" s="1915"/>
      <c r="Q286" s="1915"/>
      <c r="R286" s="1915"/>
      <c r="S286" s="1915"/>
      <c r="T286" s="1915"/>
      <c r="U286" s="1915"/>
      <c r="V286" s="1915"/>
      <c r="W286" s="1915"/>
      <c r="X286" s="1915"/>
      <c r="Y286" s="1915"/>
      <c r="Z286" s="1915"/>
      <c r="AA286" s="1915"/>
      <c r="AB286" s="1915"/>
      <c r="AC286" s="1915"/>
      <c r="AD286" s="1916"/>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4"/>
      <c r="G287" s="1915"/>
      <c r="H287" s="1915"/>
      <c r="I287" s="1915"/>
      <c r="J287" s="1915"/>
      <c r="K287" s="1915"/>
      <c r="L287" s="1915"/>
      <c r="M287" s="1915"/>
      <c r="N287" s="1915"/>
      <c r="O287" s="1915"/>
      <c r="P287" s="1915"/>
      <c r="Q287" s="1915"/>
      <c r="R287" s="1915"/>
      <c r="S287" s="1915"/>
      <c r="T287" s="1915"/>
      <c r="U287" s="1915"/>
      <c r="V287" s="1915"/>
      <c r="W287" s="1915"/>
      <c r="X287" s="1915"/>
      <c r="Y287" s="1915"/>
      <c r="Z287" s="1915"/>
      <c r="AA287" s="1915"/>
      <c r="AB287" s="1915"/>
      <c r="AC287" s="1915"/>
      <c r="AD287" s="1916"/>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4" t="s">
        <v>1495</v>
      </c>
      <c r="G288" s="1915"/>
      <c r="H288" s="1915"/>
      <c r="I288" s="1915"/>
      <c r="J288" s="1915"/>
      <c r="K288" s="1915"/>
      <c r="L288" s="1915"/>
      <c r="M288" s="1915"/>
      <c r="N288" s="1915"/>
      <c r="O288" s="1915"/>
      <c r="P288" s="1915"/>
      <c r="Q288" s="1915"/>
      <c r="R288" s="1915"/>
      <c r="S288" s="1915"/>
      <c r="T288" s="1915"/>
      <c r="U288" s="1915"/>
      <c r="V288" s="1915"/>
      <c r="W288" s="1915"/>
      <c r="X288" s="1915"/>
      <c r="Y288" s="1915"/>
      <c r="Z288" s="1915"/>
      <c r="AA288" s="1915"/>
      <c r="AB288" s="1915"/>
      <c r="AC288" s="1915"/>
      <c r="AD288" s="1916"/>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7"/>
      <c r="G289" s="1918"/>
      <c r="H289" s="1918"/>
      <c r="I289" s="1918"/>
      <c r="J289" s="1918"/>
      <c r="K289" s="1918"/>
      <c r="L289" s="1918"/>
      <c r="M289" s="1918"/>
      <c r="N289" s="1918"/>
      <c r="O289" s="1918"/>
      <c r="P289" s="1918"/>
      <c r="Q289" s="1918"/>
      <c r="R289" s="1918"/>
      <c r="S289" s="1918"/>
      <c r="T289" s="1918"/>
      <c r="U289" s="1918"/>
      <c r="V289" s="1918"/>
      <c r="W289" s="1918"/>
      <c r="X289" s="1918"/>
      <c r="Y289" s="1918"/>
      <c r="Z289" s="1918"/>
      <c r="AA289" s="1918"/>
      <c r="AB289" s="1918"/>
      <c r="AC289" s="1918"/>
      <c r="AD289" s="2056"/>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20" t="s">
        <v>1496</v>
      </c>
      <c r="B291" s="1620"/>
      <c r="C291" s="1937" t="s">
        <v>554</v>
      </c>
      <c r="D291" s="1937"/>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41" t="s">
        <v>2333</v>
      </c>
      <c r="G292" s="2042"/>
      <c r="H292" s="2042"/>
      <c r="I292" s="2042"/>
      <c r="J292" s="2042"/>
      <c r="K292" s="2042"/>
      <c r="L292" s="2042"/>
      <c r="M292" s="2042"/>
      <c r="N292" s="2042"/>
      <c r="O292" s="2042"/>
      <c r="P292" s="2042"/>
      <c r="Q292" s="2042"/>
      <c r="R292" s="2042"/>
      <c r="S292" s="2042"/>
      <c r="T292" s="2042"/>
      <c r="U292" s="2042"/>
      <c r="V292" s="2042"/>
      <c r="W292" s="2042"/>
      <c r="X292" s="2042"/>
      <c r="Y292" s="2042"/>
      <c r="Z292" s="2042"/>
      <c r="AA292" s="2042"/>
      <c r="AB292" s="2042"/>
      <c r="AC292" s="2042"/>
      <c r="AD292" s="2043"/>
      <c r="AE292" s="585"/>
      <c r="AF292" s="585"/>
      <c r="AG292" s="585"/>
      <c r="AH292" s="585"/>
      <c r="AI292" s="585"/>
      <c r="AJ292" s="584"/>
      <c r="AK292" s="584"/>
      <c r="AL292" s="584"/>
      <c r="AM292" s="584"/>
      <c r="AR292" s="682"/>
    </row>
    <row r="293" spans="1:49" ht="15" customHeight="1">
      <c r="A293" s="584"/>
      <c r="B293" s="585"/>
      <c r="C293" s="584"/>
      <c r="D293" s="585"/>
      <c r="E293" s="584"/>
      <c r="F293" s="2041"/>
      <c r="G293" s="2042"/>
      <c r="H293" s="2042"/>
      <c r="I293" s="2042"/>
      <c r="J293" s="2042"/>
      <c r="K293" s="2042"/>
      <c r="L293" s="2042"/>
      <c r="M293" s="2042"/>
      <c r="N293" s="2042"/>
      <c r="O293" s="2042"/>
      <c r="P293" s="2042"/>
      <c r="Q293" s="2042"/>
      <c r="R293" s="2042"/>
      <c r="S293" s="2042"/>
      <c r="T293" s="2042"/>
      <c r="U293" s="2042"/>
      <c r="V293" s="2042"/>
      <c r="W293" s="2042"/>
      <c r="X293" s="2042"/>
      <c r="Y293" s="2042"/>
      <c r="Z293" s="2042"/>
      <c r="AA293" s="2042"/>
      <c r="AB293" s="2042"/>
      <c r="AC293" s="2042"/>
      <c r="AD293" s="2043"/>
      <c r="AE293" s="585"/>
      <c r="AF293" s="585"/>
      <c r="AG293" s="585"/>
      <c r="AH293" s="585"/>
      <c r="AI293" s="585"/>
      <c r="AJ293" s="584"/>
      <c r="AK293" s="584"/>
      <c r="AL293" s="584"/>
      <c r="AM293" s="584"/>
      <c r="AR293" s="682"/>
    </row>
    <row r="294" spans="1:49">
      <c r="A294" s="584"/>
      <c r="B294" s="585"/>
      <c r="C294" s="584"/>
      <c r="D294" s="585"/>
      <c r="E294" s="584"/>
      <c r="F294" s="2041"/>
      <c r="G294" s="2042"/>
      <c r="H294" s="2042"/>
      <c r="I294" s="2042"/>
      <c r="J294" s="2042"/>
      <c r="K294" s="2042"/>
      <c r="L294" s="2042"/>
      <c r="M294" s="2042"/>
      <c r="N294" s="2042"/>
      <c r="O294" s="2042"/>
      <c r="P294" s="2042"/>
      <c r="Q294" s="2042"/>
      <c r="R294" s="2042"/>
      <c r="S294" s="2042"/>
      <c r="T294" s="2042"/>
      <c r="U294" s="2042"/>
      <c r="V294" s="2042"/>
      <c r="W294" s="2042"/>
      <c r="X294" s="2042"/>
      <c r="Y294" s="2042"/>
      <c r="Z294" s="2042"/>
      <c r="AA294" s="2042"/>
      <c r="AB294" s="2042"/>
      <c r="AC294" s="2042"/>
      <c r="AD294" s="2043"/>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63"/>
      <c r="G295" s="2064"/>
      <c r="H295" s="2064"/>
      <c r="I295" s="2064"/>
      <c r="J295" s="2064"/>
      <c r="K295" s="2064"/>
      <c r="L295" s="2064"/>
      <c r="M295" s="2064"/>
      <c r="N295" s="2064"/>
      <c r="O295" s="2064"/>
      <c r="P295" s="2064"/>
      <c r="Q295" s="2064"/>
      <c r="R295" s="2064"/>
      <c r="S295" s="2064"/>
      <c r="T295" s="2064"/>
      <c r="U295" s="2064"/>
      <c r="V295" s="2064"/>
      <c r="W295" s="2064"/>
      <c r="X295" s="2064"/>
      <c r="Y295" s="2064"/>
      <c r="Z295" s="2064"/>
      <c r="AA295" s="2064"/>
      <c r="AB295" s="2064"/>
      <c r="AC295" s="2064"/>
      <c r="AD295" s="2065"/>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20" t="s">
        <v>1499</v>
      </c>
      <c r="B299" s="1620"/>
      <c r="C299" s="1937" t="s">
        <v>600</v>
      </c>
      <c r="D299" s="1937"/>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14" t="s">
        <v>2340</v>
      </c>
      <c r="G300" s="1915"/>
      <c r="H300" s="1915"/>
      <c r="I300" s="1915"/>
      <c r="J300" s="1915"/>
      <c r="K300" s="1915"/>
      <c r="L300" s="1915"/>
      <c r="M300" s="1915"/>
      <c r="N300" s="1915"/>
      <c r="O300" s="1915"/>
      <c r="P300" s="1915"/>
      <c r="Q300" s="1915"/>
      <c r="R300" s="1915"/>
      <c r="S300" s="1915"/>
      <c r="T300" s="1915"/>
      <c r="U300" s="1915"/>
      <c r="V300" s="1915"/>
      <c r="W300" s="1915"/>
      <c r="X300" s="1915"/>
      <c r="Y300" s="1915"/>
      <c r="Z300" s="1915"/>
      <c r="AA300" s="1915"/>
      <c r="AB300" s="1915"/>
      <c r="AC300" s="1915"/>
      <c r="AD300" s="1916"/>
      <c r="AE300" s="585"/>
      <c r="AF300" s="585"/>
      <c r="AG300" s="573"/>
      <c r="AH300" s="585"/>
      <c r="AI300" s="585"/>
      <c r="AJ300" s="584"/>
      <c r="AK300" s="584"/>
      <c r="AL300" s="584"/>
      <c r="AM300" s="584"/>
      <c r="AN300" s="73"/>
      <c r="AO300" s="14"/>
      <c r="AP300" s="591" t="s">
        <v>1291</v>
      </c>
    </row>
    <row r="301" spans="1:49" hidden="1">
      <c r="F301" s="1914"/>
      <c r="G301" s="1915"/>
      <c r="H301" s="1915"/>
      <c r="I301" s="1915"/>
      <c r="J301" s="1915"/>
      <c r="K301" s="1915"/>
      <c r="L301" s="1915"/>
      <c r="M301" s="1915"/>
      <c r="N301" s="1915"/>
      <c r="O301" s="1915"/>
      <c r="P301" s="1915"/>
      <c r="Q301" s="1915"/>
      <c r="R301" s="1915"/>
      <c r="S301" s="1915"/>
      <c r="T301" s="1915"/>
      <c r="U301" s="1915"/>
      <c r="V301" s="1915"/>
      <c r="W301" s="1915"/>
      <c r="X301" s="1915"/>
      <c r="Y301" s="1915"/>
      <c r="Z301" s="1915"/>
      <c r="AA301" s="1915"/>
      <c r="AB301" s="1915"/>
      <c r="AC301" s="1915"/>
      <c r="AD301" s="1916"/>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4" t="s">
        <v>1291</v>
      </c>
      <c r="G305" s="2045"/>
      <c r="H305" s="2045"/>
      <c r="I305" s="2045"/>
      <c r="J305" s="2045"/>
      <c r="K305" s="2045"/>
      <c r="L305" s="2045"/>
      <c r="M305" s="2045"/>
      <c r="N305" s="2045"/>
      <c r="O305" s="2045"/>
      <c r="P305" s="2045"/>
      <c r="Q305" s="2045"/>
      <c r="R305" s="2045"/>
      <c r="S305" s="2045"/>
      <c r="T305" s="2045"/>
      <c r="U305" s="2045"/>
      <c r="V305" s="2045"/>
      <c r="W305" s="2045"/>
      <c r="X305" s="2045"/>
      <c r="Y305" s="2045"/>
      <c r="Z305" s="2045"/>
      <c r="AA305" s="2045"/>
      <c r="AB305" s="2045"/>
      <c r="AC305" s="2045"/>
      <c r="AD305" s="2046"/>
      <c r="AE305" s="676"/>
      <c r="AF305" s="676"/>
      <c r="AG305" s="676"/>
      <c r="AH305" s="676"/>
      <c r="AI305" s="676"/>
      <c r="AJ305" s="676"/>
      <c r="AK305" s="676"/>
      <c r="AL305" s="584"/>
      <c r="AM305" s="584"/>
      <c r="AN305" s="73"/>
      <c r="AO305" s="14"/>
      <c r="AP305" s="30"/>
    </row>
    <row r="306" spans="1:42" hidden="1">
      <c r="A306" s="584"/>
      <c r="B306" s="585"/>
      <c r="C306" s="764"/>
      <c r="D306" s="764"/>
      <c r="E306" s="581"/>
      <c r="F306" s="2044"/>
      <c r="G306" s="2045"/>
      <c r="H306" s="2045"/>
      <c r="I306" s="2045"/>
      <c r="J306" s="2045"/>
      <c r="K306" s="2045"/>
      <c r="L306" s="2045"/>
      <c r="M306" s="2045"/>
      <c r="N306" s="2045"/>
      <c r="O306" s="2045"/>
      <c r="P306" s="2045"/>
      <c r="Q306" s="2045"/>
      <c r="R306" s="2045"/>
      <c r="S306" s="2045"/>
      <c r="T306" s="2045"/>
      <c r="U306" s="2045"/>
      <c r="V306" s="2045"/>
      <c r="W306" s="2045"/>
      <c r="X306" s="2045"/>
      <c r="Y306" s="2045"/>
      <c r="Z306" s="2045"/>
      <c r="AA306" s="2045"/>
      <c r="AB306" s="2045"/>
      <c r="AC306" s="2045"/>
      <c r="AD306" s="2046"/>
      <c r="AE306" s="585"/>
      <c r="AF306" s="585"/>
      <c r="AG306" s="573"/>
      <c r="AH306" s="585"/>
      <c r="AI306" s="585"/>
      <c r="AJ306" s="584"/>
      <c r="AK306" s="584"/>
      <c r="AL306" s="584"/>
      <c r="AM306" s="584"/>
      <c r="AN306" s="73"/>
      <c r="AO306" s="14"/>
      <c r="AP306" s="30"/>
    </row>
    <row r="307" spans="1:42" hidden="1">
      <c r="A307" s="584"/>
      <c r="B307" s="585"/>
      <c r="C307" s="764"/>
      <c r="D307" s="764"/>
      <c r="E307" s="581"/>
      <c r="F307" s="2044"/>
      <c r="G307" s="2045"/>
      <c r="H307" s="2045"/>
      <c r="I307" s="2045"/>
      <c r="J307" s="2045"/>
      <c r="K307" s="2045"/>
      <c r="L307" s="2045"/>
      <c r="M307" s="2045"/>
      <c r="N307" s="2045"/>
      <c r="O307" s="2045"/>
      <c r="P307" s="2045"/>
      <c r="Q307" s="2045"/>
      <c r="R307" s="2045"/>
      <c r="S307" s="2045"/>
      <c r="T307" s="2045"/>
      <c r="U307" s="2045"/>
      <c r="V307" s="2045"/>
      <c r="W307" s="2045"/>
      <c r="X307" s="2045"/>
      <c r="Y307" s="2045"/>
      <c r="Z307" s="2045"/>
      <c r="AA307" s="2045"/>
      <c r="AB307" s="2045"/>
      <c r="AC307" s="2045"/>
      <c r="AD307" s="2046"/>
      <c r="AE307" s="585"/>
      <c r="AF307" s="585"/>
      <c r="AG307" s="573"/>
      <c r="AH307" s="585"/>
      <c r="AI307" s="585"/>
      <c r="AJ307" s="584"/>
      <c r="AK307" s="584"/>
      <c r="AL307" s="584"/>
      <c r="AM307" s="584"/>
      <c r="AN307" s="73"/>
      <c r="AO307" s="14"/>
      <c r="AP307" s="30"/>
    </row>
    <row r="308" spans="1:42" hidden="1">
      <c r="A308" s="584"/>
      <c r="B308" s="585"/>
      <c r="C308" s="764"/>
      <c r="D308" s="764"/>
      <c r="E308" s="581"/>
      <c r="F308" s="2044"/>
      <c r="G308" s="2045"/>
      <c r="H308" s="2045"/>
      <c r="I308" s="2045"/>
      <c r="J308" s="2045"/>
      <c r="K308" s="2045"/>
      <c r="L308" s="2045"/>
      <c r="M308" s="2045"/>
      <c r="N308" s="2045"/>
      <c r="O308" s="2045"/>
      <c r="P308" s="2045"/>
      <c r="Q308" s="2045"/>
      <c r="R308" s="2045"/>
      <c r="S308" s="2045"/>
      <c r="T308" s="2045"/>
      <c r="U308" s="2045"/>
      <c r="V308" s="2045"/>
      <c r="W308" s="2045"/>
      <c r="X308" s="2045"/>
      <c r="Y308" s="2045"/>
      <c r="Z308" s="2045"/>
      <c r="AA308" s="2045"/>
      <c r="AB308" s="2045"/>
      <c r="AC308" s="2045"/>
      <c r="AD308" s="2046"/>
      <c r="AE308" s="585"/>
      <c r="AF308" s="585"/>
      <c r="AG308" s="573"/>
      <c r="AH308" s="585"/>
      <c r="AI308" s="585"/>
      <c r="AJ308" s="584"/>
      <c r="AK308" s="584"/>
      <c r="AL308" s="584"/>
      <c r="AM308" s="584"/>
      <c r="AN308" s="73"/>
      <c r="AO308" s="14"/>
      <c r="AP308" s="30"/>
    </row>
    <row r="309" spans="1:42" hidden="1">
      <c r="A309" s="584"/>
      <c r="B309" s="585"/>
      <c r="C309" s="764"/>
      <c r="D309" s="764"/>
      <c r="E309" s="581"/>
      <c r="F309" s="2047"/>
      <c r="G309" s="2048"/>
      <c r="H309" s="2048"/>
      <c r="I309" s="2048"/>
      <c r="J309" s="2048"/>
      <c r="K309" s="2048"/>
      <c r="L309" s="2048"/>
      <c r="M309" s="2048"/>
      <c r="N309" s="2048"/>
      <c r="O309" s="2048"/>
      <c r="P309" s="2048"/>
      <c r="Q309" s="2048"/>
      <c r="R309" s="2048"/>
      <c r="S309" s="2048"/>
      <c r="T309" s="2048"/>
      <c r="U309" s="2048"/>
      <c r="V309" s="2048"/>
      <c r="W309" s="2048"/>
      <c r="X309" s="2048"/>
      <c r="Y309" s="2048"/>
      <c r="Z309" s="2048"/>
      <c r="AA309" s="2048"/>
      <c r="AB309" s="2048"/>
      <c r="AC309" s="2048"/>
      <c r="AD309" s="2049"/>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50" t="s">
        <v>1291</v>
      </c>
      <c r="J313" s="2050"/>
      <c r="K313" s="2050"/>
      <c r="L313" s="2050"/>
      <c r="M313" s="2050"/>
      <c r="N313" s="2050"/>
      <c r="O313" s="2050"/>
      <c r="P313" s="2050"/>
      <c r="Q313" s="2050"/>
      <c r="R313" s="2050"/>
      <c r="S313" s="2050"/>
      <c r="T313" s="2050"/>
      <c r="U313" s="2050"/>
      <c r="V313" s="2050"/>
      <c r="W313" s="2050"/>
      <c r="X313" s="2050"/>
      <c r="Y313" s="2050"/>
      <c r="Z313" s="2050"/>
      <c r="AA313" s="2050"/>
      <c r="AB313" s="2050"/>
      <c r="AC313" s="2050"/>
      <c r="AD313" s="2051"/>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50"/>
      <c r="J314" s="2050"/>
      <c r="K314" s="2050"/>
      <c r="L314" s="2050"/>
      <c r="M314" s="2050"/>
      <c r="N314" s="2050"/>
      <c r="O314" s="2050"/>
      <c r="P314" s="2050"/>
      <c r="Q314" s="2050"/>
      <c r="R314" s="2050"/>
      <c r="S314" s="2050"/>
      <c r="T314" s="2050"/>
      <c r="U314" s="2050"/>
      <c r="V314" s="2050"/>
      <c r="W314" s="2050"/>
      <c r="X314" s="2050"/>
      <c r="Y314" s="2050"/>
      <c r="Z314" s="2050"/>
      <c r="AA314" s="2050"/>
      <c r="AB314" s="2050"/>
      <c r="AC314" s="2050"/>
      <c r="AD314" s="2051"/>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50"/>
      <c r="J315" s="2050"/>
      <c r="K315" s="2050"/>
      <c r="L315" s="2050"/>
      <c r="M315" s="2050"/>
      <c r="N315" s="2050"/>
      <c r="O315" s="2050"/>
      <c r="P315" s="2050"/>
      <c r="Q315" s="2050"/>
      <c r="R315" s="2050"/>
      <c r="S315" s="2050"/>
      <c r="T315" s="2050"/>
      <c r="U315" s="2050"/>
      <c r="V315" s="2050"/>
      <c r="W315" s="2050"/>
      <c r="X315" s="2050"/>
      <c r="Y315" s="2050"/>
      <c r="Z315" s="2050"/>
      <c r="AA315" s="2050"/>
      <c r="AB315" s="2050"/>
      <c r="AC315" s="2050"/>
      <c r="AD315" s="2051"/>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52"/>
      <c r="J316" s="2052"/>
      <c r="K316" s="2052"/>
      <c r="L316" s="2052"/>
      <c r="M316" s="2052"/>
      <c r="N316" s="2052"/>
      <c r="O316" s="2052"/>
      <c r="P316" s="2052"/>
      <c r="Q316" s="2052"/>
      <c r="R316" s="2052"/>
      <c r="S316" s="2052"/>
      <c r="T316" s="2052"/>
      <c r="U316" s="2052"/>
      <c r="V316" s="2052"/>
      <c r="W316" s="2052"/>
      <c r="X316" s="2052"/>
      <c r="Y316" s="2052"/>
      <c r="Z316" s="2052"/>
      <c r="AA316" s="2052"/>
      <c r="AB316" s="2052"/>
      <c r="AC316" s="2052"/>
      <c r="AD316" s="2053"/>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50" t="s">
        <v>1291</v>
      </c>
      <c r="J318" s="2050"/>
      <c r="K318" s="2050"/>
      <c r="L318" s="2050"/>
      <c r="M318" s="2050"/>
      <c r="N318" s="2050"/>
      <c r="O318" s="2050"/>
      <c r="P318" s="2050"/>
      <c r="Q318" s="2050"/>
      <c r="R318" s="2050"/>
      <c r="S318" s="2050"/>
      <c r="T318" s="2050"/>
      <c r="U318" s="2050"/>
      <c r="V318" s="2050"/>
      <c r="W318" s="2050"/>
      <c r="X318" s="2050"/>
      <c r="Y318" s="2050"/>
      <c r="Z318" s="2050"/>
      <c r="AA318" s="2050"/>
      <c r="AB318" s="2050"/>
      <c r="AC318" s="2050"/>
      <c r="AD318" s="2051"/>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50"/>
      <c r="J319" s="2050"/>
      <c r="K319" s="2050"/>
      <c r="L319" s="2050"/>
      <c r="M319" s="2050"/>
      <c r="N319" s="2050"/>
      <c r="O319" s="2050"/>
      <c r="P319" s="2050"/>
      <c r="Q319" s="2050"/>
      <c r="R319" s="2050"/>
      <c r="S319" s="2050"/>
      <c r="T319" s="2050"/>
      <c r="U319" s="2050"/>
      <c r="V319" s="2050"/>
      <c r="W319" s="2050"/>
      <c r="X319" s="2050"/>
      <c r="Y319" s="2050"/>
      <c r="Z319" s="2050"/>
      <c r="AA319" s="2050"/>
      <c r="AB319" s="2050"/>
      <c r="AC319" s="2050"/>
      <c r="AD319" s="2051"/>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52"/>
      <c r="J320" s="2052"/>
      <c r="K320" s="2052"/>
      <c r="L320" s="2052"/>
      <c r="M320" s="2052"/>
      <c r="N320" s="2052"/>
      <c r="O320" s="2052"/>
      <c r="P320" s="2052"/>
      <c r="Q320" s="2052"/>
      <c r="R320" s="2052"/>
      <c r="S320" s="2052"/>
      <c r="T320" s="2052"/>
      <c r="U320" s="2052"/>
      <c r="V320" s="2052"/>
      <c r="W320" s="2052"/>
      <c r="X320" s="2052"/>
      <c r="Y320" s="2052"/>
      <c r="Z320" s="2052"/>
      <c r="AA320" s="2052"/>
      <c r="AB320" s="2052"/>
      <c r="AC320" s="2052"/>
      <c r="AD320" s="2053"/>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20" t="s">
        <v>1502</v>
      </c>
      <c r="B322" s="1620"/>
      <c r="C322" s="1937" t="s">
        <v>600</v>
      </c>
      <c r="D322" s="1937"/>
      <c r="E322" s="581"/>
      <c r="F322" s="2038" t="s">
        <v>2341</v>
      </c>
      <c r="G322" s="2039"/>
      <c r="H322" s="2039"/>
      <c r="I322" s="2039"/>
      <c r="J322" s="2039"/>
      <c r="K322" s="2039"/>
      <c r="L322" s="2039"/>
      <c r="M322" s="2039"/>
      <c r="N322" s="2039"/>
      <c r="O322" s="2039"/>
      <c r="P322" s="2039"/>
      <c r="Q322" s="2039"/>
      <c r="R322" s="2039"/>
      <c r="S322" s="2039"/>
      <c r="T322" s="2039"/>
      <c r="U322" s="2039"/>
      <c r="V322" s="2039"/>
      <c r="W322" s="2039"/>
      <c r="X322" s="2039"/>
      <c r="Y322" s="2039"/>
      <c r="Z322" s="2039"/>
      <c r="AA322" s="2039"/>
      <c r="AB322" s="2039"/>
      <c r="AC322" s="2039"/>
      <c r="AD322" s="2040"/>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41"/>
      <c r="G323" s="2042"/>
      <c r="H323" s="2042"/>
      <c r="I323" s="2042"/>
      <c r="J323" s="2042"/>
      <c r="K323" s="2042"/>
      <c r="L323" s="2042"/>
      <c r="M323" s="2042"/>
      <c r="N323" s="2042"/>
      <c r="O323" s="2042"/>
      <c r="P323" s="2042"/>
      <c r="Q323" s="2042"/>
      <c r="R323" s="2042"/>
      <c r="S323" s="2042"/>
      <c r="T323" s="2042"/>
      <c r="U323" s="2042"/>
      <c r="V323" s="2042"/>
      <c r="W323" s="2042"/>
      <c r="X323" s="2042"/>
      <c r="Y323" s="2042"/>
      <c r="Z323" s="2042"/>
      <c r="AA323" s="2042"/>
      <c r="AB323" s="2042"/>
      <c r="AC323" s="2042"/>
      <c r="AD323" s="2043"/>
      <c r="AE323" s="585"/>
      <c r="AF323" s="585"/>
      <c r="AG323" s="585"/>
      <c r="AH323" s="585"/>
      <c r="AI323" s="585"/>
      <c r="AJ323" s="584"/>
      <c r="AK323" s="584"/>
      <c r="AL323" s="584"/>
      <c r="AM323" s="584"/>
      <c r="AN323" s="73"/>
      <c r="AO323" s="14"/>
    </row>
    <row r="324" spans="1:44" ht="15" hidden="1" customHeight="1">
      <c r="A324" s="584"/>
      <c r="B324" s="585"/>
      <c r="C324" s="585"/>
      <c r="D324" s="585"/>
      <c r="E324" s="585"/>
      <c r="F324" s="2041"/>
      <c r="G324" s="2042"/>
      <c r="H324" s="2042"/>
      <c r="I324" s="2042"/>
      <c r="J324" s="2042"/>
      <c r="K324" s="2042"/>
      <c r="L324" s="2042"/>
      <c r="M324" s="2042"/>
      <c r="N324" s="2042"/>
      <c r="O324" s="2042"/>
      <c r="P324" s="2042"/>
      <c r="Q324" s="2042"/>
      <c r="R324" s="2042"/>
      <c r="S324" s="2042"/>
      <c r="T324" s="2042"/>
      <c r="U324" s="2042"/>
      <c r="V324" s="2042"/>
      <c r="W324" s="2042"/>
      <c r="X324" s="2042"/>
      <c r="Y324" s="2042"/>
      <c r="Z324" s="2042"/>
      <c r="AA324" s="2042"/>
      <c r="AB324" s="2042"/>
      <c r="AC324" s="2042"/>
      <c r="AD324" s="2043"/>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22">
        <f>IF(NOT(OR(Application!M355="Yes",Application!M356="Yes")),0,AP284)</f>
        <v>9</v>
      </c>
      <c r="AL327" s="1923"/>
      <c r="AM327" s="1924"/>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28" t="s">
        <v>1424</v>
      </c>
      <c r="AF330" s="1928"/>
      <c r="AG330" s="1928"/>
      <c r="AH330" s="1928"/>
      <c r="AI330" s="1928"/>
      <c r="AJ330" s="1928"/>
      <c r="AK330" s="192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32" t="s">
        <v>1564</v>
      </c>
      <c r="D332" s="1932"/>
      <c r="E332" s="1932"/>
      <c r="F332" s="1932"/>
      <c r="G332" s="1932"/>
      <c r="H332" s="1932"/>
      <c r="I332" s="1932"/>
      <c r="J332" s="1932"/>
      <c r="K332" s="1932"/>
      <c r="L332" s="1932"/>
      <c r="M332" s="1932"/>
      <c r="N332" s="1932"/>
      <c r="O332" s="1932"/>
      <c r="P332" s="1932"/>
      <c r="Q332" s="1932"/>
      <c r="R332" s="1932"/>
      <c r="S332" s="1932"/>
      <c r="T332" s="1932"/>
      <c r="U332" s="1932"/>
      <c r="V332" s="1932"/>
      <c r="W332" s="1932"/>
      <c r="X332" s="1932"/>
      <c r="Y332" s="1932"/>
      <c r="Z332" s="1932"/>
      <c r="AA332" s="1932"/>
      <c r="AB332" s="1932"/>
      <c r="AC332" s="1932"/>
      <c r="AD332" s="1932"/>
      <c r="AE332" s="1932"/>
      <c r="AF332" s="1932"/>
      <c r="AG332" s="1932"/>
      <c r="AH332" s="1932"/>
      <c r="AI332" s="1932"/>
      <c r="AJ332" s="1932"/>
      <c r="AK332" s="637"/>
      <c r="AL332" s="637"/>
      <c r="AM332" s="637"/>
      <c r="AN332" s="631"/>
    </row>
    <row r="333" spans="1:44" s="584" customFormat="1" ht="12.75" customHeight="1">
      <c r="A333" s="637"/>
      <c r="B333" s="645"/>
      <c r="C333" s="1932"/>
      <c r="D333" s="1932"/>
      <c r="E333" s="1932"/>
      <c r="F333" s="1932"/>
      <c r="G333" s="1932"/>
      <c r="H333" s="1932"/>
      <c r="I333" s="1932"/>
      <c r="J333" s="1932"/>
      <c r="K333" s="1932"/>
      <c r="L333" s="1932"/>
      <c r="M333" s="1932"/>
      <c r="N333" s="1932"/>
      <c r="O333" s="1932"/>
      <c r="P333" s="1932"/>
      <c r="Q333" s="1932"/>
      <c r="R333" s="1932"/>
      <c r="S333" s="1932"/>
      <c r="T333" s="1932"/>
      <c r="U333" s="1932"/>
      <c r="V333" s="1932"/>
      <c r="W333" s="1932"/>
      <c r="X333" s="1932"/>
      <c r="Y333" s="1932"/>
      <c r="Z333" s="1932"/>
      <c r="AA333" s="1932"/>
      <c r="AB333" s="1932"/>
      <c r="AC333" s="1932"/>
      <c r="AD333" s="1932"/>
      <c r="AE333" s="1932"/>
      <c r="AF333" s="1932"/>
      <c r="AG333" s="1932"/>
      <c r="AH333" s="1932"/>
      <c r="AI333" s="1932"/>
      <c r="AJ333" s="1932"/>
      <c r="AK333" s="637"/>
      <c r="AL333" s="637"/>
      <c r="AM333" s="637"/>
      <c r="AN333" s="631"/>
    </row>
    <row r="334" spans="1:44" s="584" customFormat="1" ht="12.75" customHeight="1">
      <c r="A334" s="637"/>
      <c r="B334" s="645"/>
      <c r="C334" s="1932"/>
      <c r="D334" s="1932"/>
      <c r="E334" s="1932"/>
      <c r="F334" s="1932"/>
      <c r="G334" s="1932"/>
      <c r="H334" s="1932"/>
      <c r="I334" s="1932"/>
      <c r="J334" s="1932"/>
      <c r="K334" s="1932"/>
      <c r="L334" s="1932"/>
      <c r="M334" s="1932"/>
      <c r="N334" s="1932"/>
      <c r="O334" s="1932"/>
      <c r="P334" s="1932"/>
      <c r="Q334" s="1932"/>
      <c r="R334" s="1932"/>
      <c r="S334" s="1932"/>
      <c r="T334" s="1932"/>
      <c r="U334" s="1932"/>
      <c r="V334" s="1932"/>
      <c r="W334" s="1932"/>
      <c r="X334" s="1932"/>
      <c r="Y334" s="1932"/>
      <c r="Z334" s="1932"/>
      <c r="AA334" s="1932"/>
      <c r="AB334" s="1932"/>
      <c r="AC334" s="1932"/>
      <c r="AD334" s="1932"/>
      <c r="AE334" s="1932"/>
      <c r="AF334" s="1932"/>
      <c r="AG334" s="1932"/>
      <c r="AH334" s="1932"/>
      <c r="AI334" s="1932"/>
      <c r="AJ334" s="1932"/>
      <c r="AK334" s="637"/>
      <c r="AL334" s="637"/>
      <c r="AM334" s="637"/>
      <c r="AN334" s="631"/>
      <c r="AQ334" s="604"/>
    </row>
    <row r="335" spans="1:44" s="584" customFormat="1" ht="12.75" customHeight="1">
      <c r="A335" s="637"/>
      <c r="B335" s="645"/>
      <c r="C335" s="1932"/>
      <c r="D335" s="1932"/>
      <c r="E335" s="1932"/>
      <c r="F335" s="1932"/>
      <c r="G335" s="1932"/>
      <c r="H335" s="1932"/>
      <c r="I335" s="1932"/>
      <c r="J335" s="1932"/>
      <c r="K335" s="1932"/>
      <c r="L335" s="1932"/>
      <c r="M335" s="1932"/>
      <c r="N335" s="1932"/>
      <c r="O335" s="1932"/>
      <c r="P335" s="1932"/>
      <c r="Q335" s="1932"/>
      <c r="R335" s="1932"/>
      <c r="S335" s="1932"/>
      <c r="T335" s="1932"/>
      <c r="U335" s="1932"/>
      <c r="V335" s="1932"/>
      <c r="W335" s="1932"/>
      <c r="X335" s="1932"/>
      <c r="Y335" s="1932"/>
      <c r="Z335" s="1932"/>
      <c r="AA335" s="1932"/>
      <c r="AB335" s="1932"/>
      <c r="AC335" s="1932"/>
      <c r="AD335" s="1932"/>
      <c r="AE335" s="1932"/>
      <c r="AF335" s="1932"/>
      <c r="AG335" s="1932"/>
      <c r="AH335" s="1932"/>
      <c r="AI335" s="1932"/>
      <c r="AJ335" s="1932"/>
      <c r="AK335" s="637"/>
      <c r="AL335" s="637"/>
      <c r="AM335" s="637"/>
      <c r="AN335" s="631"/>
      <c r="AQ335" s="604"/>
    </row>
    <row r="336" spans="1:44" s="584" customFormat="1" ht="12.6" customHeight="1">
      <c r="A336" s="637"/>
      <c r="B336" s="645"/>
      <c r="C336" s="1932"/>
      <c r="D336" s="1932"/>
      <c r="E336" s="1932"/>
      <c r="F336" s="1932"/>
      <c r="G336" s="1932"/>
      <c r="H336" s="1932"/>
      <c r="I336" s="1932"/>
      <c r="J336" s="1932"/>
      <c r="K336" s="1932"/>
      <c r="L336" s="1932"/>
      <c r="M336" s="1932"/>
      <c r="N336" s="1932"/>
      <c r="O336" s="1932"/>
      <c r="P336" s="1932"/>
      <c r="Q336" s="1932"/>
      <c r="R336" s="1932"/>
      <c r="S336" s="1932"/>
      <c r="T336" s="1932"/>
      <c r="U336" s="1932"/>
      <c r="V336" s="1932"/>
      <c r="W336" s="1932"/>
      <c r="X336" s="1932"/>
      <c r="Y336" s="1932"/>
      <c r="Z336" s="1932"/>
      <c r="AA336" s="1932"/>
      <c r="AB336" s="1932"/>
      <c r="AC336" s="1932"/>
      <c r="AD336" s="1932"/>
      <c r="AE336" s="1932"/>
      <c r="AF336" s="1932"/>
      <c r="AG336" s="1932"/>
      <c r="AH336" s="1932"/>
      <c r="AI336" s="1932"/>
      <c r="AJ336" s="1932"/>
      <c r="AK336" s="637"/>
      <c r="AL336" s="637"/>
      <c r="AM336" s="637"/>
      <c r="AN336" s="631"/>
      <c r="AQ336" s="604"/>
      <c r="AR336" s="604"/>
    </row>
    <row r="337" spans="1:46" s="584" customFormat="1" ht="45.75" customHeight="1">
      <c r="A337" s="637"/>
      <c r="B337" s="645"/>
      <c r="C337" s="1932" t="s">
        <v>2408</v>
      </c>
      <c r="D337" s="1932"/>
      <c r="E337" s="1932"/>
      <c r="F337" s="1932"/>
      <c r="G337" s="1932"/>
      <c r="H337" s="1932"/>
      <c r="I337" s="1932"/>
      <c r="J337" s="1932"/>
      <c r="K337" s="1932"/>
      <c r="L337" s="1932"/>
      <c r="M337" s="1932"/>
      <c r="N337" s="1932"/>
      <c r="O337" s="1932"/>
      <c r="P337" s="1932"/>
      <c r="Q337" s="1932"/>
      <c r="R337" s="1932"/>
      <c r="S337" s="1932"/>
      <c r="T337" s="1932"/>
      <c r="U337" s="1932"/>
      <c r="V337" s="1932"/>
      <c r="W337" s="1932"/>
      <c r="X337" s="1932"/>
      <c r="Y337" s="1932"/>
      <c r="Z337" s="1932"/>
      <c r="AA337" s="1932"/>
      <c r="AB337" s="1932"/>
      <c r="AC337" s="1932"/>
      <c r="AD337" s="1932"/>
      <c r="AE337" s="1932"/>
      <c r="AF337" s="1932"/>
      <c r="AG337" s="1932"/>
      <c r="AH337" s="1932"/>
      <c r="AI337" s="1932"/>
      <c r="AJ337" s="1932"/>
      <c r="AK337" s="637"/>
      <c r="AL337" s="637"/>
      <c r="AM337" s="637"/>
      <c r="AN337" s="631"/>
      <c r="AQ337" s="604"/>
      <c r="AR337" s="604"/>
    </row>
    <row r="338" spans="1:46" s="584" customFormat="1" ht="12.6"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32" t="s">
        <v>2570</v>
      </c>
      <c r="D339" s="1932"/>
      <c r="E339" s="1932"/>
      <c r="F339" s="1932"/>
      <c r="G339" s="1932"/>
      <c r="H339" s="1932"/>
      <c r="I339" s="1932"/>
      <c r="J339" s="1932"/>
      <c r="K339" s="1932"/>
      <c r="L339" s="1932"/>
      <c r="M339" s="1932"/>
      <c r="N339" s="1932"/>
      <c r="O339" s="1932"/>
      <c r="P339" s="1932"/>
      <c r="Q339" s="1932"/>
      <c r="R339" s="1932"/>
      <c r="S339" s="1932"/>
      <c r="T339" s="1932"/>
      <c r="U339" s="1932"/>
      <c r="V339" s="1932"/>
      <c r="W339" s="1932"/>
      <c r="X339" s="1932"/>
      <c r="Y339" s="1932"/>
      <c r="Z339" s="1932"/>
      <c r="AA339" s="1932"/>
      <c r="AB339" s="1932"/>
      <c r="AC339" s="1932"/>
      <c r="AD339" s="1932"/>
      <c r="AE339" s="1932"/>
      <c r="AF339" s="1932"/>
      <c r="AG339" s="1932"/>
      <c r="AH339" s="1932"/>
      <c r="AI339" s="1932"/>
      <c r="AJ339" s="1932"/>
      <c r="AK339" s="637"/>
      <c r="AL339" s="637"/>
      <c r="AM339" s="637"/>
      <c r="AN339" s="631"/>
      <c r="AQ339" s="604"/>
      <c r="AR339" s="604"/>
    </row>
    <row r="340" spans="1:46" s="584" customFormat="1" ht="30" customHeight="1">
      <c r="A340" s="637"/>
      <c r="B340" s="645"/>
      <c r="C340" s="1932"/>
      <c r="D340" s="1932"/>
      <c r="E340" s="1932"/>
      <c r="F340" s="1932"/>
      <c r="G340" s="1932"/>
      <c r="H340" s="1932"/>
      <c r="I340" s="1932"/>
      <c r="J340" s="1932"/>
      <c r="K340" s="1932"/>
      <c r="L340" s="1932"/>
      <c r="M340" s="1932"/>
      <c r="N340" s="1932"/>
      <c r="O340" s="1932"/>
      <c r="P340" s="1932"/>
      <c r="Q340" s="1932"/>
      <c r="R340" s="1932"/>
      <c r="S340" s="1932"/>
      <c r="T340" s="1932"/>
      <c r="U340" s="1932"/>
      <c r="V340" s="1932"/>
      <c r="W340" s="1932"/>
      <c r="X340" s="1932"/>
      <c r="Y340" s="1932"/>
      <c r="Z340" s="1932"/>
      <c r="AA340" s="1932"/>
      <c r="AB340" s="1932"/>
      <c r="AC340" s="1932"/>
      <c r="AD340" s="1932"/>
      <c r="AE340" s="1932"/>
      <c r="AF340" s="1932"/>
      <c r="AG340" s="1932"/>
      <c r="AH340" s="1932"/>
      <c r="AI340" s="1932"/>
      <c r="AJ340" s="1932"/>
      <c r="AK340" s="637"/>
      <c r="AL340" s="637"/>
      <c r="AM340" s="637"/>
      <c r="AN340" s="631"/>
      <c r="AR340" s="604"/>
    </row>
    <row r="341" spans="1:46" s="584" customFormat="1" ht="12.75" customHeight="1">
      <c r="A341" s="637"/>
      <c r="B341" s="645"/>
      <c r="C341" s="1932"/>
      <c r="D341" s="1932"/>
      <c r="E341" s="1932"/>
      <c r="F341" s="1932"/>
      <c r="G341" s="1932"/>
      <c r="H341" s="1932"/>
      <c r="I341" s="1932"/>
      <c r="J341" s="1932"/>
      <c r="K341" s="1932"/>
      <c r="L341" s="1932"/>
      <c r="M341" s="1932"/>
      <c r="N341" s="1932"/>
      <c r="O341" s="1932"/>
      <c r="P341" s="1932"/>
      <c r="Q341" s="1932"/>
      <c r="R341" s="1932"/>
      <c r="S341" s="1932"/>
      <c r="T341" s="1932"/>
      <c r="U341" s="1932"/>
      <c r="V341" s="1932"/>
      <c r="W341" s="1932"/>
      <c r="X341" s="1932"/>
      <c r="Y341" s="1932"/>
      <c r="Z341" s="1932"/>
      <c r="AA341" s="1932"/>
      <c r="AB341" s="1932"/>
      <c r="AC341" s="1932"/>
      <c r="AD341" s="1932"/>
      <c r="AE341" s="1932"/>
      <c r="AF341" s="1932"/>
      <c r="AG341" s="1932"/>
      <c r="AH341" s="1932"/>
      <c r="AI341" s="1932"/>
      <c r="AJ341" s="1932"/>
      <c r="AK341" s="637"/>
      <c r="AL341" s="637"/>
      <c r="AM341" s="637"/>
      <c r="AN341" s="631"/>
      <c r="AR341" s="604"/>
    </row>
    <row r="342" spans="1:46" s="584" customFormat="1" ht="12.75" customHeight="1">
      <c r="A342" s="637"/>
      <c r="B342" s="645"/>
      <c r="C342" s="1932" t="s">
        <v>1565</v>
      </c>
      <c r="D342" s="1932"/>
      <c r="E342" s="1932"/>
      <c r="F342" s="1932"/>
      <c r="G342" s="1932"/>
      <c r="H342" s="1932"/>
      <c r="I342" s="1932"/>
      <c r="J342" s="1932"/>
      <c r="K342" s="1932"/>
      <c r="L342" s="1932"/>
      <c r="M342" s="1932"/>
      <c r="N342" s="1932"/>
      <c r="O342" s="1932"/>
      <c r="P342" s="1932"/>
      <c r="Q342" s="1932"/>
      <c r="R342" s="1932"/>
      <c r="S342" s="1932"/>
      <c r="T342" s="1932"/>
      <c r="U342" s="1932"/>
      <c r="V342" s="1932"/>
      <c r="W342" s="1932"/>
      <c r="X342" s="1932"/>
      <c r="Y342" s="1932"/>
      <c r="Z342" s="1932"/>
      <c r="AA342" s="1932"/>
      <c r="AB342" s="1932"/>
      <c r="AC342" s="1932"/>
      <c r="AD342" s="1932"/>
      <c r="AE342" s="1932"/>
      <c r="AF342" s="1932"/>
      <c r="AG342" s="1932"/>
      <c r="AH342" s="1932"/>
      <c r="AI342" s="1932"/>
      <c r="AJ342" s="1932"/>
      <c r="AK342" s="637"/>
      <c r="AL342" s="637"/>
      <c r="AM342" s="637"/>
      <c r="AN342" s="631"/>
      <c r="AQ342" s="604"/>
      <c r="AR342" s="604"/>
    </row>
    <row r="343" spans="1:46" s="584" customFormat="1" ht="12.75" customHeight="1">
      <c r="A343" s="637"/>
      <c r="B343" s="645"/>
      <c r="C343" s="1932"/>
      <c r="D343" s="1932"/>
      <c r="E343" s="1932"/>
      <c r="F343" s="1932"/>
      <c r="G343" s="1932"/>
      <c r="H343" s="1932"/>
      <c r="I343" s="1932"/>
      <c r="J343" s="1932"/>
      <c r="K343" s="1932"/>
      <c r="L343" s="1932"/>
      <c r="M343" s="1932"/>
      <c r="N343" s="1932"/>
      <c r="O343" s="1932"/>
      <c r="P343" s="1932"/>
      <c r="Q343" s="1932"/>
      <c r="R343" s="1932"/>
      <c r="S343" s="1932"/>
      <c r="T343" s="1932"/>
      <c r="U343" s="1932"/>
      <c r="V343" s="1932"/>
      <c r="W343" s="1932"/>
      <c r="X343" s="1932"/>
      <c r="Y343" s="1932"/>
      <c r="Z343" s="1932"/>
      <c r="AA343" s="1932"/>
      <c r="AB343" s="1932"/>
      <c r="AC343" s="1932"/>
      <c r="AD343" s="1932"/>
      <c r="AE343" s="1932"/>
      <c r="AF343" s="1932"/>
      <c r="AG343" s="1932"/>
      <c r="AH343" s="1932"/>
      <c r="AI343" s="1932"/>
      <c r="AJ343" s="1932"/>
      <c r="AK343" s="637"/>
      <c r="AL343" s="637"/>
      <c r="AM343" s="637"/>
      <c r="AN343" s="631"/>
      <c r="AQ343" s="604"/>
      <c r="AR343" s="604"/>
    </row>
    <row r="344" spans="1:46" s="584" customFormat="1" ht="13.35" customHeight="1">
      <c r="A344" s="637"/>
      <c r="B344" s="645"/>
      <c r="C344" s="1932"/>
      <c r="D344" s="1932"/>
      <c r="E344" s="1932"/>
      <c r="F344" s="1932"/>
      <c r="G344" s="1932"/>
      <c r="H344" s="1932"/>
      <c r="I344" s="1932"/>
      <c r="J344" s="1932"/>
      <c r="K344" s="1932"/>
      <c r="L344" s="1932"/>
      <c r="M344" s="1932"/>
      <c r="N344" s="1932"/>
      <c r="O344" s="1932"/>
      <c r="P344" s="1932"/>
      <c r="Q344" s="1932"/>
      <c r="R344" s="1932"/>
      <c r="S344" s="1932"/>
      <c r="T344" s="1932"/>
      <c r="U344" s="1932"/>
      <c r="V344" s="1932"/>
      <c r="W344" s="1932"/>
      <c r="X344" s="1932"/>
      <c r="Y344" s="1932"/>
      <c r="Z344" s="1932"/>
      <c r="AA344" s="1932"/>
      <c r="AB344" s="1932"/>
      <c r="AC344" s="1932"/>
      <c r="AD344" s="1932"/>
      <c r="AE344" s="1932"/>
      <c r="AF344" s="1932"/>
      <c r="AG344" s="1932"/>
      <c r="AH344" s="1932"/>
      <c r="AI344" s="1932"/>
      <c r="AJ344" s="1932"/>
      <c r="AK344" s="637"/>
      <c r="AL344" s="637"/>
      <c r="AM344" s="637"/>
      <c r="AN344" s="631"/>
      <c r="AQ344" s="604"/>
      <c r="AR344" s="604"/>
    </row>
    <row r="345" spans="1:46" s="584" customFormat="1" ht="12.75" customHeight="1">
      <c r="A345" s="637"/>
      <c r="B345" s="645"/>
      <c r="C345" s="1932"/>
      <c r="D345" s="1932"/>
      <c r="E345" s="1932"/>
      <c r="F345" s="1932"/>
      <c r="G345" s="1932"/>
      <c r="H345" s="1932"/>
      <c r="I345" s="1932"/>
      <c r="J345" s="1932"/>
      <c r="K345" s="1932"/>
      <c r="L345" s="1932"/>
      <c r="M345" s="1932"/>
      <c r="N345" s="1932"/>
      <c r="O345" s="1932"/>
      <c r="P345" s="1932"/>
      <c r="Q345" s="1932"/>
      <c r="R345" s="1932"/>
      <c r="S345" s="1932"/>
      <c r="T345" s="1932"/>
      <c r="U345" s="1932"/>
      <c r="V345" s="1932"/>
      <c r="W345" s="1932"/>
      <c r="X345" s="1932"/>
      <c r="Y345" s="1932"/>
      <c r="Z345" s="1932"/>
      <c r="AA345" s="1932"/>
      <c r="AB345" s="1932"/>
      <c r="AC345" s="1932"/>
      <c r="AD345" s="1932"/>
      <c r="AE345" s="1932"/>
      <c r="AF345" s="1932"/>
      <c r="AG345" s="1932"/>
      <c r="AH345" s="1932"/>
      <c r="AI345" s="1932"/>
      <c r="AJ345" s="1932"/>
      <c r="AK345" s="637"/>
      <c r="AL345" s="637"/>
      <c r="AM345" s="637"/>
      <c r="AN345" s="631"/>
      <c r="AO345" s="728"/>
      <c r="AP345" s="728"/>
      <c r="AQ345" s="604"/>
    </row>
    <row r="346" spans="1:46" s="584" customFormat="1" ht="11.85" customHeight="1">
      <c r="A346" s="637"/>
      <c r="B346" s="645"/>
      <c r="C346" s="1932"/>
      <c r="D346" s="1932"/>
      <c r="E346" s="1932"/>
      <c r="F346" s="1932"/>
      <c r="G346" s="1932"/>
      <c r="H346" s="1932"/>
      <c r="I346" s="1932"/>
      <c r="J346" s="1932"/>
      <c r="K346" s="1932"/>
      <c r="L346" s="1932"/>
      <c r="M346" s="1932"/>
      <c r="N346" s="1932"/>
      <c r="O346" s="1932"/>
      <c r="P346" s="1932"/>
      <c r="Q346" s="1932"/>
      <c r="R346" s="1932"/>
      <c r="S346" s="1932"/>
      <c r="T346" s="1932"/>
      <c r="U346" s="1932"/>
      <c r="V346" s="1932"/>
      <c r="W346" s="1932"/>
      <c r="X346" s="1932"/>
      <c r="Y346" s="1932"/>
      <c r="Z346" s="1932"/>
      <c r="AA346" s="1932"/>
      <c r="AB346" s="1932"/>
      <c r="AC346" s="1932"/>
      <c r="AD346" s="1932"/>
      <c r="AE346" s="1932"/>
      <c r="AF346" s="1932"/>
      <c r="AG346" s="1932"/>
      <c r="AH346" s="1932"/>
      <c r="AI346" s="1932"/>
      <c r="AJ346" s="1932"/>
      <c r="AK346" s="637"/>
      <c r="AL346" s="637"/>
      <c r="AM346" s="637"/>
      <c r="AN346" s="631"/>
      <c r="AO346" s="729" t="s">
        <v>112</v>
      </c>
      <c r="AP346" s="730">
        <f>IF(C370="Yes",5,0)</f>
        <v>0</v>
      </c>
      <c r="AS346" s="573" t="s">
        <v>1566</v>
      </c>
    </row>
    <row r="347" spans="1:46" s="584" customFormat="1" ht="12.75" customHeight="1">
      <c r="A347" s="637"/>
      <c r="B347" s="645"/>
      <c r="C347" s="1932"/>
      <c r="D347" s="1932"/>
      <c r="E347" s="1932"/>
      <c r="F347" s="1932"/>
      <c r="G347" s="1932"/>
      <c r="H347" s="1932"/>
      <c r="I347" s="1932"/>
      <c r="J347" s="1932"/>
      <c r="K347" s="1932"/>
      <c r="L347" s="1932"/>
      <c r="M347" s="1932"/>
      <c r="N347" s="1932"/>
      <c r="O347" s="1932"/>
      <c r="P347" s="1932"/>
      <c r="Q347" s="1932"/>
      <c r="R347" s="1932"/>
      <c r="S347" s="1932"/>
      <c r="T347" s="1932"/>
      <c r="U347" s="1932"/>
      <c r="V347" s="1932"/>
      <c r="W347" s="1932"/>
      <c r="X347" s="1932"/>
      <c r="Y347" s="1932"/>
      <c r="Z347" s="1932"/>
      <c r="AA347" s="1932"/>
      <c r="AB347" s="1932"/>
      <c r="AC347" s="1932"/>
      <c r="AD347" s="1932"/>
      <c r="AE347" s="1932"/>
      <c r="AF347" s="1932"/>
      <c r="AG347" s="1932"/>
      <c r="AH347" s="1932"/>
      <c r="AI347" s="1932"/>
      <c r="AJ347" s="1932"/>
      <c r="AK347" s="637"/>
      <c r="AL347" s="637"/>
      <c r="AM347" s="637"/>
      <c r="AN347" s="631"/>
      <c r="AO347" s="729" t="s">
        <v>113</v>
      </c>
      <c r="AP347" s="730">
        <f>IF(C378="Yes",5,0)</f>
        <v>5</v>
      </c>
      <c r="AS347" s="1897">
        <f>IF(Application!D211="Non-Targeted",(SUM(AQ355+AQ364)),AS351)</f>
        <v>10</v>
      </c>
      <c r="AT347" s="1897"/>
    </row>
    <row r="348" spans="1:46" s="584" customFormat="1" ht="12.75" customHeight="1">
      <c r="A348" s="637"/>
      <c r="B348" s="645"/>
      <c r="C348" s="1932"/>
      <c r="D348" s="1932"/>
      <c r="E348" s="1932"/>
      <c r="F348" s="1932"/>
      <c r="G348" s="1932"/>
      <c r="H348" s="1932"/>
      <c r="I348" s="1932"/>
      <c r="J348" s="1932"/>
      <c r="K348" s="1932"/>
      <c r="L348" s="1932"/>
      <c r="M348" s="1932"/>
      <c r="N348" s="1932"/>
      <c r="O348" s="1932"/>
      <c r="P348" s="1932"/>
      <c r="Q348" s="1932"/>
      <c r="R348" s="1932"/>
      <c r="S348" s="1932"/>
      <c r="T348" s="1932"/>
      <c r="U348" s="1932"/>
      <c r="V348" s="1932"/>
      <c r="W348" s="1932"/>
      <c r="X348" s="1932"/>
      <c r="Y348" s="1932"/>
      <c r="Z348" s="1932"/>
      <c r="AA348" s="1932"/>
      <c r="AB348" s="1932"/>
      <c r="AC348" s="1932"/>
      <c r="AD348" s="1932"/>
      <c r="AE348" s="1932"/>
      <c r="AF348" s="1932"/>
      <c r="AG348" s="1932"/>
      <c r="AH348" s="1932"/>
      <c r="AI348" s="1932"/>
      <c r="AJ348" s="1932"/>
      <c r="AK348" s="637"/>
      <c r="AL348" s="637"/>
      <c r="AM348" s="637"/>
      <c r="AN348" s="631"/>
      <c r="AO348" s="729" t="s">
        <v>119</v>
      </c>
      <c r="AP348" s="730">
        <f>IF(C386="Yes",7,0)</f>
        <v>0</v>
      </c>
      <c r="AS348" s="573" t="s">
        <v>1567</v>
      </c>
    </row>
    <row r="349" spans="1:46" s="584" customFormat="1" ht="12.75" customHeight="1">
      <c r="A349" s="637"/>
      <c r="B349" s="645"/>
      <c r="C349" s="1932"/>
      <c r="D349" s="1932"/>
      <c r="E349" s="1932"/>
      <c r="F349" s="1932"/>
      <c r="G349" s="1932"/>
      <c r="H349" s="1932"/>
      <c r="I349" s="1932"/>
      <c r="J349" s="1932"/>
      <c r="K349" s="1932"/>
      <c r="L349" s="1932"/>
      <c r="M349" s="1932"/>
      <c r="N349" s="1932"/>
      <c r="O349" s="1932"/>
      <c r="P349" s="1932"/>
      <c r="Q349" s="1932"/>
      <c r="R349" s="1932"/>
      <c r="S349" s="1932"/>
      <c r="T349" s="1932"/>
      <c r="U349" s="1932"/>
      <c r="V349" s="1932"/>
      <c r="W349" s="1932"/>
      <c r="X349" s="1932"/>
      <c r="Y349" s="1932"/>
      <c r="Z349" s="1932"/>
      <c r="AA349" s="1932"/>
      <c r="AB349" s="1932"/>
      <c r="AC349" s="1932"/>
      <c r="AD349" s="1932"/>
      <c r="AE349" s="1932"/>
      <c r="AF349" s="1932"/>
      <c r="AG349" s="1932"/>
      <c r="AH349" s="1932"/>
      <c r="AI349" s="1932"/>
      <c r="AJ349" s="1932"/>
      <c r="AK349" s="637"/>
      <c r="AL349" s="637"/>
      <c r="AM349" s="637"/>
      <c r="AN349" s="631"/>
      <c r="AO349" s="631"/>
      <c r="AP349" s="730">
        <f>IF(C388="Yes",5,0)</f>
        <v>5</v>
      </c>
      <c r="AS349" s="1897">
        <f>IF(AND(AQ355&gt;0,AQ364&gt;0),(AQ355+AQ364)/2,0)</f>
        <v>0</v>
      </c>
      <c r="AT349" s="1897"/>
    </row>
    <row r="350" spans="1:46" s="584" customFormat="1" ht="12.75" customHeight="1">
      <c r="A350" s="637"/>
      <c r="B350" s="645"/>
      <c r="C350" s="1932"/>
      <c r="D350" s="1932"/>
      <c r="E350" s="1932"/>
      <c r="F350" s="1932"/>
      <c r="G350" s="1932"/>
      <c r="H350" s="1932"/>
      <c r="I350" s="1932"/>
      <c r="J350" s="1932"/>
      <c r="K350" s="1932"/>
      <c r="L350" s="1932"/>
      <c r="M350" s="1932"/>
      <c r="N350" s="1932"/>
      <c r="O350" s="1932"/>
      <c r="P350" s="1932"/>
      <c r="Q350" s="1932"/>
      <c r="R350" s="1932"/>
      <c r="S350" s="1932"/>
      <c r="T350" s="1932"/>
      <c r="U350" s="1932"/>
      <c r="V350" s="1932"/>
      <c r="W350" s="1932"/>
      <c r="X350" s="1932"/>
      <c r="Y350" s="1932"/>
      <c r="Z350" s="1932"/>
      <c r="AA350" s="1932"/>
      <c r="AB350" s="1932"/>
      <c r="AC350" s="1932"/>
      <c r="AD350" s="1932"/>
      <c r="AE350" s="1932"/>
      <c r="AF350" s="1932"/>
      <c r="AG350" s="1932"/>
      <c r="AH350" s="1932"/>
      <c r="AI350" s="1932"/>
      <c r="AJ350" s="1932"/>
      <c r="AK350" s="637"/>
      <c r="AL350" s="637"/>
      <c r="AM350" s="637"/>
      <c r="AN350" s="631"/>
      <c r="AO350" s="729" t="s">
        <v>590</v>
      </c>
      <c r="AP350" s="730">
        <f>IF(C396="Yes",5,0)</f>
        <v>0</v>
      </c>
      <c r="AS350" s="573" t="s">
        <v>2069</v>
      </c>
    </row>
    <row r="351" spans="1:46" s="584" customFormat="1" ht="12.75" customHeight="1">
      <c r="A351" s="637"/>
      <c r="B351" s="645"/>
      <c r="C351" s="2026" t="s">
        <v>1568</v>
      </c>
      <c r="D351" s="2026"/>
      <c r="E351" s="2026"/>
      <c r="F351" s="2026"/>
      <c r="G351" s="2026"/>
      <c r="H351" s="2026"/>
      <c r="I351" s="2026"/>
      <c r="J351" s="2026"/>
      <c r="K351" s="2026"/>
      <c r="L351" s="2026"/>
      <c r="M351" s="2026"/>
      <c r="N351" s="2026"/>
      <c r="O351" s="2026"/>
      <c r="P351" s="2026"/>
      <c r="Q351" s="2026"/>
      <c r="R351" s="2026"/>
      <c r="S351" s="2026"/>
      <c r="T351" s="2026"/>
      <c r="U351" s="2026"/>
      <c r="V351" s="2026"/>
      <c r="W351" s="2026"/>
      <c r="X351" s="2026"/>
      <c r="Y351" s="2026"/>
      <c r="Z351" s="2026"/>
      <c r="AA351" s="2026"/>
      <c r="AB351" s="2026"/>
      <c r="AC351" s="2026"/>
      <c r="AD351" s="2026"/>
      <c r="AE351" s="2026"/>
      <c r="AF351" s="2026"/>
      <c r="AG351" s="2026"/>
      <c r="AH351" s="2026"/>
      <c r="AI351" s="2026"/>
      <c r="AJ351" s="2026"/>
      <c r="AK351" s="637"/>
      <c r="AL351" s="637"/>
      <c r="AM351" s="637"/>
      <c r="AN351" s="631"/>
      <c r="AO351" s="631"/>
      <c r="AP351" s="730">
        <f>IF(C398="Yes",3,0)</f>
        <v>0</v>
      </c>
      <c r="AS351" s="1897">
        <f>IF(AQ355=0,AQ364,AQ355)</f>
        <v>10</v>
      </c>
      <c r="AT351" s="1897"/>
    </row>
    <row r="352" spans="1:46" s="584" customFormat="1" ht="12.75" customHeight="1">
      <c r="A352" s="637"/>
      <c r="B352" s="645"/>
      <c r="C352" s="2026"/>
      <c r="D352" s="2026"/>
      <c r="E352" s="2026"/>
      <c r="F352" s="2026"/>
      <c r="G352" s="2026"/>
      <c r="H352" s="2026"/>
      <c r="I352" s="2026"/>
      <c r="J352" s="2026"/>
      <c r="K352" s="2026"/>
      <c r="L352" s="2026"/>
      <c r="M352" s="2026"/>
      <c r="N352" s="2026"/>
      <c r="O352" s="2026"/>
      <c r="P352" s="2026"/>
      <c r="Q352" s="2026"/>
      <c r="R352" s="2026"/>
      <c r="S352" s="2026"/>
      <c r="T352" s="2026"/>
      <c r="U352" s="2026"/>
      <c r="V352" s="2026"/>
      <c r="W352" s="2026"/>
      <c r="X352" s="2026"/>
      <c r="Y352" s="2026"/>
      <c r="Z352" s="2026"/>
      <c r="AA352" s="2026"/>
      <c r="AB352" s="2026"/>
      <c r="AC352" s="2026"/>
      <c r="AD352" s="2026"/>
      <c r="AE352" s="2026"/>
      <c r="AF352" s="2026"/>
      <c r="AG352" s="2026"/>
      <c r="AH352" s="2026"/>
      <c r="AI352" s="2026"/>
      <c r="AJ352" s="2026"/>
      <c r="AK352" s="637"/>
      <c r="AL352" s="637"/>
      <c r="AM352" s="637"/>
      <c r="AN352" s="631"/>
      <c r="AO352" s="729" t="s">
        <v>773</v>
      </c>
      <c r="AP352" s="730">
        <f>IF(C401="Yes",5,0)</f>
        <v>0</v>
      </c>
    </row>
    <row r="353" spans="1:81" s="584" customFormat="1" ht="12.75" customHeight="1">
      <c r="A353" s="637"/>
      <c r="B353" s="645"/>
      <c r="C353" s="2026"/>
      <c r="D353" s="2026"/>
      <c r="E353" s="2026"/>
      <c r="F353" s="2026"/>
      <c r="G353" s="2026"/>
      <c r="H353" s="2026"/>
      <c r="I353" s="2026"/>
      <c r="J353" s="2026"/>
      <c r="K353" s="2026"/>
      <c r="L353" s="2026"/>
      <c r="M353" s="2026"/>
      <c r="N353" s="2026"/>
      <c r="O353" s="2026"/>
      <c r="P353" s="2026"/>
      <c r="Q353" s="2026"/>
      <c r="R353" s="2026"/>
      <c r="S353" s="2026"/>
      <c r="T353" s="2026"/>
      <c r="U353" s="2026"/>
      <c r="V353" s="2026"/>
      <c r="W353" s="2026"/>
      <c r="X353" s="2026"/>
      <c r="Y353" s="2026"/>
      <c r="Z353" s="2026"/>
      <c r="AA353" s="2026"/>
      <c r="AB353" s="2026"/>
      <c r="AC353" s="2026"/>
      <c r="AD353" s="2026"/>
      <c r="AE353" s="2026"/>
      <c r="AF353" s="2026"/>
      <c r="AG353" s="2026"/>
      <c r="AH353" s="2026"/>
      <c r="AI353" s="2026"/>
      <c r="AJ353" s="2026"/>
      <c r="AK353" s="637"/>
      <c r="AL353" s="637"/>
      <c r="AM353" s="637"/>
      <c r="AN353" s="631"/>
      <c r="AO353" s="729" t="s">
        <v>593</v>
      </c>
      <c r="AP353" s="730">
        <f>IF(C410="Yes",5,0)</f>
        <v>0</v>
      </c>
    </row>
    <row r="354" spans="1:81" s="584" customFormat="1" ht="11.85" customHeight="1">
      <c r="A354" s="637"/>
      <c r="B354" s="645"/>
      <c r="C354" s="2026"/>
      <c r="D354" s="2026"/>
      <c r="E354" s="2026"/>
      <c r="F354" s="2026"/>
      <c r="G354" s="2026"/>
      <c r="H354" s="2026"/>
      <c r="I354" s="2026"/>
      <c r="J354" s="2026"/>
      <c r="K354" s="2026"/>
      <c r="L354" s="2026"/>
      <c r="M354" s="2026"/>
      <c r="N354" s="2026"/>
      <c r="O354" s="2026"/>
      <c r="P354" s="2026"/>
      <c r="Q354" s="2026"/>
      <c r="R354" s="2026"/>
      <c r="S354" s="2026"/>
      <c r="T354" s="2026"/>
      <c r="U354" s="2026"/>
      <c r="V354" s="2026"/>
      <c r="W354" s="2026"/>
      <c r="X354" s="2026"/>
      <c r="Y354" s="2026"/>
      <c r="Z354" s="2026"/>
      <c r="AA354" s="2026"/>
      <c r="AB354" s="2026"/>
      <c r="AC354" s="2026"/>
      <c r="AD354" s="2026"/>
      <c r="AE354" s="2026"/>
      <c r="AF354" s="2026"/>
      <c r="AG354" s="2026"/>
      <c r="AH354" s="2026"/>
      <c r="AI354" s="2026"/>
      <c r="AJ354" s="2026"/>
      <c r="AK354" s="637"/>
      <c r="AL354" s="637"/>
      <c r="AM354" s="637"/>
      <c r="AN354" s="631"/>
      <c r="AO354" s="731"/>
      <c r="AP354" s="732">
        <f>IF(C412="Yes",3,0)</f>
        <v>0</v>
      </c>
    </row>
    <row r="355" spans="1:81" s="584" customFormat="1" ht="12.6" customHeight="1">
      <c r="A355" s="637"/>
      <c r="B355" s="645"/>
      <c r="C355" s="2026"/>
      <c r="D355" s="2026"/>
      <c r="E355" s="2026"/>
      <c r="F355" s="2026"/>
      <c r="G355" s="2026"/>
      <c r="H355" s="2026"/>
      <c r="I355" s="2026"/>
      <c r="J355" s="2026"/>
      <c r="K355" s="2026"/>
      <c r="L355" s="2026"/>
      <c r="M355" s="2026"/>
      <c r="N355" s="2026"/>
      <c r="O355" s="2026"/>
      <c r="P355" s="2026"/>
      <c r="Q355" s="2026"/>
      <c r="R355" s="2026"/>
      <c r="S355" s="2026"/>
      <c r="T355" s="2026"/>
      <c r="U355" s="2026"/>
      <c r="V355" s="2026"/>
      <c r="W355" s="2026"/>
      <c r="X355" s="2026"/>
      <c r="Y355" s="2026"/>
      <c r="Z355" s="2026"/>
      <c r="AA355" s="2026"/>
      <c r="AB355" s="2026"/>
      <c r="AC355" s="2026"/>
      <c r="AD355" s="2026"/>
      <c r="AE355" s="2026"/>
      <c r="AF355" s="2026"/>
      <c r="AG355" s="2026"/>
      <c r="AH355" s="2026"/>
      <c r="AI355" s="2026"/>
      <c r="AJ355" s="2026"/>
      <c r="AK355" s="637"/>
      <c r="AL355" s="637"/>
      <c r="AM355" s="637"/>
      <c r="AN355" s="631"/>
      <c r="AO355" s="733" t="s">
        <v>228</v>
      </c>
      <c r="AP355" s="734">
        <f>SUM(AP346:AP354)</f>
        <v>10</v>
      </c>
      <c r="AQ355" s="1935">
        <f>IF(AP355&gt;0,AP355,0)</f>
        <v>10</v>
      </c>
      <c r="AR355" s="1935"/>
    </row>
    <row r="356" spans="1:81" s="584" customFormat="1" ht="12.75" customHeight="1">
      <c r="A356" s="637"/>
      <c r="B356" s="645"/>
      <c r="C356" s="2026"/>
      <c r="D356" s="2026"/>
      <c r="E356" s="2026"/>
      <c r="F356" s="2026"/>
      <c r="G356" s="2026"/>
      <c r="H356" s="2026"/>
      <c r="I356" s="2026"/>
      <c r="J356" s="2026"/>
      <c r="K356" s="2026"/>
      <c r="L356" s="2026"/>
      <c r="M356" s="2026"/>
      <c r="N356" s="2026"/>
      <c r="O356" s="2026"/>
      <c r="P356" s="2026"/>
      <c r="Q356" s="2026"/>
      <c r="R356" s="2026"/>
      <c r="S356" s="2026"/>
      <c r="T356" s="2026"/>
      <c r="U356" s="2026"/>
      <c r="V356" s="2026"/>
      <c r="W356" s="2026"/>
      <c r="X356" s="2026"/>
      <c r="Y356" s="2026"/>
      <c r="Z356" s="2026"/>
      <c r="AA356" s="2026"/>
      <c r="AB356" s="2026"/>
      <c r="AC356" s="2026"/>
      <c r="AD356" s="2026"/>
      <c r="AE356" s="2026"/>
      <c r="AF356" s="2026"/>
      <c r="AG356" s="2026"/>
      <c r="AH356" s="2026"/>
      <c r="AI356" s="2026"/>
      <c r="AJ356" s="2026"/>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32" t="s">
        <v>1569</v>
      </c>
      <c r="D358" s="1932"/>
      <c r="E358" s="1932"/>
      <c r="F358" s="1932"/>
      <c r="G358" s="1932"/>
      <c r="H358" s="1932"/>
      <c r="I358" s="1932"/>
      <c r="J358" s="1932"/>
      <c r="K358" s="1932"/>
      <c r="L358" s="1932"/>
      <c r="M358" s="1932"/>
      <c r="N358" s="1932"/>
      <c r="O358" s="1932"/>
      <c r="P358" s="1932"/>
      <c r="Q358" s="1932"/>
      <c r="R358" s="1932"/>
      <c r="S358" s="1932"/>
      <c r="T358" s="1932"/>
      <c r="U358" s="1932"/>
      <c r="V358" s="1932"/>
      <c r="W358" s="1932"/>
      <c r="X358" s="1932"/>
      <c r="Y358" s="1932"/>
      <c r="Z358" s="1932"/>
      <c r="AA358" s="1932"/>
      <c r="AB358" s="1932"/>
      <c r="AC358" s="1932"/>
      <c r="AD358" s="1932"/>
      <c r="AE358" s="1932"/>
      <c r="AF358" s="1932"/>
      <c r="AG358" s="1932"/>
      <c r="AH358" s="1932"/>
      <c r="AI358" s="1932"/>
      <c r="AJ358" s="1932"/>
      <c r="AK358" s="637"/>
      <c r="AL358" s="637"/>
      <c r="AM358" s="637"/>
      <c r="AN358" s="631"/>
      <c r="AO358" s="729" t="s">
        <v>465</v>
      </c>
      <c r="AP358" s="730">
        <f>IF(C431="Yes",5,0)</f>
        <v>0</v>
      </c>
    </row>
    <row r="359" spans="1:81" s="584" customFormat="1" ht="12.75" customHeight="1">
      <c r="A359" s="637"/>
      <c r="B359" s="645"/>
      <c r="C359" s="1932"/>
      <c r="D359" s="1932"/>
      <c r="E359" s="1932"/>
      <c r="F359" s="1932"/>
      <c r="G359" s="1932"/>
      <c r="H359" s="1932"/>
      <c r="I359" s="1932"/>
      <c r="J359" s="1932"/>
      <c r="K359" s="1932"/>
      <c r="L359" s="1932"/>
      <c r="M359" s="1932"/>
      <c r="N359" s="1932"/>
      <c r="O359" s="1932"/>
      <c r="P359" s="1932"/>
      <c r="Q359" s="1932"/>
      <c r="R359" s="1932"/>
      <c r="S359" s="1932"/>
      <c r="T359" s="1932"/>
      <c r="U359" s="1932"/>
      <c r="V359" s="1932"/>
      <c r="W359" s="1932"/>
      <c r="X359" s="1932"/>
      <c r="Y359" s="1932"/>
      <c r="Z359" s="1932"/>
      <c r="AA359" s="1932"/>
      <c r="AB359" s="1932"/>
      <c r="AC359" s="1932"/>
      <c r="AD359" s="1932"/>
      <c r="AE359" s="1932"/>
      <c r="AF359" s="1932"/>
      <c r="AG359" s="1932"/>
      <c r="AH359" s="1932"/>
      <c r="AI359" s="1932"/>
      <c r="AJ359" s="1932"/>
      <c r="AK359" s="637"/>
      <c r="AL359" s="637"/>
      <c r="AM359" s="637"/>
      <c r="AN359" s="631"/>
      <c r="AO359" s="729" t="s">
        <v>470</v>
      </c>
      <c r="AP359" s="730">
        <f>IF(C438="Yes",5,0)</f>
        <v>0</v>
      </c>
    </row>
    <row r="360" spans="1:81" s="584" customFormat="1" ht="68.099999999999994" customHeight="1">
      <c r="A360" s="637"/>
      <c r="B360" s="645"/>
      <c r="C360" s="1932"/>
      <c r="D360" s="1932"/>
      <c r="E360" s="1932"/>
      <c r="F360" s="1932"/>
      <c r="G360" s="1932"/>
      <c r="H360" s="1932"/>
      <c r="I360" s="1932"/>
      <c r="J360" s="1932"/>
      <c r="K360" s="1932"/>
      <c r="L360" s="1932"/>
      <c r="M360" s="1932"/>
      <c r="N360" s="1932"/>
      <c r="O360" s="1932"/>
      <c r="P360" s="1932"/>
      <c r="Q360" s="1932"/>
      <c r="R360" s="1932"/>
      <c r="S360" s="1932"/>
      <c r="T360" s="1932"/>
      <c r="U360" s="1932"/>
      <c r="V360" s="1932"/>
      <c r="W360" s="1932"/>
      <c r="X360" s="1932"/>
      <c r="Y360" s="1932"/>
      <c r="Z360" s="1932"/>
      <c r="AA360" s="1932"/>
      <c r="AB360" s="1932"/>
      <c r="AC360" s="1932"/>
      <c r="AD360" s="1932"/>
      <c r="AE360" s="1932"/>
      <c r="AF360" s="1932"/>
      <c r="AG360" s="1932"/>
      <c r="AH360" s="1932"/>
      <c r="AI360" s="1932"/>
      <c r="AJ360" s="1932"/>
      <c r="AK360" s="637"/>
      <c r="AL360" s="637"/>
      <c r="AM360" s="637"/>
      <c r="AN360" s="631"/>
      <c r="AO360" s="729" t="s">
        <v>655</v>
      </c>
      <c r="AP360" s="735">
        <f>IF(C442="Yes",5,0)</f>
        <v>0</v>
      </c>
    </row>
    <row r="361" spans="1:81" s="584" customFormat="1" ht="12.6"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33">
        <f>Application!CS660-U363</f>
        <v>133</v>
      </c>
      <c r="V362" s="1933"/>
      <c r="W362" s="1933"/>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34">
        <f>IF(Application!D211="SRO",Application!CS634,Application!AG756)</f>
        <v>0</v>
      </c>
      <c r="V363" s="1934"/>
      <c r="W363" s="1934"/>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35">
        <f>IF(AP364&gt;0,AP364,0)</f>
        <v>0</v>
      </c>
      <c r="AR364" s="1935"/>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26" t="s">
        <v>1571</v>
      </c>
      <c r="G366" s="1926"/>
      <c r="H366" s="1926"/>
      <c r="I366" s="1926"/>
      <c r="J366" s="1926"/>
      <c r="K366" s="1926"/>
      <c r="L366" s="1926"/>
      <c r="M366" s="1926"/>
      <c r="N366" s="1926"/>
      <c r="O366" s="1926"/>
      <c r="P366" s="1926"/>
      <c r="Q366" s="1926"/>
      <c r="R366" s="1926"/>
      <c r="S366" s="1926"/>
      <c r="T366" s="1926"/>
      <c r="U366" s="1926"/>
      <c r="V366" s="1926"/>
      <c r="W366" s="1926"/>
      <c r="X366" s="1926"/>
      <c r="Y366" s="1926"/>
      <c r="Z366" s="1926"/>
      <c r="AA366" s="1926"/>
      <c r="AB366" s="1926"/>
      <c r="AC366" s="1926"/>
      <c r="AD366" s="1926"/>
      <c r="AE366" s="1926"/>
      <c r="AF366" s="1926"/>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7"/>
      <c r="G367" s="1927"/>
      <c r="H367" s="1927"/>
      <c r="I367" s="1927"/>
      <c r="J367" s="1927"/>
      <c r="K367" s="1927"/>
      <c r="L367" s="1927"/>
      <c r="M367" s="1927"/>
      <c r="N367" s="1927"/>
      <c r="O367" s="1927"/>
      <c r="P367" s="1927"/>
      <c r="Q367" s="1927"/>
      <c r="R367" s="1927"/>
      <c r="S367" s="1927"/>
      <c r="T367" s="1927"/>
      <c r="U367" s="1927"/>
      <c r="V367" s="1927"/>
      <c r="W367" s="1927"/>
      <c r="X367" s="1927"/>
      <c r="Y367" s="1927"/>
      <c r="Z367" s="1927"/>
      <c r="AA367" s="1927"/>
      <c r="AB367" s="1927"/>
      <c r="AC367" s="1927"/>
      <c r="AD367" s="1927"/>
      <c r="AE367" s="1927"/>
      <c r="AF367" s="1927"/>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7"/>
      <c r="G368" s="1927"/>
      <c r="H368" s="1927"/>
      <c r="I368" s="1927"/>
      <c r="J368" s="1927"/>
      <c r="K368" s="1927"/>
      <c r="L368" s="1927"/>
      <c r="M368" s="1927"/>
      <c r="N368" s="1927"/>
      <c r="O368" s="1927"/>
      <c r="P368" s="1927"/>
      <c r="Q368" s="1927"/>
      <c r="R368" s="1927"/>
      <c r="S368" s="1927"/>
      <c r="T368" s="1927"/>
      <c r="U368" s="1927"/>
      <c r="V368" s="1927"/>
      <c r="W368" s="1927"/>
      <c r="X368" s="1927"/>
      <c r="Y368" s="1927"/>
      <c r="Z368" s="1927"/>
      <c r="AA368" s="1927"/>
      <c r="AB368" s="1927"/>
      <c r="AC368" s="1927"/>
      <c r="AD368" s="1927"/>
      <c r="AE368" s="1927"/>
      <c r="AF368" s="1927"/>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7"/>
      <c r="G369" s="1927"/>
      <c r="H369" s="1927"/>
      <c r="I369" s="1927"/>
      <c r="J369" s="1927"/>
      <c r="K369" s="1927"/>
      <c r="L369" s="1927"/>
      <c r="M369" s="1927"/>
      <c r="N369" s="1927"/>
      <c r="O369" s="1927"/>
      <c r="P369" s="1927"/>
      <c r="Q369" s="1927"/>
      <c r="R369" s="1927"/>
      <c r="S369" s="1927"/>
      <c r="T369" s="1927"/>
      <c r="U369" s="1927"/>
      <c r="V369" s="1927"/>
      <c r="W369" s="1927"/>
      <c r="X369" s="1927"/>
      <c r="Y369" s="1927"/>
      <c r="Z369" s="1927"/>
      <c r="AA369" s="1927"/>
      <c r="AB369" s="1927"/>
      <c r="AC369" s="1927"/>
      <c r="AD369" s="1927"/>
      <c r="AE369" s="1927"/>
      <c r="AF369" s="1927"/>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6" t="s">
        <v>600</v>
      </c>
      <c r="D370" s="1937"/>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5" t="s">
        <v>1573</v>
      </c>
      <c r="AG370" s="1925"/>
      <c r="AH370" s="1925"/>
      <c r="AI370" s="1925"/>
      <c r="AJ370" s="1925"/>
      <c r="AK370" s="1925"/>
      <c r="AL370" s="1938"/>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26" t="s">
        <v>1574</v>
      </c>
      <c r="G373" s="1926"/>
      <c r="H373" s="1926"/>
      <c r="I373" s="1926"/>
      <c r="J373" s="1926"/>
      <c r="K373" s="1926"/>
      <c r="L373" s="1926"/>
      <c r="M373" s="1926"/>
      <c r="N373" s="1926"/>
      <c r="O373" s="1926"/>
      <c r="P373" s="1926"/>
      <c r="Q373" s="1926"/>
      <c r="R373" s="1926"/>
      <c r="S373" s="1926"/>
      <c r="T373" s="1926"/>
      <c r="U373" s="1926"/>
      <c r="V373" s="1926"/>
      <c r="W373" s="1926"/>
      <c r="X373" s="1926"/>
      <c r="Y373" s="1926"/>
      <c r="Z373" s="1926"/>
      <c r="AA373" s="1926"/>
      <c r="AB373" s="1926"/>
      <c r="AC373" s="1926"/>
      <c r="AD373" s="1926"/>
      <c r="AE373" s="1926"/>
      <c r="AF373" s="1926"/>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7"/>
      <c r="G374" s="1927"/>
      <c r="H374" s="1927"/>
      <c r="I374" s="1927"/>
      <c r="J374" s="1927"/>
      <c r="K374" s="1927"/>
      <c r="L374" s="1927"/>
      <c r="M374" s="1927"/>
      <c r="N374" s="1927"/>
      <c r="O374" s="1927"/>
      <c r="P374" s="1927"/>
      <c r="Q374" s="1927"/>
      <c r="R374" s="1927"/>
      <c r="S374" s="1927"/>
      <c r="T374" s="1927"/>
      <c r="U374" s="1927"/>
      <c r="V374" s="1927"/>
      <c r="W374" s="1927"/>
      <c r="X374" s="1927"/>
      <c r="Y374" s="1927"/>
      <c r="Z374" s="1927"/>
      <c r="AA374" s="1927"/>
      <c r="AB374" s="1927"/>
      <c r="AC374" s="1927"/>
      <c r="AD374" s="1927"/>
      <c r="AE374" s="1927"/>
      <c r="AF374" s="1927"/>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7"/>
      <c r="G375" s="1927"/>
      <c r="H375" s="1927"/>
      <c r="I375" s="1927"/>
      <c r="J375" s="1927"/>
      <c r="K375" s="1927"/>
      <c r="L375" s="1927"/>
      <c r="M375" s="1927"/>
      <c r="N375" s="1927"/>
      <c r="O375" s="1927"/>
      <c r="P375" s="1927"/>
      <c r="Q375" s="1927"/>
      <c r="R375" s="1927"/>
      <c r="S375" s="1927"/>
      <c r="T375" s="1927"/>
      <c r="U375" s="1927"/>
      <c r="V375" s="1927"/>
      <c r="W375" s="1927"/>
      <c r="X375" s="1927"/>
      <c r="Y375" s="1927"/>
      <c r="Z375" s="1927"/>
      <c r="AA375" s="1927"/>
      <c r="AB375" s="1927"/>
      <c r="AC375" s="1927"/>
      <c r="AD375" s="1927"/>
      <c r="AE375" s="1927"/>
      <c r="AF375" s="1927"/>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7"/>
      <c r="G376" s="1927"/>
      <c r="H376" s="1927"/>
      <c r="I376" s="1927"/>
      <c r="J376" s="1927"/>
      <c r="K376" s="1927"/>
      <c r="L376" s="1927"/>
      <c r="M376" s="1927"/>
      <c r="N376" s="1927"/>
      <c r="O376" s="1927"/>
      <c r="P376" s="1927"/>
      <c r="Q376" s="1927"/>
      <c r="R376" s="1927"/>
      <c r="S376" s="1927"/>
      <c r="T376" s="1927"/>
      <c r="U376" s="1927"/>
      <c r="V376" s="1927"/>
      <c r="W376" s="1927"/>
      <c r="X376" s="1927"/>
      <c r="Y376" s="1927"/>
      <c r="Z376" s="1927"/>
      <c r="AA376" s="1927"/>
      <c r="AB376" s="1927"/>
      <c r="AC376" s="1927"/>
      <c r="AD376" s="1927"/>
      <c r="AE376" s="1927"/>
      <c r="AF376" s="1927"/>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7"/>
      <c r="G377" s="1927"/>
      <c r="H377" s="1927"/>
      <c r="I377" s="1927"/>
      <c r="J377" s="1927"/>
      <c r="K377" s="1927"/>
      <c r="L377" s="1927"/>
      <c r="M377" s="1927"/>
      <c r="N377" s="1927"/>
      <c r="O377" s="1927"/>
      <c r="P377" s="1927"/>
      <c r="Q377" s="1927"/>
      <c r="R377" s="1927"/>
      <c r="S377" s="1927"/>
      <c r="T377" s="1927"/>
      <c r="U377" s="1927"/>
      <c r="V377" s="1927"/>
      <c r="W377" s="1927"/>
      <c r="X377" s="1927"/>
      <c r="Y377" s="1927"/>
      <c r="Z377" s="1927"/>
      <c r="AA377" s="1927"/>
      <c r="AB377" s="1927"/>
      <c r="AC377" s="1927"/>
      <c r="AD377" s="1927"/>
      <c r="AE377" s="1927"/>
      <c r="AF377" s="1927"/>
      <c r="AL377" s="766"/>
      <c r="AN377" s="631"/>
      <c r="BS377" s="30"/>
      <c r="BT377" s="30"/>
      <c r="BU377" s="14"/>
      <c r="BV377" s="14"/>
      <c r="BW377" s="14"/>
      <c r="BX377" s="14"/>
      <c r="BY377" s="14"/>
      <c r="BZ377" s="14"/>
      <c r="CA377" s="14"/>
      <c r="CB377" s="14"/>
      <c r="CC377" s="14"/>
    </row>
    <row r="378" spans="1:81" s="584" customFormat="1" ht="12.75" customHeight="1">
      <c r="A378" s="570"/>
      <c r="B378" s="14"/>
      <c r="C378" s="1936" t="s">
        <v>554</v>
      </c>
      <c r="D378" s="1937"/>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5" t="s">
        <v>1573</v>
      </c>
      <c r="AG378" s="1925"/>
      <c r="AH378" s="1925"/>
      <c r="AI378" s="1925"/>
      <c r="AJ378" s="1925"/>
      <c r="AK378" s="1925"/>
      <c r="AL378" s="1938"/>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26" t="s">
        <v>1576</v>
      </c>
      <c r="G381" s="1926"/>
      <c r="H381" s="1926"/>
      <c r="I381" s="1926"/>
      <c r="J381" s="1926"/>
      <c r="K381" s="1926"/>
      <c r="L381" s="1926"/>
      <c r="M381" s="1926"/>
      <c r="N381" s="1926"/>
      <c r="O381" s="1926"/>
      <c r="P381" s="1926"/>
      <c r="Q381" s="1926"/>
      <c r="R381" s="1926"/>
      <c r="S381" s="1926"/>
      <c r="T381" s="1926"/>
      <c r="U381" s="1926"/>
      <c r="V381" s="1926"/>
      <c r="W381" s="1926"/>
      <c r="X381" s="1926"/>
      <c r="Y381" s="1926"/>
      <c r="Z381" s="1926"/>
      <c r="AA381" s="1926"/>
      <c r="AB381" s="1926"/>
      <c r="AC381" s="1926"/>
      <c r="AD381" s="1926"/>
      <c r="AE381" s="1926"/>
      <c r="AF381" s="1926"/>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7"/>
      <c r="G382" s="1927"/>
      <c r="H382" s="1927"/>
      <c r="I382" s="1927"/>
      <c r="J382" s="1927"/>
      <c r="K382" s="1927"/>
      <c r="L382" s="1927"/>
      <c r="M382" s="1927"/>
      <c r="N382" s="1927"/>
      <c r="O382" s="1927"/>
      <c r="P382" s="1927"/>
      <c r="Q382" s="1927"/>
      <c r="R382" s="1927"/>
      <c r="S382" s="1927"/>
      <c r="T382" s="1927"/>
      <c r="U382" s="1927"/>
      <c r="V382" s="1927"/>
      <c r="W382" s="1927"/>
      <c r="X382" s="1927"/>
      <c r="Y382" s="1927"/>
      <c r="Z382" s="1927"/>
      <c r="AA382" s="1927"/>
      <c r="AB382" s="1927"/>
      <c r="AC382" s="1927"/>
      <c r="AD382" s="1927"/>
      <c r="AE382" s="1927"/>
      <c r="AF382" s="1927"/>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7"/>
      <c r="G383" s="1927"/>
      <c r="H383" s="1927"/>
      <c r="I383" s="1927"/>
      <c r="J383" s="1927"/>
      <c r="K383" s="1927"/>
      <c r="L383" s="1927"/>
      <c r="M383" s="1927"/>
      <c r="N383" s="1927"/>
      <c r="O383" s="1927"/>
      <c r="P383" s="1927"/>
      <c r="Q383" s="1927"/>
      <c r="R383" s="1927"/>
      <c r="S383" s="1927"/>
      <c r="T383" s="1927"/>
      <c r="U383" s="1927"/>
      <c r="V383" s="1927"/>
      <c r="W383" s="1927"/>
      <c r="X383" s="1927"/>
      <c r="Y383" s="1927"/>
      <c r="Z383" s="1927"/>
      <c r="AA383" s="1927"/>
      <c r="AB383" s="1927"/>
      <c r="AC383" s="1927"/>
      <c r="AD383" s="1927"/>
      <c r="AE383" s="1927"/>
      <c r="AF383" s="1927"/>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7"/>
      <c r="G384" s="1927"/>
      <c r="H384" s="1927"/>
      <c r="I384" s="1927"/>
      <c r="J384" s="1927"/>
      <c r="K384" s="1927"/>
      <c r="L384" s="1927"/>
      <c r="M384" s="1927"/>
      <c r="N384" s="1927"/>
      <c r="O384" s="1927"/>
      <c r="P384" s="1927"/>
      <c r="Q384" s="1927"/>
      <c r="R384" s="1927"/>
      <c r="S384" s="1927"/>
      <c r="T384" s="1927"/>
      <c r="U384" s="1927"/>
      <c r="V384" s="1927"/>
      <c r="W384" s="1927"/>
      <c r="X384" s="1927"/>
      <c r="Y384" s="1927"/>
      <c r="Z384" s="1927"/>
      <c r="AA384" s="1927"/>
      <c r="AB384" s="1927"/>
      <c r="AC384" s="1927"/>
      <c r="AD384" s="1927"/>
      <c r="AE384" s="1927"/>
      <c r="AF384" s="1927"/>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7"/>
      <c r="G385" s="1927"/>
      <c r="H385" s="1927"/>
      <c r="I385" s="1927"/>
      <c r="J385" s="1927"/>
      <c r="K385" s="1927"/>
      <c r="L385" s="1927"/>
      <c r="M385" s="1927"/>
      <c r="N385" s="1927"/>
      <c r="O385" s="1927"/>
      <c r="P385" s="1927"/>
      <c r="Q385" s="1927"/>
      <c r="R385" s="1927"/>
      <c r="S385" s="1927"/>
      <c r="T385" s="1927"/>
      <c r="U385" s="1927"/>
      <c r="V385" s="1927"/>
      <c r="W385" s="1927"/>
      <c r="X385" s="1927"/>
      <c r="Y385" s="1927"/>
      <c r="Z385" s="1927"/>
      <c r="AA385" s="1927"/>
      <c r="AB385" s="1927"/>
      <c r="AC385" s="1927"/>
      <c r="AD385" s="1927"/>
      <c r="AE385" s="1927"/>
      <c r="AF385" s="1927"/>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6" t="s">
        <v>600</v>
      </c>
      <c r="D386" s="1937"/>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5" t="s">
        <v>1578</v>
      </c>
      <c r="AG386" s="1925"/>
      <c r="AH386" s="1925"/>
      <c r="AI386" s="1925"/>
      <c r="AJ386" s="1925"/>
      <c r="AK386" s="1925"/>
      <c r="AL386" s="1938"/>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6" t="s">
        <v>554</v>
      </c>
      <c r="D388" s="1937"/>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5" t="s">
        <v>1573</v>
      </c>
      <c r="AG388" s="1925"/>
      <c r="AH388" s="1925"/>
      <c r="AI388" s="1925"/>
      <c r="AJ388" s="1925"/>
      <c r="AK388" s="1925"/>
      <c r="AL388" s="1938"/>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26" t="s">
        <v>1582</v>
      </c>
      <c r="G392" s="1926"/>
      <c r="H392" s="1926"/>
      <c r="I392" s="1926"/>
      <c r="J392" s="1926"/>
      <c r="K392" s="1926"/>
      <c r="L392" s="1926"/>
      <c r="M392" s="1926"/>
      <c r="N392" s="1926"/>
      <c r="O392" s="1926"/>
      <c r="P392" s="1926"/>
      <c r="Q392" s="1926"/>
      <c r="R392" s="1926"/>
      <c r="S392" s="1926"/>
      <c r="T392" s="1926"/>
      <c r="U392" s="1926"/>
      <c r="V392" s="1926"/>
      <c r="W392" s="1926"/>
      <c r="X392" s="1926"/>
      <c r="Y392" s="1926"/>
      <c r="Z392" s="1926"/>
      <c r="AA392" s="1926"/>
      <c r="AB392" s="1926"/>
      <c r="AC392" s="1926"/>
      <c r="AD392" s="1926"/>
      <c r="AE392" s="1926"/>
      <c r="AF392" s="1926"/>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7"/>
      <c r="G393" s="1927"/>
      <c r="H393" s="1927"/>
      <c r="I393" s="1927"/>
      <c r="J393" s="1927"/>
      <c r="K393" s="1927"/>
      <c r="L393" s="1927"/>
      <c r="M393" s="1927"/>
      <c r="N393" s="1927"/>
      <c r="O393" s="1927"/>
      <c r="P393" s="1927"/>
      <c r="Q393" s="1927"/>
      <c r="R393" s="1927"/>
      <c r="S393" s="1927"/>
      <c r="T393" s="1927"/>
      <c r="U393" s="1927"/>
      <c r="V393" s="1927"/>
      <c r="W393" s="1927"/>
      <c r="X393" s="1927"/>
      <c r="Y393" s="1927"/>
      <c r="Z393" s="1927"/>
      <c r="AA393" s="1927"/>
      <c r="AB393" s="1927"/>
      <c r="AC393" s="1927"/>
      <c r="AD393" s="1927"/>
      <c r="AE393" s="1927"/>
      <c r="AF393" s="1927"/>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7"/>
      <c r="G394" s="1927"/>
      <c r="H394" s="1927"/>
      <c r="I394" s="1927"/>
      <c r="J394" s="1927"/>
      <c r="K394" s="1927"/>
      <c r="L394" s="1927"/>
      <c r="M394" s="1927"/>
      <c r="N394" s="1927"/>
      <c r="O394" s="1927"/>
      <c r="P394" s="1927"/>
      <c r="Q394" s="1927"/>
      <c r="R394" s="1927"/>
      <c r="S394" s="1927"/>
      <c r="T394" s="1927"/>
      <c r="U394" s="1927"/>
      <c r="V394" s="1927"/>
      <c r="W394" s="1927"/>
      <c r="X394" s="1927"/>
      <c r="Y394" s="1927"/>
      <c r="Z394" s="1927"/>
      <c r="AA394" s="1927"/>
      <c r="AB394" s="1927"/>
      <c r="AC394" s="1927"/>
      <c r="AD394" s="1927"/>
      <c r="AE394" s="1927"/>
      <c r="AF394" s="1927"/>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7"/>
      <c r="G395" s="1927"/>
      <c r="H395" s="1927"/>
      <c r="I395" s="1927"/>
      <c r="J395" s="1927"/>
      <c r="K395" s="1927"/>
      <c r="L395" s="1927"/>
      <c r="M395" s="1927"/>
      <c r="N395" s="1927"/>
      <c r="O395" s="1927"/>
      <c r="P395" s="1927"/>
      <c r="Q395" s="1927"/>
      <c r="R395" s="1927"/>
      <c r="S395" s="1927"/>
      <c r="T395" s="1927"/>
      <c r="U395" s="1927"/>
      <c r="V395" s="1927"/>
      <c r="W395" s="1927"/>
      <c r="X395" s="1927"/>
      <c r="Y395" s="1927"/>
      <c r="Z395" s="1927"/>
      <c r="AA395" s="1927"/>
      <c r="AB395" s="1927"/>
      <c r="AC395" s="1927"/>
      <c r="AD395" s="1927"/>
      <c r="AE395" s="1927"/>
      <c r="AF395" s="1927"/>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6" t="s">
        <v>600</v>
      </c>
      <c r="D396" s="1937"/>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5" t="s">
        <v>1573</v>
      </c>
      <c r="AG396" s="1925"/>
      <c r="AH396" s="1925"/>
      <c r="AI396" s="1925"/>
      <c r="AJ396" s="1925"/>
      <c r="AK396" s="1925"/>
      <c r="AL396" s="1938"/>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6" t="s">
        <v>600</v>
      </c>
      <c r="D398" s="1937"/>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5" t="s">
        <v>1585</v>
      </c>
      <c r="AG398" s="1925"/>
      <c r="AH398" s="1925"/>
      <c r="AI398" s="1925"/>
      <c r="AJ398" s="1925"/>
      <c r="AK398" s="1925"/>
      <c r="AL398" s="1938"/>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6" t="s">
        <v>600</v>
      </c>
      <c r="D401" s="1937"/>
      <c r="E401" s="749" t="s">
        <v>1586</v>
      </c>
      <c r="F401" s="1926" t="s">
        <v>1587</v>
      </c>
      <c r="G401" s="1926"/>
      <c r="H401" s="1926"/>
      <c r="I401" s="1926"/>
      <c r="J401" s="1926"/>
      <c r="K401" s="1926"/>
      <c r="L401" s="1926"/>
      <c r="M401" s="1926"/>
      <c r="N401" s="1926"/>
      <c r="O401" s="1926"/>
      <c r="P401" s="1926"/>
      <c r="Q401" s="1926"/>
      <c r="R401" s="1926"/>
      <c r="S401" s="1926"/>
      <c r="T401" s="1926"/>
      <c r="U401" s="1926"/>
      <c r="V401" s="1926"/>
      <c r="W401" s="1926"/>
      <c r="X401" s="1926"/>
      <c r="Y401" s="1926"/>
      <c r="Z401" s="1926"/>
      <c r="AA401" s="1926"/>
      <c r="AB401" s="1926"/>
      <c r="AC401" s="1926"/>
      <c r="AD401" s="1926"/>
      <c r="AE401" s="1926"/>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7"/>
      <c r="G402" s="1927"/>
      <c r="H402" s="1927"/>
      <c r="I402" s="1927"/>
      <c r="J402" s="1927"/>
      <c r="K402" s="1927"/>
      <c r="L402" s="1927"/>
      <c r="M402" s="1927"/>
      <c r="N402" s="1927"/>
      <c r="O402" s="1927"/>
      <c r="P402" s="1927"/>
      <c r="Q402" s="1927"/>
      <c r="R402" s="1927"/>
      <c r="S402" s="1927"/>
      <c r="T402" s="1927"/>
      <c r="U402" s="1927"/>
      <c r="V402" s="1927"/>
      <c r="W402" s="1927"/>
      <c r="X402" s="1927"/>
      <c r="Y402" s="1927"/>
      <c r="Z402" s="1927"/>
      <c r="AA402" s="1927"/>
      <c r="AB402" s="1927"/>
      <c r="AC402" s="1927"/>
      <c r="AD402" s="1927"/>
      <c r="AE402" s="1927"/>
      <c r="AF402" s="1995" t="s">
        <v>1573</v>
      </c>
      <c r="AG402" s="1995"/>
      <c r="AH402" s="1995"/>
      <c r="AI402" s="1995"/>
      <c r="AJ402" s="1995"/>
      <c r="AK402" s="1995"/>
      <c r="AL402" s="2025"/>
      <c r="AM402" s="604"/>
      <c r="AN402" s="631"/>
      <c r="BS402" s="604"/>
      <c r="BT402" s="604"/>
      <c r="BY402" s="604"/>
      <c r="BZ402" s="604"/>
      <c r="CA402" s="604"/>
      <c r="CB402" s="604"/>
      <c r="CC402" s="604"/>
    </row>
    <row r="403" spans="1:81" s="584" customFormat="1" ht="12.75" customHeight="1">
      <c r="A403" s="570"/>
      <c r="B403" s="14"/>
      <c r="C403" s="765"/>
      <c r="D403" s="14"/>
      <c r="E403" s="725"/>
      <c r="F403" s="1927"/>
      <c r="G403" s="1927"/>
      <c r="H403" s="1927"/>
      <c r="I403" s="1927"/>
      <c r="J403" s="1927"/>
      <c r="K403" s="1927"/>
      <c r="L403" s="1927"/>
      <c r="M403" s="1927"/>
      <c r="N403" s="1927"/>
      <c r="O403" s="1927"/>
      <c r="P403" s="1927"/>
      <c r="Q403" s="1927"/>
      <c r="R403" s="1927"/>
      <c r="S403" s="1927"/>
      <c r="T403" s="1927"/>
      <c r="U403" s="1927"/>
      <c r="V403" s="1927"/>
      <c r="W403" s="1927"/>
      <c r="X403" s="1927"/>
      <c r="Y403" s="1927"/>
      <c r="Z403" s="1927"/>
      <c r="AA403" s="1927"/>
      <c r="AB403" s="1927"/>
      <c r="AC403" s="1927"/>
      <c r="AD403" s="1927"/>
      <c r="AE403" s="1927"/>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9"/>
      <c r="G404" s="2009"/>
      <c r="H404" s="2009"/>
      <c r="I404" s="2009"/>
      <c r="J404" s="2009"/>
      <c r="K404" s="2009"/>
      <c r="L404" s="2009"/>
      <c r="M404" s="2009"/>
      <c r="N404" s="2009"/>
      <c r="O404" s="2009"/>
      <c r="P404" s="2009"/>
      <c r="Q404" s="2009"/>
      <c r="R404" s="2009"/>
      <c r="S404" s="2009"/>
      <c r="T404" s="2009"/>
      <c r="U404" s="2009"/>
      <c r="V404" s="2009"/>
      <c r="W404" s="2009"/>
      <c r="X404" s="2009"/>
      <c r="Y404" s="2009"/>
      <c r="Z404" s="2009"/>
      <c r="AA404" s="2009"/>
      <c r="AB404" s="2009"/>
      <c r="AC404" s="2009"/>
      <c r="AD404" s="2009"/>
      <c r="AE404" s="2009"/>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26" t="s">
        <v>1589</v>
      </c>
      <c r="G406" s="1926"/>
      <c r="H406" s="1926"/>
      <c r="I406" s="1926"/>
      <c r="J406" s="1926"/>
      <c r="K406" s="1926"/>
      <c r="L406" s="1926"/>
      <c r="M406" s="1926"/>
      <c r="N406" s="1926"/>
      <c r="O406" s="1926"/>
      <c r="P406" s="1926"/>
      <c r="Q406" s="1926"/>
      <c r="R406" s="1926"/>
      <c r="S406" s="1926"/>
      <c r="T406" s="1926"/>
      <c r="U406" s="1926"/>
      <c r="V406" s="1926"/>
      <c r="W406" s="1926"/>
      <c r="X406" s="1926"/>
      <c r="Y406" s="1926"/>
      <c r="Z406" s="1926"/>
      <c r="AA406" s="1926"/>
      <c r="AB406" s="1926"/>
      <c r="AC406" s="1926"/>
      <c r="AD406" s="1926"/>
      <c r="AE406" s="1926"/>
      <c r="AF406" s="781"/>
      <c r="AG406" s="781"/>
      <c r="AH406" s="781"/>
      <c r="AI406" s="781"/>
      <c r="AJ406" s="781"/>
      <c r="AK406" s="781"/>
      <c r="AL406" s="782"/>
      <c r="AM406" s="604"/>
    </row>
    <row r="407" spans="1:81">
      <c r="A407" s="570"/>
      <c r="C407" s="765"/>
      <c r="E407" s="725"/>
      <c r="F407" s="1927"/>
      <c r="G407" s="1927"/>
      <c r="H407" s="1927"/>
      <c r="I407" s="1927"/>
      <c r="J407" s="1927"/>
      <c r="K407" s="1927"/>
      <c r="L407" s="1927"/>
      <c r="M407" s="1927"/>
      <c r="N407" s="1927"/>
      <c r="O407" s="1927"/>
      <c r="P407" s="1927"/>
      <c r="Q407" s="1927"/>
      <c r="R407" s="1927"/>
      <c r="S407" s="1927"/>
      <c r="T407" s="1927"/>
      <c r="U407" s="1927"/>
      <c r="V407" s="1927"/>
      <c r="W407" s="1927"/>
      <c r="X407" s="1927"/>
      <c r="Y407" s="1927"/>
      <c r="Z407" s="1927"/>
      <c r="AA407" s="1927"/>
      <c r="AB407" s="1927"/>
      <c r="AC407" s="1927"/>
      <c r="AD407" s="1927"/>
      <c r="AE407" s="1927"/>
      <c r="AF407" s="573"/>
      <c r="AG407" s="570"/>
      <c r="AH407" s="584"/>
      <c r="AI407" s="584"/>
      <c r="AJ407" s="584"/>
      <c r="AK407" s="584"/>
      <c r="AL407" s="766"/>
      <c r="AM407" s="604"/>
    </row>
    <row r="408" spans="1:81" s="584" customFormat="1" ht="12.75" customHeight="1">
      <c r="A408" s="570"/>
      <c r="B408" s="14"/>
      <c r="C408" s="765"/>
      <c r="D408" s="14"/>
      <c r="E408" s="725"/>
      <c r="F408" s="1927"/>
      <c r="G408" s="1927"/>
      <c r="H408" s="1927"/>
      <c r="I408" s="1927"/>
      <c r="J408" s="1927"/>
      <c r="K408" s="1927"/>
      <c r="L408" s="1927"/>
      <c r="M408" s="1927"/>
      <c r="N408" s="1927"/>
      <c r="O408" s="1927"/>
      <c r="P408" s="1927"/>
      <c r="Q408" s="1927"/>
      <c r="R408" s="1927"/>
      <c r="S408" s="1927"/>
      <c r="T408" s="1927"/>
      <c r="U408" s="1927"/>
      <c r="V408" s="1927"/>
      <c r="W408" s="1927"/>
      <c r="X408" s="1927"/>
      <c r="Y408" s="1927"/>
      <c r="Z408" s="1927"/>
      <c r="AA408" s="1927"/>
      <c r="AB408" s="1927"/>
      <c r="AC408" s="1927"/>
      <c r="AD408" s="1927"/>
      <c r="AE408" s="1927"/>
      <c r="AL408" s="766"/>
      <c r="AM408" s="604"/>
      <c r="AN408" s="631"/>
    </row>
    <row r="409" spans="1:81" s="584" customFormat="1" ht="12.75" customHeight="1">
      <c r="A409" s="570"/>
      <c r="B409" s="14"/>
      <c r="C409" s="773"/>
      <c r="F409" s="1927"/>
      <c r="G409" s="1927"/>
      <c r="H409" s="1927"/>
      <c r="I409" s="1927"/>
      <c r="J409" s="1927"/>
      <c r="K409" s="1927"/>
      <c r="L409" s="1927"/>
      <c r="M409" s="1927"/>
      <c r="N409" s="1927"/>
      <c r="O409" s="1927"/>
      <c r="P409" s="1927"/>
      <c r="Q409" s="1927"/>
      <c r="R409" s="1927"/>
      <c r="S409" s="1927"/>
      <c r="T409" s="1927"/>
      <c r="U409" s="1927"/>
      <c r="V409" s="1927"/>
      <c r="W409" s="1927"/>
      <c r="X409" s="1927"/>
      <c r="Y409" s="1927"/>
      <c r="Z409" s="1927"/>
      <c r="AA409" s="1927"/>
      <c r="AB409" s="1927"/>
      <c r="AC409" s="1927"/>
      <c r="AD409" s="1927"/>
      <c r="AE409" s="1927"/>
      <c r="AL409" s="766"/>
      <c r="AM409" s="604"/>
      <c r="AN409" s="631"/>
    </row>
    <row r="410" spans="1:81" s="584" customFormat="1" ht="12.75" customHeight="1">
      <c r="A410" s="570"/>
      <c r="B410" s="14"/>
      <c r="C410" s="1936" t="s">
        <v>600</v>
      </c>
      <c r="D410" s="1937"/>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5" t="s">
        <v>1573</v>
      </c>
      <c r="AG410" s="1995"/>
      <c r="AH410" s="1995"/>
      <c r="AI410" s="1995"/>
      <c r="AJ410" s="1995"/>
      <c r="AK410" s="1995"/>
      <c r="AL410" s="2025"/>
      <c r="AM410" s="604"/>
      <c r="AN410" s="631"/>
    </row>
    <row r="411" spans="1:81" s="584" customFormat="1" ht="12.75" customHeight="1">
      <c r="A411" s="570"/>
      <c r="B411" s="14"/>
      <c r="C411" s="773"/>
      <c r="AL411" s="766"/>
      <c r="AM411" s="604"/>
      <c r="AN411" s="631"/>
    </row>
    <row r="412" spans="1:81" s="584" customFormat="1" ht="12.75" customHeight="1">
      <c r="A412" s="570"/>
      <c r="B412" s="14"/>
      <c r="C412" s="1936" t="s">
        <v>600</v>
      </c>
      <c r="D412" s="1937"/>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5" t="s">
        <v>1585</v>
      </c>
      <c r="AG412" s="1995"/>
      <c r="AH412" s="1995"/>
      <c r="AI412" s="1995"/>
      <c r="AJ412" s="1995"/>
      <c r="AK412" s="1995"/>
      <c r="AL412" s="2025"/>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26" t="s">
        <v>1593</v>
      </c>
      <c r="G416" s="1926"/>
      <c r="H416" s="1926"/>
      <c r="I416" s="1926"/>
      <c r="J416" s="1926"/>
      <c r="K416" s="1926"/>
      <c r="L416" s="1926"/>
      <c r="M416" s="1926"/>
      <c r="N416" s="1926"/>
      <c r="O416" s="1926"/>
      <c r="P416" s="1926"/>
      <c r="Q416" s="1926"/>
      <c r="R416" s="1926"/>
      <c r="S416" s="1926"/>
      <c r="T416" s="1926"/>
      <c r="U416" s="1926"/>
      <c r="V416" s="1926"/>
      <c r="W416" s="1926"/>
      <c r="X416" s="1926"/>
      <c r="Y416" s="1926"/>
      <c r="Z416" s="1926"/>
      <c r="AA416" s="1926"/>
      <c r="AB416" s="1926"/>
      <c r="AC416" s="1926"/>
      <c r="AD416" s="1926"/>
      <c r="AE416" s="1926"/>
      <c r="AF416" s="748"/>
      <c r="AG416" s="748"/>
      <c r="AH416" s="748"/>
      <c r="AI416" s="748"/>
      <c r="AJ416" s="748"/>
      <c r="AK416" s="748"/>
      <c r="AL416" s="779"/>
      <c r="AM416" s="604"/>
      <c r="AN416" s="631"/>
    </row>
    <row r="417" spans="1:60" s="584" customFormat="1" ht="12.75" customHeight="1">
      <c r="A417" s="570"/>
      <c r="B417" s="14"/>
      <c r="C417" s="765"/>
      <c r="D417" s="14"/>
      <c r="E417" s="725"/>
      <c r="F417" s="1927"/>
      <c r="G417" s="1927"/>
      <c r="H417" s="1927"/>
      <c r="I417" s="1927"/>
      <c r="J417" s="1927"/>
      <c r="K417" s="1927"/>
      <c r="L417" s="1927"/>
      <c r="M417" s="1927"/>
      <c r="N417" s="1927"/>
      <c r="O417" s="1927"/>
      <c r="P417" s="1927"/>
      <c r="Q417" s="1927"/>
      <c r="R417" s="1927"/>
      <c r="S417" s="1927"/>
      <c r="T417" s="1927"/>
      <c r="U417" s="1927"/>
      <c r="V417" s="1927"/>
      <c r="W417" s="1927"/>
      <c r="X417" s="1927"/>
      <c r="Y417" s="1927"/>
      <c r="Z417" s="1927"/>
      <c r="AA417" s="1927"/>
      <c r="AB417" s="1927"/>
      <c r="AC417" s="1927"/>
      <c r="AD417" s="1927"/>
      <c r="AE417" s="1927"/>
      <c r="AF417" s="573"/>
      <c r="AG417" s="570"/>
      <c r="AL417" s="766"/>
      <c r="AM417" s="604"/>
      <c r="AN417" s="631"/>
    </row>
    <row r="418" spans="1:60" s="584" customFormat="1" ht="12.6" customHeight="1">
      <c r="A418" s="570"/>
      <c r="B418" s="14"/>
      <c r="C418" s="765"/>
      <c r="D418" s="14"/>
      <c r="E418" s="725"/>
      <c r="F418" s="1927"/>
      <c r="G418" s="1927"/>
      <c r="H418" s="1927"/>
      <c r="I418" s="1927"/>
      <c r="J418" s="1927"/>
      <c r="K418" s="1927"/>
      <c r="L418" s="1927"/>
      <c r="M418" s="1927"/>
      <c r="N418" s="1927"/>
      <c r="O418" s="1927"/>
      <c r="P418" s="1927"/>
      <c r="Q418" s="1927"/>
      <c r="R418" s="1927"/>
      <c r="S418" s="1927"/>
      <c r="T418" s="1927"/>
      <c r="U418" s="1927"/>
      <c r="V418" s="1927"/>
      <c r="W418" s="1927"/>
      <c r="X418" s="1927"/>
      <c r="Y418" s="1927"/>
      <c r="Z418" s="1927"/>
      <c r="AA418" s="1927"/>
      <c r="AB418" s="1927"/>
      <c r="AC418" s="1927"/>
      <c r="AD418" s="1927"/>
      <c r="AE418" s="1927"/>
      <c r="AL418" s="766"/>
      <c r="AM418" s="604"/>
      <c r="AN418" s="631"/>
    </row>
    <row r="419" spans="1:60" s="584" customFormat="1" ht="12.75" customHeight="1">
      <c r="A419" s="570"/>
      <c r="B419" s="14"/>
      <c r="C419" s="1936" t="s">
        <v>600</v>
      </c>
      <c r="D419" s="1937"/>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5" t="s">
        <v>1573</v>
      </c>
      <c r="AG419" s="1995"/>
      <c r="AH419" s="1995"/>
      <c r="AI419" s="1995"/>
      <c r="AJ419" s="1995"/>
      <c r="AK419" s="1995"/>
      <c r="AL419" s="2025"/>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35" customHeight="1">
      <c r="A422" s="570"/>
      <c r="C422" s="780"/>
      <c r="D422" s="781"/>
      <c r="E422" s="749" t="s">
        <v>1595</v>
      </c>
      <c r="F422" s="1926" t="s">
        <v>1596</v>
      </c>
      <c r="G422" s="1926"/>
      <c r="H422" s="1926"/>
      <c r="I422" s="1926"/>
      <c r="J422" s="1926"/>
      <c r="K422" s="1926"/>
      <c r="L422" s="1926"/>
      <c r="M422" s="1926"/>
      <c r="N422" s="1926"/>
      <c r="O422" s="1926"/>
      <c r="P422" s="1926"/>
      <c r="Q422" s="1926"/>
      <c r="R422" s="1926"/>
      <c r="S422" s="1926"/>
      <c r="T422" s="1926"/>
      <c r="U422" s="1926"/>
      <c r="V422" s="1926"/>
      <c r="W422" s="1926"/>
      <c r="X422" s="1926"/>
      <c r="Y422" s="1926"/>
      <c r="Z422" s="1926"/>
      <c r="AA422" s="1926"/>
      <c r="AB422" s="1926"/>
      <c r="AC422" s="1926"/>
      <c r="AD422" s="1926"/>
      <c r="AE422" s="1926"/>
      <c r="AF422" s="781"/>
      <c r="AG422" s="781"/>
      <c r="AH422" s="781"/>
      <c r="AI422" s="781"/>
      <c r="AJ422" s="781"/>
      <c r="AK422" s="781"/>
      <c r="AL422" s="782"/>
      <c r="AM422" s="604"/>
      <c r="AO422" s="584"/>
      <c r="AP422" s="584"/>
      <c r="BD422" s="14"/>
      <c r="BE422" s="14"/>
      <c r="BF422" s="14"/>
      <c r="BG422" s="14"/>
      <c r="BH422" s="14"/>
    </row>
    <row r="423" spans="1:60">
      <c r="A423" s="570"/>
      <c r="C423" s="765"/>
      <c r="E423" s="725"/>
      <c r="F423" s="1927"/>
      <c r="G423" s="1927"/>
      <c r="H423" s="1927"/>
      <c r="I423" s="1927"/>
      <c r="J423" s="1927"/>
      <c r="K423" s="1927"/>
      <c r="L423" s="1927"/>
      <c r="M423" s="1927"/>
      <c r="N423" s="1927"/>
      <c r="O423" s="1927"/>
      <c r="P423" s="1927"/>
      <c r="Q423" s="1927"/>
      <c r="R423" s="1927"/>
      <c r="S423" s="1927"/>
      <c r="T423" s="1927"/>
      <c r="U423" s="1927"/>
      <c r="V423" s="1927"/>
      <c r="W423" s="1927"/>
      <c r="X423" s="1927"/>
      <c r="Y423" s="1927"/>
      <c r="Z423" s="1927"/>
      <c r="AA423" s="1927"/>
      <c r="AB423" s="1927"/>
      <c r="AC423" s="1927"/>
      <c r="AD423" s="1927"/>
      <c r="AE423" s="1927"/>
      <c r="AF423" s="628"/>
      <c r="AG423" s="628"/>
      <c r="AH423" s="628"/>
      <c r="AI423" s="628"/>
      <c r="AJ423" s="628"/>
      <c r="AK423" s="628"/>
      <c r="AL423" s="784"/>
      <c r="AM423" s="604"/>
      <c r="AO423" s="584"/>
      <c r="AP423" s="584"/>
    </row>
    <row r="424" spans="1:60" s="584" customFormat="1" ht="12.75" customHeight="1">
      <c r="A424" s="570"/>
      <c r="B424" s="14"/>
      <c r="C424" s="765"/>
      <c r="D424" s="14"/>
      <c r="E424" s="725"/>
      <c r="F424" s="1927"/>
      <c r="G424" s="1927"/>
      <c r="H424" s="1927"/>
      <c r="I424" s="1927"/>
      <c r="J424" s="1927"/>
      <c r="K424" s="1927"/>
      <c r="L424" s="1927"/>
      <c r="M424" s="1927"/>
      <c r="N424" s="1927"/>
      <c r="O424" s="1927"/>
      <c r="P424" s="1927"/>
      <c r="Q424" s="1927"/>
      <c r="R424" s="1927"/>
      <c r="S424" s="1927"/>
      <c r="T424" s="1927"/>
      <c r="U424" s="1927"/>
      <c r="V424" s="1927"/>
      <c r="W424" s="1927"/>
      <c r="X424" s="1927"/>
      <c r="Y424" s="1927"/>
      <c r="Z424" s="1927"/>
      <c r="AA424" s="1927"/>
      <c r="AB424" s="1927"/>
      <c r="AC424" s="1927"/>
      <c r="AD424" s="1927"/>
      <c r="AE424" s="1927"/>
      <c r="AF424" s="628"/>
      <c r="AG424" s="628"/>
      <c r="AH424" s="628"/>
      <c r="AI424" s="628"/>
      <c r="AJ424" s="628"/>
      <c r="AK424" s="628"/>
      <c r="AL424" s="784"/>
      <c r="AM424" s="604"/>
      <c r="AN424" s="631"/>
    </row>
    <row r="425" spans="1:60" s="584" customFormat="1" ht="12.75" customHeight="1">
      <c r="A425" s="570"/>
      <c r="B425" s="14"/>
      <c r="C425" s="785"/>
      <c r="D425" s="764"/>
      <c r="E425" s="753"/>
      <c r="F425" s="1927"/>
      <c r="G425" s="1927"/>
      <c r="H425" s="1927"/>
      <c r="I425" s="1927"/>
      <c r="J425" s="1927"/>
      <c r="K425" s="1927"/>
      <c r="L425" s="1927"/>
      <c r="M425" s="1927"/>
      <c r="N425" s="1927"/>
      <c r="O425" s="1927"/>
      <c r="P425" s="1927"/>
      <c r="Q425" s="1927"/>
      <c r="R425" s="1927"/>
      <c r="S425" s="1927"/>
      <c r="T425" s="1927"/>
      <c r="U425" s="1927"/>
      <c r="V425" s="1927"/>
      <c r="W425" s="1927"/>
      <c r="X425" s="1927"/>
      <c r="Y425" s="1927"/>
      <c r="Z425" s="1927"/>
      <c r="AA425" s="1927"/>
      <c r="AB425" s="1927"/>
      <c r="AC425" s="1927"/>
      <c r="AD425" s="1927"/>
      <c r="AE425" s="1927"/>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7"/>
      <c r="G426" s="1927"/>
      <c r="H426" s="1927"/>
      <c r="I426" s="1927"/>
      <c r="J426" s="1927"/>
      <c r="K426" s="1927"/>
      <c r="L426" s="1927"/>
      <c r="M426" s="1927"/>
      <c r="N426" s="1927"/>
      <c r="O426" s="1927"/>
      <c r="P426" s="1927"/>
      <c r="Q426" s="1927"/>
      <c r="R426" s="1927"/>
      <c r="S426" s="1927"/>
      <c r="T426" s="1927"/>
      <c r="U426" s="1927"/>
      <c r="V426" s="1927"/>
      <c r="W426" s="1927"/>
      <c r="X426" s="1927"/>
      <c r="Y426" s="1927"/>
      <c r="Z426" s="1927"/>
      <c r="AA426" s="1927"/>
      <c r="AB426" s="1927"/>
      <c r="AC426" s="1927"/>
      <c r="AD426" s="1927"/>
      <c r="AE426" s="1927"/>
      <c r="AF426" s="628"/>
      <c r="AG426" s="628"/>
      <c r="AH426" s="628"/>
      <c r="AI426" s="628"/>
      <c r="AJ426" s="628"/>
      <c r="AK426" s="628"/>
      <c r="AL426" s="784"/>
      <c r="AM426" s="604"/>
      <c r="AN426" s="631"/>
    </row>
    <row r="427" spans="1:60" s="584" customFormat="1" ht="12.75" customHeight="1">
      <c r="A427" s="570"/>
      <c r="B427" s="14"/>
      <c r="C427" s="785"/>
      <c r="D427" s="764"/>
      <c r="E427" s="753"/>
      <c r="F427" s="1927"/>
      <c r="G427" s="1927"/>
      <c r="H427" s="1927"/>
      <c r="I427" s="1927"/>
      <c r="J427" s="1927"/>
      <c r="K427" s="1927"/>
      <c r="L427" s="1927"/>
      <c r="M427" s="1927"/>
      <c r="N427" s="1927"/>
      <c r="O427" s="1927"/>
      <c r="P427" s="1927"/>
      <c r="Q427" s="1927"/>
      <c r="R427" s="1927"/>
      <c r="S427" s="1927"/>
      <c r="T427" s="1927"/>
      <c r="U427" s="1927"/>
      <c r="V427" s="1927"/>
      <c r="W427" s="1927"/>
      <c r="X427" s="1927"/>
      <c r="Y427" s="1927"/>
      <c r="Z427" s="1927"/>
      <c r="AA427" s="1927"/>
      <c r="AB427" s="1927"/>
      <c r="AC427" s="1927"/>
      <c r="AD427" s="1927"/>
      <c r="AE427" s="1927"/>
      <c r="AF427" s="628"/>
      <c r="AG427" s="628"/>
      <c r="AH427" s="628"/>
      <c r="AI427" s="628"/>
      <c r="AJ427" s="628"/>
      <c r="AK427" s="628"/>
      <c r="AL427" s="784"/>
      <c r="AM427" s="604"/>
      <c r="AN427" s="631"/>
    </row>
    <row r="428" spans="1:60" s="584" customFormat="1" ht="12.75" customHeight="1">
      <c r="A428" s="570"/>
      <c r="B428" s="14"/>
      <c r="C428" s="785"/>
      <c r="D428" s="764"/>
      <c r="E428" s="753"/>
      <c r="F428" s="1927"/>
      <c r="G428" s="1927"/>
      <c r="H428" s="1927"/>
      <c r="I428" s="1927"/>
      <c r="J428" s="1927"/>
      <c r="K428" s="1927"/>
      <c r="L428" s="1927"/>
      <c r="M428" s="1927"/>
      <c r="N428" s="1927"/>
      <c r="O428" s="1927"/>
      <c r="P428" s="1927"/>
      <c r="Q428" s="1927"/>
      <c r="R428" s="1927"/>
      <c r="S428" s="1927"/>
      <c r="T428" s="1927"/>
      <c r="U428" s="1927"/>
      <c r="V428" s="1927"/>
      <c r="W428" s="1927"/>
      <c r="X428" s="1927"/>
      <c r="Y428" s="1927"/>
      <c r="Z428" s="1927"/>
      <c r="AA428" s="1927"/>
      <c r="AB428" s="1927"/>
      <c r="AC428" s="1927"/>
      <c r="AD428" s="1927"/>
      <c r="AE428" s="1927"/>
      <c r="AF428" s="628"/>
      <c r="AG428" s="628"/>
      <c r="AH428" s="628"/>
      <c r="AI428" s="628"/>
      <c r="AJ428" s="628"/>
      <c r="AK428" s="628"/>
      <c r="AL428" s="784"/>
      <c r="AM428" s="604"/>
      <c r="AN428" s="631"/>
    </row>
    <row r="429" spans="1:60" s="584" customFormat="1" ht="12.75" customHeight="1">
      <c r="A429" s="570"/>
      <c r="B429" s="14"/>
      <c r="C429" s="785"/>
      <c r="D429" s="764"/>
      <c r="E429" s="753"/>
      <c r="F429" s="1927"/>
      <c r="G429" s="1927"/>
      <c r="H429" s="1927"/>
      <c r="I429" s="1927"/>
      <c r="J429" s="1927"/>
      <c r="K429" s="1927"/>
      <c r="L429" s="1927"/>
      <c r="M429" s="1927"/>
      <c r="N429" s="1927"/>
      <c r="O429" s="1927"/>
      <c r="P429" s="1927"/>
      <c r="Q429" s="1927"/>
      <c r="R429" s="1927"/>
      <c r="S429" s="1927"/>
      <c r="T429" s="1927"/>
      <c r="U429" s="1927"/>
      <c r="V429" s="1927"/>
      <c r="W429" s="1927"/>
      <c r="X429" s="1927"/>
      <c r="Y429" s="1927"/>
      <c r="Z429" s="1927"/>
      <c r="AA429" s="1927"/>
      <c r="AB429" s="1927"/>
      <c r="AC429" s="1927"/>
      <c r="AD429" s="1927"/>
      <c r="AE429" s="1927"/>
      <c r="AF429" s="628"/>
      <c r="AG429" s="628"/>
      <c r="AH429" s="628"/>
      <c r="AI429" s="628"/>
      <c r="AJ429" s="628"/>
      <c r="AK429" s="628"/>
      <c r="AL429" s="784"/>
      <c r="AM429" s="604"/>
      <c r="AN429" s="631"/>
    </row>
    <row r="430" spans="1:60" s="584" customFormat="1" ht="17.25" customHeight="1">
      <c r="A430" s="570"/>
      <c r="B430" s="14"/>
      <c r="C430" s="785"/>
      <c r="D430" s="764"/>
      <c r="E430" s="753"/>
      <c r="F430" s="1927"/>
      <c r="G430" s="1927"/>
      <c r="H430" s="1927"/>
      <c r="I430" s="1927"/>
      <c r="J430" s="1927"/>
      <c r="K430" s="1927"/>
      <c r="L430" s="1927"/>
      <c r="M430" s="1927"/>
      <c r="N430" s="1927"/>
      <c r="O430" s="1927"/>
      <c r="P430" s="1927"/>
      <c r="Q430" s="1927"/>
      <c r="R430" s="1927"/>
      <c r="S430" s="1927"/>
      <c r="T430" s="1927"/>
      <c r="U430" s="1927"/>
      <c r="V430" s="1927"/>
      <c r="W430" s="1927"/>
      <c r="X430" s="1927"/>
      <c r="Y430" s="1927"/>
      <c r="Z430" s="1927"/>
      <c r="AA430" s="1927"/>
      <c r="AB430" s="1927"/>
      <c r="AC430" s="1927"/>
      <c r="AD430" s="1927"/>
      <c r="AE430" s="1927"/>
      <c r="AL430" s="766"/>
      <c r="AM430" s="604"/>
      <c r="AN430" s="631"/>
    </row>
    <row r="431" spans="1:60" s="584" customFormat="1" ht="12.75" customHeight="1">
      <c r="A431" s="570"/>
      <c r="B431" s="14"/>
      <c r="C431" s="1936" t="s">
        <v>600</v>
      </c>
      <c r="D431" s="1937"/>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5" t="s">
        <v>1573</v>
      </c>
      <c r="AG431" s="1995"/>
      <c r="AH431" s="1995"/>
      <c r="AI431" s="1995"/>
      <c r="AJ431" s="1995"/>
      <c r="AK431" s="1995"/>
      <c r="AL431" s="2025"/>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26" t="s">
        <v>1599</v>
      </c>
      <c r="G434" s="1926"/>
      <c r="H434" s="1926"/>
      <c r="I434" s="1926"/>
      <c r="J434" s="1926"/>
      <c r="K434" s="1926"/>
      <c r="L434" s="1926"/>
      <c r="M434" s="1926"/>
      <c r="N434" s="1926"/>
      <c r="O434" s="1926"/>
      <c r="P434" s="1926"/>
      <c r="Q434" s="1926"/>
      <c r="R434" s="1926"/>
      <c r="S434" s="1926"/>
      <c r="T434" s="1926"/>
      <c r="U434" s="1926"/>
      <c r="V434" s="1926"/>
      <c r="W434" s="1926"/>
      <c r="X434" s="1926"/>
      <c r="Y434" s="1926"/>
      <c r="Z434" s="1926"/>
      <c r="AA434" s="1926"/>
      <c r="AB434" s="1926"/>
      <c r="AC434" s="1926"/>
      <c r="AD434" s="1926"/>
      <c r="AE434" s="1926"/>
      <c r="AF434" s="748"/>
      <c r="AG434" s="748"/>
      <c r="AH434" s="748"/>
      <c r="AI434" s="748"/>
      <c r="AJ434" s="748"/>
      <c r="AK434" s="748"/>
      <c r="AL434" s="779"/>
      <c r="AM434" s="604"/>
      <c r="AN434" s="631"/>
    </row>
    <row r="435" spans="1:40" s="584" customFormat="1" ht="12.75" customHeight="1">
      <c r="A435" s="570"/>
      <c r="B435" s="14"/>
      <c r="C435" s="785"/>
      <c r="D435" s="764"/>
      <c r="E435" s="753"/>
      <c r="F435" s="1927"/>
      <c r="G435" s="1927"/>
      <c r="H435" s="1927"/>
      <c r="I435" s="1927"/>
      <c r="J435" s="1927"/>
      <c r="K435" s="1927"/>
      <c r="L435" s="1927"/>
      <c r="M435" s="1927"/>
      <c r="N435" s="1927"/>
      <c r="O435" s="1927"/>
      <c r="P435" s="1927"/>
      <c r="Q435" s="1927"/>
      <c r="R435" s="1927"/>
      <c r="S435" s="1927"/>
      <c r="T435" s="1927"/>
      <c r="U435" s="1927"/>
      <c r="V435" s="1927"/>
      <c r="W435" s="1927"/>
      <c r="X435" s="1927"/>
      <c r="Y435" s="1927"/>
      <c r="Z435" s="1927"/>
      <c r="AA435" s="1927"/>
      <c r="AB435" s="1927"/>
      <c r="AC435" s="1927"/>
      <c r="AD435" s="1927"/>
      <c r="AE435" s="1927"/>
      <c r="AF435" s="625"/>
      <c r="AG435" s="625"/>
      <c r="AH435" s="625"/>
      <c r="AI435" s="625"/>
      <c r="AJ435" s="625"/>
      <c r="AK435" s="625"/>
      <c r="AL435" s="754"/>
      <c r="AM435" s="604"/>
      <c r="AN435" s="631"/>
    </row>
    <row r="436" spans="1:40" s="584" customFormat="1" ht="12.75" customHeight="1">
      <c r="A436" s="570"/>
      <c r="B436" s="14"/>
      <c r="C436" s="785"/>
      <c r="D436" s="764"/>
      <c r="E436" s="753"/>
      <c r="F436" s="1927"/>
      <c r="G436" s="1927"/>
      <c r="H436" s="1927"/>
      <c r="I436" s="1927"/>
      <c r="J436" s="1927"/>
      <c r="K436" s="1927"/>
      <c r="L436" s="1927"/>
      <c r="M436" s="1927"/>
      <c r="N436" s="1927"/>
      <c r="O436" s="1927"/>
      <c r="P436" s="1927"/>
      <c r="Q436" s="1927"/>
      <c r="R436" s="1927"/>
      <c r="S436" s="1927"/>
      <c r="T436" s="1927"/>
      <c r="U436" s="1927"/>
      <c r="V436" s="1927"/>
      <c r="W436" s="1927"/>
      <c r="X436" s="1927"/>
      <c r="Y436" s="1927"/>
      <c r="Z436" s="1927"/>
      <c r="AA436" s="1927"/>
      <c r="AB436" s="1927"/>
      <c r="AC436" s="1927"/>
      <c r="AD436" s="1927"/>
      <c r="AE436" s="1927"/>
      <c r="AF436" s="625"/>
      <c r="AG436" s="625"/>
      <c r="AH436" s="625"/>
      <c r="AI436" s="625"/>
      <c r="AJ436" s="625"/>
      <c r="AK436" s="625"/>
      <c r="AL436" s="754"/>
      <c r="AM436" s="604"/>
      <c r="AN436" s="631"/>
    </row>
    <row r="437" spans="1:40" s="584" customFormat="1" ht="12.75" customHeight="1">
      <c r="A437" s="570"/>
      <c r="B437" s="14"/>
      <c r="C437" s="785"/>
      <c r="D437" s="764"/>
      <c r="E437" s="753"/>
      <c r="F437" s="1927"/>
      <c r="G437" s="1927"/>
      <c r="H437" s="1927"/>
      <c r="I437" s="1927"/>
      <c r="J437" s="1927"/>
      <c r="K437" s="1927"/>
      <c r="L437" s="1927"/>
      <c r="M437" s="1927"/>
      <c r="N437" s="1927"/>
      <c r="O437" s="1927"/>
      <c r="P437" s="1927"/>
      <c r="Q437" s="1927"/>
      <c r="R437" s="1927"/>
      <c r="S437" s="1927"/>
      <c r="T437" s="1927"/>
      <c r="U437" s="1927"/>
      <c r="V437" s="1927"/>
      <c r="W437" s="1927"/>
      <c r="X437" s="1927"/>
      <c r="Y437" s="1927"/>
      <c r="Z437" s="1927"/>
      <c r="AA437" s="1927"/>
      <c r="AB437" s="1927"/>
      <c r="AC437" s="1927"/>
      <c r="AD437" s="1927"/>
      <c r="AE437" s="1927"/>
      <c r="AL437" s="766"/>
      <c r="AM437" s="604"/>
      <c r="AN437" s="631"/>
    </row>
    <row r="438" spans="1:40" s="584" customFormat="1" ht="12.75" customHeight="1">
      <c r="A438" s="570"/>
      <c r="B438" s="14"/>
      <c r="C438" s="1936" t="s">
        <v>600</v>
      </c>
      <c r="D438" s="1937"/>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5" t="s">
        <v>1573</v>
      </c>
      <c r="AG438" s="1995"/>
      <c r="AH438" s="1995"/>
      <c r="AI438" s="1995"/>
      <c r="AJ438" s="1995"/>
      <c r="AK438" s="1995"/>
      <c r="AL438" s="2025"/>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4" t="s">
        <v>600</v>
      </c>
      <c r="D442" s="2055"/>
      <c r="E442" s="749" t="s">
        <v>1608</v>
      </c>
      <c r="F442" s="1926" t="s">
        <v>1609</v>
      </c>
      <c r="G442" s="1926"/>
      <c r="H442" s="1926"/>
      <c r="I442" s="1926"/>
      <c r="J442" s="1926"/>
      <c r="K442" s="1926"/>
      <c r="L442" s="1926"/>
      <c r="M442" s="1926"/>
      <c r="N442" s="1926"/>
      <c r="O442" s="1926"/>
      <c r="P442" s="1926"/>
      <c r="Q442" s="1926"/>
      <c r="R442" s="1926"/>
      <c r="S442" s="1926"/>
      <c r="T442" s="1926"/>
      <c r="U442" s="1926"/>
      <c r="V442" s="1926"/>
      <c r="W442" s="1926"/>
      <c r="X442" s="1926"/>
      <c r="Y442" s="1926"/>
      <c r="Z442" s="1926"/>
      <c r="AA442" s="1926"/>
      <c r="AB442" s="1926"/>
      <c r="AC442" s="1926"/>
      <c r="AD442" s="1926"/>
      <c r="AE442" s="1926"/>
      <c r="AF442" s="2021" t="s">
        <v>1573</v>
      </c>
      <c r="AG442" s="2021"/>
      <c r="AH442" s="2021"/>
      <c r="AI442" s="2021"/>
      <c r="AJ442" s="2021"/>
      <c r="AK442" s="2021"/>
      <c r="AL442" s="2022"/>
      <c r="AM442" s="604"/>
      <c r="AN442" s="787"/>
    </row>
    <row r="443" spans="1:40" s="584" customFormat="1" ht="12.75" customHeight="1">
      <c r="A443" s="570"/>
      <c r="B443" s="14"/>
      <c r="C443" s="785"/>
      <c r="D443" s="764"/>
      <c r="E443" s="753"/>
      <c r="F443" s="1927"/>
      <c r="G443" s="1927"/>
      <c r="H443" s="1927"/>
      <c r="I443" s="1927"/>
      <c r="J443" s="1927"/>
      <c r="K443" s="1927"/>
      <c r="L443" s="1927"/>
      <c r="M443" s="1927"/>
      <c r="N443" s="1927"/>
      <c r="O443" s="1927"/>
      <c r="P443" s="1927"/>
      <c r="Q443" s="1927"/>
      <c r="R443" s="1927"/>
      <c r="S443" s="1927"/>
      <c r="T443" s="1927"/>
      <c r="U443" s="1927"/>
      <c r="V443" s="1927"/>
      <c r="W443" s="1927"/>
      <c r="X443" s="1927"/>
      <c r="Y443" s="1927"/>
      <c r="Z443" s="1927"/>
      <c r="AA443" s="1927"/>
      <c r="AB443" s="1927"/>
      <c r="AC443" s="1927"/>
      <c r="AD443" s="1927"/>
      <c r="AE443" s="1927"/>
      <c r="AF443" s="625"/>
      <c r="AG443" s="625"/>
      <c r="AH443" s="625"/>
      <c r="AI443" s="625"/>
      <c r="AJ443" s="625"/>
      <c r="AK443" s="625"/>
      <c r="AL443" s="754"/>
      <c r="AM443" s="604"/>
      <c r="AN443" s="788"/>
    </row>
    <row r="444" spans="1:40" s="584" customFormat="1" ht="17.850000000000001" customHeight="1">
      <c r="A444" s="570"/>
      <c r="B444" s="14"/>
      <c r="C444" s="790"/>
      <c r="D444" s="757"/>
      <c r="E444" s="758"/>
      <c r="F444" s="2009"/>
      <c r="G444" s="2009"/>
      <c r="H444" s="2009"/>
      <c r="I444" s="2009"/>
      <c r="J444" s="2009"/>
      <c r="K444" s="2009"/>
      <c r="L444" s="2009"/>
      <c r="M444" s="2009"/>
      <c r="N444" s="2009"/>
      <c r="O444" s="2009"/>
      <c r="P444" s="2009"/>
      <c r="Q444" s="2009"/>
      <c r="R444" s="2009"/>
      <c r="S444" s="2009"/>
      <c r="T444" s="2009"/>
      <c r="U444" s="2009"/>
      <c r="V444" s="2009"/>
      <c r="W444" s="2009"/>
      <c r="X444" s="2009"/>
      <c r="Y444" s="2009"/>
      <c r="Z444" s="2009"/>
      <c r="AA444" s="2009"/>
      <c r="AB444" s="2009"/>
      <c r="AC444" s="2009"/>
      <c r="AD444" s="2009"/>
      <c r="AE444" s="2009"/>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6" t="s">
        <v>600</v>
      </c>
      <c r="D446" s="1937"/>
      <c r="E446" s="749" t="s">
        <v>1614</v>
      </c>
      <c r="F446" s="1926" t="s">
        <v>1615</v>
      </c>
      <c r="G446" s="1926"/>
      <c r="H446" s="1926"/>
      <c r="I446" s="1926"/>
      <c r="J446" s="1926"/>
      <c r="K446" s="1926"/>
      <c r="L446" s="1926"/>
      <c r="M446" s="1926"/>
      <c r="N446" s="1926"/>
      <c r="O446" s="1926"/>
      <c r="P446" s="1926"/>
      <c r="Q446" s="1926"/>
      <c r="R446" s="1926"/>
      <c r="S446" s="1926"/>
      <c r="T446" s="1926"/>
      <c r="U446" s="1926"/>
      <c r="V446" s="1926"/>
      <c r="W446" s="1926"/>
      <c r="X446" s="1926"/>
      <c r="Y446" s="1926"/>
      <c r="Z446" s="1926"/>
      <c r="AA446" s="1926"/>
      <c r="AB446" s="1926"/>
      <c r="AC446" s="1926"/>
      <c r="AD446" s="1926"/>
      <c r="AE446" s="1926"/>
      <c r="AF446" s="2021" t="s">
        <v>1573</v>
      </c>
      <c r="AG446" s="2021"/>
      <c r="AH446" s="2021"/>
      <c r="AI446" s="2021"/>
      <c r="AJ446" s="2021"/>
      <c r="AK446" s="2021"/>
      <c r="AL446" s="2022"/>
      <c r="AM446" s="604"/>
      <c r="AN446" s="569"/>
    </row>
    <row r="447" spans="1:40" s="584" customFormat="1" ht="12.75" customHeight="1">
      <c r="A447" s="570"/>
      <c r="B447" s="14"/>
      <c r="C447" s="765"/>
      <c r="D447" s="14"/>
      <c r="E447" s="725"/>
      <c r="F447" s="1927"/>
      <c r="G447" s="1927"/>
      <c r="H447" s="1927"/>
      <c r="I447" s="1927"/>
      <c r="J447" s="1927"/>
      <c r="K447" s="1927"/>
      <c r="L447" s="1927"/>
      <c r="M447" s="1927"/>
      <c r="N447" s="1927"/>
      <c r="O447" s="1927"/>
      <c r="P447" s="1927"/>
      <c r="Q447" s="1927"/>
      <c r="R447" s="1927"/>
      <c r="S447" s="1927"/>
      <c r="T447" s="1927"/>
      <c r="U447" s="1927"/>
      <c r="V447" s="1927"/>
      <c r="W447" s="1927"/>
      <c r="X447" s="1927"/>
      <c r="Y447" s="1927"/>
      <c r="Z447" s="1927"/>
      <c r="AA447" s="1927"/>
      <c r="AB447" s="1927"/>
      <c r="AC447" s="1927"/>
      <c r="AD447" s="1927"/>
      <c r="AE447" s="1927"/>
      <c r="AF447" s="573"/>
      <c r="AG447" s="570"/>
      <c r="AL447" s="766"/>
      <c r="AM447" s="604"/>
      <c r="AN447" s="569"/>
    </row>
    <row r="448" spans="1:40" s="584" customFormat="1" ht="12.75" customHeight="1">
      <c r="A448" s="570"/>
      <c r="B448" s="14"/>
      <c r="C448" s="765"/>
      <c r="D448" s="14"/>
      <c r="E448" s="725"/>
      <c r="F448" s="1927"/>
      <c r="G448" s="1927"/>
      <c r="H448" s="1927"/>
      <c r="I448" s="1927"/>
      <c r="J448" s="1927"/>
      <c r="K448" s="1927"/>
      <c r="L448" s="1927"/>
      <c r="M448" s="1927"/>
      <c r="N448" s="1927"/>
      <c r="O448" s="1927"/>
      <c r="P448" s="1927"/>
      <c r="Q448" s="1927"/>
      <c r="R448" s="1927"/>
      <c r="S448" s="1927"/>
      <c r="T448" s="1927"/>
      <c r="U448" s="1927"/>
      <c r="V448" s="1927"/>
      <c r="W448" s="1927"/>
      <c r="X448" s="1927"/>
      <c r="Y448" s="1927"/>
      <c r="Z448" s="1927"/>
      <c r="AA448" s="1927"/>
      <c r="AB448" s="1927"/>
      <c r="AC448" s="1927"/>
      <c r="AD448" s="1927"/>
      <c r="AE448" s="1927"/>
      <c r="AF448" s="573"/>
      <c r="AG448" s="570"/>
      <c r="AL448" s="766"/>
      <c r="AM448" s="604"/>
      <c r="AN448" s="569"/>
    </row>
    <row r="449" spans="1:48" s="584" customFormat="1" ht="12.75" customHeight="1">
      <c r="A449" s="570"/>
      <c r="B449" s="14"/>
      <c r="C449" s="790"/>
      <c r="D449" s="757"/>
      <c r="E449" s="758"/>
      <c r="F449" s="2009"/>
      <c r="G449" s="2009"/>
      <c r="H449" s="2009"/>
      <c r="I449" s="2009"/>
      <c r="J449" s="2009"/>
      <c r="K449" s="2009"/>
      <c r="L449" s="2009"/>
      <c r="M449" s="2009"/>
      <c r="N449" s="2009"/>
      <c r="O449" s="2009"/>
      <c r="P449" s="2009"/>
      <c r="Q449" s="2009"/>
      <c r="R449" s="2009"/>
      <c r="S449" s="2009"/>
      <c r="T449" s="2009"/>
      <c r="U449" s="2009"/>
      <c r="V449" s="2009"/>
      <c r="W449" s="2009"/>
      <c r="X449" s="2009"/>
      <c r="Y449" s="2009"/>
      <c r="Z449" s="2009"/>
      <c r="AA449" s="2009"/>
      <c r="AB449" s="2009"/>
      <c r="AC449" s="2009"/>
      <c r="AD449" s="2009"/>
      <c r="AE449" s="2009"/>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26" t="s">
        <v>1618</v>
      </c>
      <c r="G451" s="1926"/>
      <c r="H451" s="1926"/>
      <c r="I451" s="1926"/>
      <c r="J451" s="1926"/>
      <c r="K451" s="1926"/>
      <c r="L451" s="1926"/>
      <c r="M451" s="1926"/>
      <c r="N451" s="1926"/>
      <c r="O451" s="1926"/>
      <c r="P451" s="1926"/>
      <c r="Q451" s="1926"/>
      <c r="R451" s="1926"/>
      <c r="S451" s="1926"/>
      <c r="T451" s="1926"/>
      <c r="U451" s="1926"/>
      <c r="V451" s="1926"/>
      <c r="W451" s="1926"/>
      <c r="X451" s="1926"/>
      <c r="Y451" s="1926"/>
      <c r="Z451" s="1926"/>
      <c r="AA451" s="1926"/>
      <c r="AB451" s="1926"/>
      <c r="AC451" s="1926"/>
      <c r="AD451" s="1926"/>
      <c r="AE451" s="1926"/>
      <c r="AF451" s="1926"/>
      <c r="AG451" s="778"/>
      <c r="AH451" s="748"/>
      <c r="AI451" s="748"/>
      <c r="AJ451" s="748"/>
      <c r="AK451" s="748"/>
      <c r="AL451" s="779"/>
      <c r="AM451" s="604"/>
      <c r="AN451" s="631"/>
    </row>
    <row r="452" spans="1:48" s="584" customFormat="1" ht="12.75" customHeight="1">
      <c r="A452" s="570"/>
      <c r="B452" s="14"/>
      <c r="C452" s="765"/>
      <c r="D452" s="14"/>
      <c r="E452" s="725"/>
      <c r="F452" s="1927"/>
      <c r="G452" s="1927"/>
      <c r="H452" s="1927"/>
      <c r="I452" s="1927"/>
      <c r="J452" s="1927"/>
      <c r="K452" s="1927"/>
      <c r="L452" s="1927"/>
      <c r="M452" s="1927"/>
      <c r="N452" s="1927"/>
      <c r="O452" s="1927"/>
      <c r="P452" s="1927"/>
      <c r="Q452" s="1927"/>
      <c r="R452" s="1927"/>
      <c r="S452" s="1927"/>
      <c r="T452" s="1927"/>
      <c r="U452" s="1927"/>
      <c r="V452" s="1927"/>
      <c r="W452" s="1927"/>
      <c r="X452" s="1927"/>
      <c r="Y452" s="1927"/>
      <c r="Z452" s="1927"/>
      <c r="AA452" s="1927"/>
      <c r="AB452" s="1927"/>
      <c r="AC452" s="1927"/>
      <c r="AD452" s="1927"/>
      <c r="AE452" s="1927"/>
      <c r="AF452" s="1927"/>
      <c r="AL452" s="766"/>
      <c r="AM452" s="604"/>
      <c r="AN452" s="631"/>
    </row>
    <row r="453" spans="1:48" s="584" customFormat="1" ht="12.75" customHeight="1">
      <c r="A453" s="570"/>
      <c r="B453" s="14"/>
      <c r="C453" s="773"/>
      <c r="F453" s="1927"/>
      <c r="G453" s="1927"/>
      <c r="H453" s="1927"/>
      <c r="I453" s="1927"/>
      <c r="J453" s="1927"/>
      <c r="K453" s="1927"/>
      <c r="L453" s="1927"/>
      <c r="M453" s="1927"/>
      <c r="N453" s="1927"/>
      <c r="O453" s="1927"/>
      <c r="P453" s="1927"/>
      <c r="Q453" s="1927"/>
      <c r="R453" s="1927"/>
      <c r="S453" s="1927"/>
      <c r="T453" s="1927"/>
      <c r="U453" s="1927"/>
      <c r="V453" s="1927"/>
      <c r="W453" s="1927"/>
      <c r="X453" s="1927"/>
      <c r="Y453" s="1927"/>
      <c r="Z453" s="1927"/>
      <c r="AA453" s="1927"/>
      <c r="AB453" s="1927"/>
      <c r="AC453" s="1927"/>
      <c r="AD453" s="1927"/>
      <c r="AE453" s="1927"/>
      <c r="AF453" s="1927"/>
      <c r="AL453" s="766"/>
      <c r="AM453" s="604"/>
      <c r="AN453" s="631"/>
    </row>
    <row r="454" spans="1:48" s="584" customFormat="1" ht="12.75" customHeight="1">
      <c r="A454" s="570"/>
      <c r="B454" s="14"/>
      <c r="C454" s="773"/>
      <c r="F454" s="1927"/>
      <c r="G454" s="1927"/>
      <c r="H454" s="1927"/>
      <c r="I454" s="1927"/>
      <c r="J454" s="1927"/>
      <c r="K454" s="1927"/>
      <c r="L454" s="1927"/>
      <c r="M454" s="1927"/>
      <c r="N454" s="1927"/>
      <c r="O454" s="1927"/>
      <c r="P454" s="1927"/>
      <c r="Q454" s="1927"/>
      <c r="R454" s="1927"/>
      <c r="S454" s="1927"/>
      <c r="T454" s="1927"/>
      <c r="U454" s="1927"/>
      <c r="V454" s="1927"/>
      <c r="W454" s="1927"/>
      <c r="X454" s="1927"/>
      <c r="Y454" s="1927"/>
      <c r="Z454" s="1927"/>
      <c r="AA454" s="1927"/>
      <c r="AB454" s="1927"/>
      <c r="AC454" s="1927"/>
      <c r="AD454" s="1927"/>
      <c r="AE454" s="1927"/>
      <c r="AF454" s="1927"/>
      <c r="AL454" s="766"/>
      <c r="AM454" s="604"/>
      <c r="AN454" s="631"/>
    </row>
    <row r="455" spans="1:48" s="584" customFormat="1" ht="12.75" customHeight="1">
      <c r="A455" s="570"/>
      <c r="B455" s="14"/>
      <c r="C455" s="1936" t="s">
        <v>600</v>
      </c>
      <c r="D455" s="1937"/>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5" t="s">
        <v>1573</v>
      </c>
      <c r="AG455" s="1925"/>
      <c r="AH455" s="1925"/>
      <c r="AI455" s="1925"/>
      <c r="AJ455" s="1925"/>
      <c r="AK455" s="1925"/>
      <c r="AL455" s="1938"/>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22">
        <f>IF(Application!D214="N/A",AS347,AS349)</f>
        <v>10</v>
      </c>
      <c r="AL458" s="1923"/>
      <c r="AM458" s="1924"/>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25" t="s">
        <v>1622</v>
      </c>
      <c r="AF461" s="1925"/>
      <c r="AG461" s="1925"/>
      <c r="AH461" s="1925"/>
      <c r="AI461" s="1925"/>
      <c r="AJ461" s="1925"/>
      <c r="AK461" s="1925"/>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02" t="s">
        <v>600</v>
      </c>
      <c r="D467" s="2003"/>
      <c r="E467" s="795" t="s">
        <v>516</v>
      </c>
      <c r="F467" s="2023" t="s">
        <v>1628</v>
      </c>
      <c r="G467" s="2023"/>
      <c r="H467" s="2023"/>
      <c r="I467" s="2023"/>
      <c r="J467" s="2023"/>
      <c r="K467" s="2023"/>
      <c r="L467" s="2023"/>
      <c r="M467" s="2023"/>
      <c r="N467" s="2023"/>
      <c r="O467" s="2023"/>
      <c r="P467" s="2023"/>
      <c r="Q467" s="2023"/>
      <c r="R467" s="2023"/>
      <c r="S467" s="2023"/>
      <c r="T467" s="2023"/>
      <c r="U467" s="2023"/>
      <c r="V467" s="2023"/>
      <c r="W467" s="2023"/>
      <c r="X467" s="2023"/>
      <c r="Y467" s="2023"/>
      <c r="Z467" s="2023"/>
      <c r="AA467" s="2023"/>
      <c r="AB467" s="2023"/>
      <c r="AC467" s="2023"/>
      <c r="AD467" s="2023"/>
      <c r="AE467" s="2023"/>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24"/>
      <c r="G468" s="2024"/>
      <c r="H468" s="2024"/>
      <c r="I468" s="2024"/>
      <c r="J468" s="2024"/>
      <c r="K468" s="2024"/>
      <c r="L468" s="2024"/>
      <c r="M468" s="2024"/>
      <c r="N468" s="2024"/>
      <c r="O468" s="2024"/>
      <c r="P468" s="2024"/>
      <c r="Q468" s="2024"/>
      <c r="R468" s="2024"/>
      <c r="S468" s="2024"/>
      <c r="T468" s="2024"/>
      <c r="U468" s="2024"/>
      <c r="V468" s="2024"/>
      <c r="W468" s="2024"/>
      <c r="X468" s="2024"/>
      <c r="Y468" s="2024"/>
      <c r="Z468" s="2024"/>
      <c r="AA468" s="2024"/>
      <c r="AB468" s="2024"/>
      <c r="AC468" s="2024"/>
      <c r="AD468" s="2024"/>
      <c r="AE468" s="2024"/>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18" t="s">
        <v>600</v>
      </c>
      <c r="G469" s="2018"/>
      <c r="H469" s="2018"/>
      <c r="I469" s="2018"/>
      <c r="J469" s="2018"/>
      <c r="K469" s="2018"/>
      <c r="L469" s="2018"/>
      <c r="M469" s="2018"/>
      <c r="N469" s="2018"/>
      <c r="O469" s="2018"/>
      <c r="P469" s="2018"/>
      <c r="Q469" s="2018"/>
      <c r="R469" s="2018"/>
      <c r="S469" s="2018"/>
      <c r="T469" s="2018"/>
      <c r="U469" s="2018"/>
      <c r="V469" s="2018"/>
      <c r="W469" s="2018"/>
      <c r="X469" s="2018"/>
      <c r="Y469" s="2018"/>
      <c r="Z469" s="2018"/>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9" t="s">
        <v>554</v>
      </c>
      <c r="D471" s="2020"/>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31" t="s">
        <v>600</v>
      </c>
      <c r="W474" s="1931"/>
      <c r="X474" s="1931"/>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31" t="s">
        <v>600</v>
      </c>
      <c r="W476" s="1931"/>
      <c r="X476" s="1931"/>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31" t="s">
        <v>600</v>
      </c>
      <c r="W481" s="1931"/>
      <c r="X481" s="1931"/>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05"/>
      <c r="E484" s="2005"/>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31" t="s">
        <v>600</v>
      </c>
      <c r="W485" s="1931"/>
      <c r="X485" s="1931"/>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31" t="s">
        <v>600</v>
      </c>
      <c r="W487" s="1931"/>
      <c r="X487" s="1931"/>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02" t="s">
        <v>600</v>
      </c>
      <c r="D490" s="2003"/>
      <c r="E490" s="795" t="s">
        <v>516</v>
      </c>
      <c r="F490" s="2023" t="s">
        <v>1628</v>
      </c>
      <c r="G490" s="2023"/>
      <c r="H490" s="2023"/>
      <c r="I490" s="2023"/>
      <c r="J490" s="2023"/>
      <c r="K490" s="2023"/>
      <c r="L490" s="2023"/>
      <c r="M490" s="2023"/>
      <c r="N490" s="2023"/>
      <c r="O490" s="2023"/>
      <c r="P490" s="2023"/>
      <c r="Q490" s="2023"/>
      <c r="R490" s="2023"/>
      <c r="S490" s="2023"/>
      <c r="T490" s="2023"/>
      <c r="U490" s="2023"/>
      <c r="V490" s="2023"/>
      <c r="W490" s="2023"/>
      <c r="X490" s="2023"/>
      <c r="Y490" s="2023"/>
      <c r="Z490" s="2023"/>
      <c r="AA490" s="2023"/>
      <c r="AB490" s="2023"/>
      <c r="AC490" s="2023"/>
      <c r="AD490" s="2023"/>
      <c r="AE490" s="2023"/>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4"/>
      <c r="G491" s="2024"/>
      <c r="H491" s="2024"/>
      <c r="I491" s="2024"/>
      <c r="J491" s="2024"/>
      <c r="K491" s="2024"/>
      <c r="L491" s="2024"/>
      <c r="M491" s="2024"/>
      <c r="N491" s="2024"/>
      <c r="O491" s="2024"/>
      <c r="P491" s="2024"/>
      <c r="Q491" s="2024"/>
      <c r="R491" s="2024"/>
      <c r="S491" s="2024"/>
      <c r="T491" s="2024"/>
      <c r="U491" s="2024"/>
      <c r="V491" s="2024"/>
      <c r="W491" s="2024"/>
      <c r="X491" s="2024"/>
      <c r="Y491" s="2024"/>
      <c r="Z491" s="2024"/>
      <c r="AA491" s="2024"/>
      <c r="AB491" s="2024"/>
      <c r="AC491" s="2024"/>
      <c r="AD491" s="2024"/>
      <c r="AE491" s="2024"/>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10" t="s">
        <v>600</v>
      </c>
      <c r="G492" s="2010"/>
      <c r="H492" s="2010"/>
      <c r="I492" s="2010"/>
      <c r="J492" s="2010"/>
      <c r="K492" s="2010"/>
      <c r="L492" s="2010"/>
      <c r="M492" s="2010"/>
      <c r="N492" s="2010"/>
      <c r="O492" s="2010"/>
      <c r="P492" s="2010"/>
      <c r="Q492" s="2010"/>
      <c r="R492" s="2010"/>
      <c r="S492" s="2010"/>
      <c r="T492" s="2010"/>
      <c r="U492" s="2010"/>
      <c r="V492" s="2010"/>
      <c r="W492" s="2010"/>
      <c r="X492" s="2010"/>
      <c r="Y492" s="2010"/>
      <c r="Z492" s="2010"/>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02" t="s">
        <v>600</v>
      </c>
      <c r="D494" s="2003"/>
      <c r="E494" s="795" t="s">
        <v>767</v>
      </c>
      <c r="F494" s="2011" t="s">
        <v>1650</v>
      </c>
      <c r="G494" s="2011"/>
      <c r="H494" s="2011"/>
      <c r="I494" s="2011"/>
      <c r="J494" s="2011"/>
      <c r="K494" s="2011"/>
      <c r="L494" s="2011"/>
      <c r="M494" s="2011"/>
      <c r="N494" s="2011"/>
      <c r="O494" s="2011"/>
      <c r="P494" s="2011"/>
      <c r="Q494" s="2011"/>
      <c r="R494" s="2011"/>
      <c r="S494" s="2011"/>
      <c r="T494" s="2011"/>
      <c r="U494" s="2011"/>
      <c r="V494" s="2011"/>
      <c r="W494" s="2011"/>
      <c r="X494" s="2011"/>
      <c r="Y494" s="2011"/>
      <c r="Z494" s="2011"/>
      <c r="AA494" s="2011"/>
      <c r="AB494" s="2011"/>
      <c r="AC494" s="2011"/>
      <c r="AD494" s="2011"/>
      <c r="AE494" s="2011"/>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12"/>
      <c r="G495" s="2012"/>
      <c r="H495" s="2012"/>
      <c r="I495" s="2012"/>
      <c r="J495" s="2012"/>
      <c r="K495" s="2012"/>
      <c r="L495" s="2012"/>
      <c r="M495" s="2012"/>
      <c r="N495" s="2012"/>
      <c r="O495" s="2012"/>
      <c r="P495" s="2012"/>
      <c r="Q495" s="2012"/>
      <c r="R495" s="2012"/>
      <c r="S495" s="2012"/>
      <c r="T495" s="2012"/>
      <c r="U495" s="2012"/>
      <c r="V495" s="2012"/>
      <c r="W495" s="2012"/>
      <c r="X495" s="2012"/>
      <c r="Y495" s="2012"/>
      <c r="Z495" s="2012"/>
      <c r="AA495" s="2012"/>
      <c r="AB495" s="2012"/>
      <c r="AC495" s="2012"/>
      <c r="AD495" s="2012"/>
      <c r="AE495" s="2012"/>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13" t="s">
        <v>600</v>
      </c>
      <c r="G497" s="2013"/>
      <c r="H497" s="2013"/>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02" t="s">
        <v>600</v>
      </c>
      <c r="D499" s="2003"/>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04"/>
      <c r="D501" s="2005"/>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6" t="s">
        <v>600</v>
      </c>
      <c r="H502" s="2006"/>
      <c r="I502" s="2006"/>
      <c r="J502" s="2006"/>
      <c r="K502" s="2006"/>
      <c r="L502" s="2006"/>
      <c r="M502" s="2006"/>
      <c r="N502" s="2006"/>
      <c r="O502" s="2006"/>
      <c r="P502" s="2006"/>
      <c r="Q502" s="2006"/>
      <c r="R502" s="2006"/>
      <c r="S502" s="2006"/>
      <c r="T502" s="2006"/>
      <c r="U502" s="2006"/>
      <c r="V502" s="2006"/>
      <c r="W502" s="2006"/>
      <c r="X502" s="2006"/>
      <c r="Y502" s="2006"/>
      <c r="Z502" s="2006"/>
      <c r="AA502" s="2006"/>
      <c r="AB502" s="2006"/>
      <c r="AC502" s="2006"/>
      <c r="AD502" s="2006"/>
      <c r="AE502" s="2006"/>
      <c r="AF502" s="2006"/>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7" t="s">
        <v>600</v>
      </c>
      <c r="D504" s="2008"/>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7" t="s">
        <v>600</v>
      </c>
      <c r="D508" s="2008"/>
      <c r="F508" s="829" t="s">
        <v>1658</v>
      </c>
      <c r="G508" s="1927" t="s">
        <v>1659</v>
      </c>
      <c r="H508" s="1927"/>
      <c r="I508" s="1927"/>
      <c r="J508" s="1927"/>
      <c r="K508" s="1927"/>
      <c r="L508" s="1927"/>
      <c r="M508" s="1927"/>
      <c r="N508" s="1927"/>
      <c r="O508" s="1927"/>
      <c r="P508" s="1927"/>
      <c r="Q508" s="1927"/>
      <c r="R508" s="1927"/>
      <c r="S508" s="1927"/>
      <c r="T508" s="1927"/>
      <c r="U508" s="1927"/>
      <c r="V508" s="1927"/>
      <c r="W508" s="1927"/>
      <c r="X508" s="1927"/>
      <c r="Y508" s="1927"/>
      <c r="Z508" s="1927"/>
      <c r="AA508" s="1927"/>
      <c r="AB508" s="1927"/>
      <c r="AC508" s="1927"/>
      <c r="AD508" s="1927"/>
      <c r="AE508" s="1927"/>
      <c r="AF508" s="1927"/>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9"/>
      <c r="H509" s="2009"/>
      <c r="I509" s="2009"/>
      <c r="J509" s="2009"/>
      <c r="K509" s="2009"/>
      <c r="L509" s="2009"/>
      <c r="M509" s="2009"/>
      <c r="N509" s="2009"/>
      <c r="O509" s="2009"/>
      <c r="P509" s="2009"/>
      <c r="Q509" s="2009"/>
      <c r="R509" s="2009"/>
      <c r="S509" s="2009"/>
      <c r="T509" s="2009"/>
      <c r="U509" s="2009"/>
      <c r="V509" s="2009"/>
      <c r="W509" s="2009"/>
      <c r="X509" s="2009"/>
      <c r="Y509" s="2009"/>
      <c r="Z509" s="2009"/>
      <c r="AA509" s="2009"/>
      <c r="AB509" s="2009"/>
      <c r="AC509" s="2009"/>
      <c r="AD509" s="2009"/>
      <c r="AE509" s="2009"/>
      <c r="AF509" s="2009"/>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4" t="s">
        <v>600</v>
      </c>
      <c r="D512" s="2015"/>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6" t="s">
        <v>600</v>
      </c>
      <c r="G513" s="2016"/>
      <c r="H513" s="2016"/>
      <c r="I513" s="2016"/>
      <c r="J513" s="2016"/>
      <c r="K513" s="2016"/>
      <c r="L513" s="2016"/>
      <c r="M513" s="2016"/>
      <c r="N513" s="2016"/>
      <c r="O513" s="2016"/>
      <c r="P513" s="2016"/>
      <c r="Q513" s="2016"/>
      <c r="R513" s="2016"/>
      <c r="S513" s="2016"/>
      <c r="T513" s="2016"/>
      <c r="U513" s="2016"/>
      <c r="V513" s="2016"/>
      <c r="W513" s="2016"/>
      <c r="X513" s="2016"/>
      <c r="Y513" s="2016"/>
      <c r="Z513" s="2016"/>
      <c r="AA513" s="2016"/>
      <c r="AB513" s="2016"/>
      <c r="AC513" s="2016"/>
      <c r="AD513" s="2016"/>
      <c r="AE513" s="2016"/>
      <c r="AF513" s="2016"/>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7"/>
      <c r="G514" s="2017"/>
      <c r="H514" s="2017"/>
      <c r="I514" s="2017"/>
      <c r="J514" s="2017"/>
      <c r="K514" s="2017"/>
      <c r="L514" s="2017"/>
      <c r="M514" s="2017"/>
      <c r="N514" s="2017"/>
      <c r="O514" s="2017"/>
      <c r="P514" s="2017"/>
      <c r="Q514" s="2017"/>
      <c r="R514" s="2017"/>
      <c r="S514" s="2017"/>
      <c r="T514" s="2017"/>
      <c r="U514" s="2017"/>
      <c r="V514" s="2017"/>
      <c r="W514" s="2017"/>
      <c r="X514" s="2017"/>
      <c r="Y514" s="2017"/>
      <c r="Z514" s="2017"/>
      <c r="AA514" s="2017"/>
      <c r="AB514" s="2017"/>
      <c r="AC514" s="2017"/>
      <c r="AD514" s="2017"/>
      <c r="AE514" s="2017"/>
      <c r="AF514" s="2017"/>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22">
        <f>SUM(AG468:AG513)</f>
        <v>0</v>
      </c>
      <c r="AL524" s="1923"/>
      <c r="AM524" s="1924"/>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8" t="s">
        <v>1671</v>
      </c>
      <c r="AF527" s="1928"/>
      <c r="AG527" s="1928"/>
      <c r="AH527" s="1928"/>
      <c r="AI527" s="1928"/>
      <c r="AJ527" s="1928"/>
      <c r="AK527" s="1928"/>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7" t="s">
        <v>554</v>
      </c>
      <c r="D530" s="1937"/>
      <c r="E530" s="585"/>
      <c r="F530" s="1996" t="s">
        <v>1672</v>
      </c>
      <c r="G530" s="1997"/>
      <c r="H530" s="1997"/>
      <c r="I530" s="1997"/>
      <c r="J530" s="1997"/>
      <c r="K530" s="1997"/>
      <c r="L530" s="1997"/>
      <c r="M530" s="1997"/>
      <c r="N530" s="1997"/>
      <c r="O530" s="1997"/>
      <c r="P530" s="1997"/>
      <c r="Q530" s="1997"/>
      <c r="R530" s="1997"/>
      <c r="S530" s="1997"/>
      <c r="T530" s="1997"/>
      <c r="U530" s="1997"/>
      <c r="V530" s="1997"/>
      <c r="W530" s="1997"/>
      <c r="X530" s="1997"/>
      <c r="Y530" s="1997"/>
      <c r="Z530" s="1997"/>
      <c r="AA530" s="1997"/>
      <c r="AB530" s="1997"/>
      <c r="AC530" s="1997"/>
      <c r="AD530" s="1997"/>
      <c r="AE530" s="1997"/>
      <c r="AF530" s="1997"/>
      <c r="AG530" s="1997"/>
      <c r="AH530" s="1997"/>
      <c r="AI530" s="1997"/>
      <c r="AJ530" s="1997"/>
      <c r="AK530" s="1997"/>
      <c r="AL530" s="1998"/>
      <c r="AM530" s="629"/>
      <c r="AN530" s="631"/>
    </row>
    <row r="531" spans="1:49" s="584" customFormat="1" ht="12.75" customHeight="1">
      <c r="A531" s="573"/>
      <c r="B531" s="573"/>
      <c r="C531" s="585"/>
      <c r="D531" s="585"/>
      <c r="E531" s="585"/>
      <c r="F531" s="1999"/>
      <c r="G531" s="2000"/>
      <c r="H531" s="2000"/>
      <c r="I531" s="2000"/>
      <c r="J531" s="2000"/>
      <c r="K531" s="2000"/>
      <c r="L531" s="2000"/>
      <c r="M531" s="2000"/>
      <c r="N531" s="2000"/>
      <c r="O531" s="2000"/>
      <c r="P531" s="2000"/>
      <c r="Q531" s="2000"/>
      <c r="R531" s="2000"/>
      <c r="S531" s="2000"/>
      <c r="T531" s="2000"/>
      <c r="U531" s="2000"/>
      <c r="V531" s="2000"/>
      <c r="W531" s="2000"/>
      <c r="X531" s="2000"/>
      <c r="Y531" s="2000"/>
      <c r="Z531" s="2000"/>
      <c r="AA531" s="2000"/>
      <c r="AB531" s="2000"/>
      <c r="AC531" s="2000"/>
      <c r="AD531" s="2000"/>
      <c r="AE531" s="2000"/>
      <c r="AF531" s="2000"/>
      <c r="AG531" s="2000"/>
      <c r="AH531" s="2000"/>
      <c r="AI531" s="2000"/>
      <c r="AJ531" s="2000"/>
      <c r="AK531" s="2000"/>
      <c r="AL531" s="2001"/>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7" t="s">
        <v>600</v>
      </c>
      <c r="D533" s="1937"/>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4" t="s">
        <v>1674</v>
      </c>
      <c r="G534" s="1915"/>
      <c r="H534" s="1915"/>
      <c r="I534" s="1915"/>
      <c r="J534" s="1915"/>
      <c r="K534" s="1915"/>
      <c r="L534" s="1915"/>
      <c r="M534" s="1915"/>
      <c r="N534" s="1915"/>
      <c r="O534" s="1915"/>
      <c r="P534" s="1915"/>
      <c r="Q534" s="1915"/>
      <c r="R534" s="1915"/>
      <c r="S534" s="1915"/>
      <c r="T534" s="1915"/>
      <c r="U534" s="1915"/>
      <c r="V534" s="1915"/>
      <c r="W534" s="1915"/>
      <c r="X534" s="1915"/>
      <c r="Y534" s="1915"/>
      <c r="Z534" s="1915"/>
      <c r="AA534" s="1915"/>
      <c r="AB534" s="1915"/>
      <c r="AC534" s="1915"/>
      <c r="AD534" s="1915"/>
      <c r="AE534" s="1915"/>
      <c r="AF534" s="1915"/>
      <c r="AG534" s="1915"/>
      <c r="AH534" s="1915"/>
      <c r="AI534" s="1915"/>
      <c r="AJ534" s="1915"/>
      <c r="AK534" s="1915"/>
      <c r="AL534" s="1916"/>
      <c r="AM534" s="629"/>
      <c r="AN534" s="631"/>
      <c r="AS534" s="904"/>
      <c r="AT534" s="904"/>
      <c r="AU534" s="904"/>
      <c r="AV534" s="904"/>
      <c r="AW534" s="904"/>
    </row>
    <row r="535" spans="1:49" s="584" customFormat="1" ht="12.75" customHeight="1">
      <c r="B535" s="840"/>
      <c r="C535" s="840"/>
      <c r="D535" s="840"/>
      <c r="E535" s="840"/>
      <c r="F535" s="1914"/>
      <c r="G535" s="1915"/>
      <c r="H535" s="1915"/>
      <c r="I535" s="1915"/>
      <c r="J535" s="1915"/>
      <c r="K535" s="1915"/>
      <c r="L535" s="1915"/>
      <c r="M535" s="1915"/>
      <c r="N535" s="1915"/>
      <c r="O535" s="1915"/>
      <c r="P535" s="1915"/>
      <c r="Q535" s="1915"/>
      <c r="R535" s="1915"/>
      <c r="S535" s="1915"/>
      <c r="T535" s="1915"/>
      <c r="U535" s="1915"/>
      <c r="V535" s="1915"/>
      <c r="W535" s="1915"/>
      <c r="X535" s="1915"/>
      <c r="Y535" s="1915"/>
      <c r="Z535" s="1915"/>
      <c r="AA535" s="1915"/>
      <c r="AB535" s="1915"/>
      <c r="AC535" s="1915"/>
      <c r="AD535" s="1915"/>
      <c r="AE535" s="1915"/>
      <c r="AF535" s="1915"/>
      <c r="AG535" s="1915"/>
      <c r="AH535" s="1915"/>
      <c r="AI535" s="1915"/>
      <c r="AJ535" s="1915"/>
      <c r="AK535" s="1915"/>
      <c r="AL535" s="1916"/>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4" t="s">
        <v>1675</v>
      </c>
      <c r="G537" s="1915"/>
      <c r="H537" s="1915"/>
      <c r="I537" s="1915"/>
      <c r="J537" s="1915"/>
      <c r="K537" s="1915"/>
      <c r="L537" s="1915"/>
      <c r="M537" s="1915"/>
      <c r="N537" s="1915"/>
      <c r="O537" s="1915"/>
      <c r="P537" s="1915"/>
      <c r="Q537" s="1915"/>
      <c r="R537" s="1915"/>
      <c r="S537" s="1915"/>
      <c r="T537" s="1915"/>
      <c r="U537" s="1915"/>
      <c r="V537" s="1915"/>
      <c r="W537" s="1915"/>
      <c r="X537" s="1915"/>
      <c r="Y537" s="1915"/>
      <c r="Z537" s="1915"/>
      <c r="AA537" s="1915"/>
      <c r="AB537" s="1915"/>
      <c r="AC537" s="1915"/>
      <c r="AD537" s="1915"/>
      <c r="AE537" s="1915"/>
      <c r="AF537" s="1915"/>
      <c r="AG537" s="1915"/>
      <c r="AH537" s="1915"/>
      <c r="AI537" s="1915"/>
      <c r="AJ537" s="1915"/>
      <c r="AK537" s="1915"/>
      <c r="AL537" s="847"/>
      <c r="AM537" s="629"/>
      <c r="AN537" s="631"/>
    </row>
    <row r="538" spans="1:49" s="584" customFormat="1" ht="12.75" customHeight="1">
      <c r="B538" s="840"/>
      <c r="C538" s="840"/>
      <c r="D538" s="840"/>
      <c r="E538" s="840"/>
      <c r="F538" s="1917"/>
      <c r="G538" s="1918"/>
      <c r="H538" s="1918"/>
      <c r="I538" s="1918"/>
      <c r="J538" s="1918"/>
      <c r="K538" s="1918"/>
      <c r="L538" s="1918"/>
      <c r="M538" s="1918"/>
      <c r="N538" s="1918"/>
      <c r="O538" s="1918"/>
      <c r="P538" s="1918"/>
      <c r="Q538" s="1918"/>
      <c r="R538" s="1918"/>
      <c r="S538" s="1918"/>
      <c r="T538" s="1918"/>
      <c r="U538" s="1918"/>
      <c r="V538" s="1918"/>
      <c r="W538" s="1918"/>
      <c r="X538" s="1918"/>
      <c r="Y538" s="1918"/>
      <c r="Z538" s="1918"/>
      <c r="AA538" s="1918"/>
      <c r="AB538" s="1918"/>
      <c r="AC538" s="1918"/>
      <c r="AD538" s="1918"/>
      <c r="AE538" s="1918"/>
      <c r="AF538" s="1918"/>
      <c r="AG538" s="1918"/>
      <c r="AH538" s="1918"/>
      <c r="AI538" s="1918"/>
      <c r="AJ538" s="1918"/>
      <c r="AK538" s="1918"/>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9">
        <f>Application!AJ991</f>
        <v>47903410</v>
      </c>
      <c r="AQ539" s="1909"/>
      <c r="AR539" s="1909"/>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9">
        <f>'Sources and Uses Budget'!S107+'Sources and Uses Budget'!T107</f>
        <v>50563828.114128426</v>
      </c>
      <c r="AG540" s="1919"/>
      <c r="AH540" s="1919"/>
      <c r="AI540" s="1919"/>
      <c r="AJ540" s="1919"/>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20">
        <f>IFERROR(AP548,0)</f>
        <v>98254691.299999997</v>
      </c>
      <c r="AG541" s="1920"/>
      <c r="AH541" s="1920"/>
      <c r="AI541" s="1920"/>
      <c r="AJ541" s="1920"/>
      <c r="AK541" s="629"/>
      <c r="AL541" s="629"/>
      <c r="AM541" s="629"/>
      <c r="AN541" s="631"/>
      <c r="AP541" s="1909">
        <f>Application!AJ1044</f>
        <v>11017784.300000001</v>
      </c>
      <c r="AQ541" s="1909"/>
      <c r="AR541" s="1909"/>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21">
        <f>IFERROR(ROUNDDOWN(IF(C533="YES",((1-(AF540/AF541))*2),(1-(AF540/AF541))),2),0)</f>
        <v>0.48</v>
      </c>
      <c r="AG542" s="1921"/>
      <c r="AH542" s="1921"/>
      <c r="AI542" s="1921"/>
      <c r="AJ542" s="1921"/>
      <c r="AK542" s="629"/>
      <c r="AL542" s="629"/>
      <c r="AM542" s="629"/>
      <c r="AN542" s="631"/>
      <c r="AP542" s="1910">
        <f>Application!AJ1048</f>
        <v>23951705</v>
      </c>
      <c r="AQ542" s="1910"/>
      <c r="AR542" s="1910"/>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9">
        <f>IF(((AP541+AP542)/AP539)&gt;0.8,0.8,((AP541+AP542)/AP539))</f>
        <v>0.73</v>
      </c>
      <c r="AQ543" s="1929"/>
      <c r="AR543" s="1929"/>
      <c r="AS543" s="584" t="s">
        <v>2533</v>
      </c>
    </row>
    <row r="544" spans="1:49" s="584" customFormat="1" ht="12.75" customHeight="1">
      <c r="A544" s="658"/>
      <c r="B544" s="1975" t="s">
        <v>2345</v>
      </c>
      <c r="C544" s="1976"/>
      <c r="D544" s="1976"/>
      <c r="E544" s="1976"/>
      <c r="F544" s="1976"/>
      <c r="G544" s="1976"/>
      <c r="H544" s="1976"/>
      <c r="I544" s="1976"/>
      <c r="J544" s="1976"/>
      <c r="K544" s="1976"/>
      <c r="L544" s="1976"/>
      <c r="M544" s="1976"/>
      <c r="N544" s="1976"/>
      <c r="O544" s="1976"/>
      <c r="P544" s="1976"/>
      <c r="Q544" s="1976"/>
      <c r="R544" s="1976"/>
      <c r="S544" s="1976"/>
      <c r="T544" s="1976"/>
      <c r="U544" s="1976"/>
      <c r="V544" s="1976"/>
      <c r="W544" s="1976"/>
      <c r="X544" s="1976"/>
      <c r="Y544" s="1976"/>
      <c r="Z544" s="1976"/>
      <c r="AA544" s="1976"/>
      <c r="AB544" s="1976"/>
      <c r="AC544" s="1976"/>
      <c r="AD544" s="1976"/>
      <c r="AE544" s="1976"/>
      <c r="AF544" s="1976"/>
      <c r="AG544" s="1976"/>
      <c r="AH544" s="1976"/>
      <c r="AI544" s="1976"/>
      <c r="AJ544" s="1977"/>
      <c r="AK544" s="629"/>
      <c r="AL544" s="629"/>
      <c r="AM544" s="629"/>
      <c r="AN544" s="631"/>
    </row>
    <row r="545" spans="1:45" s="584" customFormat="1" ht="12.75" customHeight="1">
      <c r="A545" s="658"/>
      <c r="B545" s="1978"/>
      <c r="C545" s="1979"/>
      <c r="D545" s="1979"/>
      <c r="E545" s="1979"/>
      <c r="F545" s="1979"/>
      <c r="G545" s="1979"/>
      <c r="H545" s="1979"/>
      <c r="I545" s="1979"/>
      <c r="J545" s="1979"/>
      <c r="K545" s="1979"/>
      <c r="L545" s="1979"/>
      <c r="M545" s="1979"/>
      <c r="N545" s="1979"/>
      <c r="O545" s="1979"/>
      <c r="P545" s="1979"/>
      <c r="Q545" s="1979"/>
      <c r="R545" s="1979"/>
      <c r="S545" s="1979"/>
      <c r="T545" s="1979"/>
      <c r="U545" s="1979"/>
      <c r="V545" s="1979"/>
      <c r="W545" s="1979"/>
      <c r="X545" s="1979"/>
      <c r="Y545" s="1979"/>
      <c r="Z545" s="1979"/>
      <c r="AA545" s="1979"/>
      <c r="AB545" s="1979"/>
      <c r="AC545" s="1979"/>
      <c r="AD545" s="1979"/>
      <c r="AE545" s="1979"/>
      <c r="AF545" s="1979"/>
      <c r="AG545" s="1979"/>
      <c r="AH545" s="1979"/>
      <c r="AI545" s="1979"/>
      <c r="AJ545" s="1980"/>
      <c r="AK545" s="629"/>
      <c r="AL545" s="629"/>
      <c r="AM545" s="629"/>
      <c r="AN545" s="631"/>
      <c r="AP545" s="1909">
        <f>AP546-AP541-AP542</f>
        <v>63285202</v>
      </c>
      <c r="AQ545" s="1930"/>
      <c r="AR545" s="1930"/>
      <c r="AS545" s="584" t="s">
        <v>2535</v>
      </c>
    </row>
    <row r="546" spans="1:45" s="584" customFormat="1" ht="12.75" customHeight="1">
      <c r="A546" s="658"/>
      <c r="B546" s="1981"/>
      <c r="C546" s="1982"/>
      <c r="D546" s="1982"/>
      <c r="E546" s="1982"/>
      <c r="F546" s="1982"/>
      <c r="G546" s="1982"/>
      <c r="H546" s="1982"/>
      <c r="I546" s="1982"/>
      <c r="J546" s="1982"/>
      <c r="K546" s="1982"/>
      <c r="L546" s="1982"/>
      <c r="M546" s="1982"/>
      <c r="N546" s="1982"/>
      <c r="O546" s="1982"/>
      <c r="P546" s="1982"/>
      <c r="Q546" s="1982"/>
      <c r="R546" s="1982"/>
      <c r="S546" s="1982"/>
      <c r="T546" s="1982"/>
      <c r="U546" s="1982"/>
      <c r="V546" s="1982"/>
      <c r="W546" s="1982"/>
      <c r="X546" s="1982"/>
      <c r="Y546" s="1982"/>
      <c r="Z546" s="1982"/>
      <c r="AA546" s="1982"/>
      <c r="AB546" s="1982"/>
      <c r="AC546" s="1982"/>
      <c r="AD546" s="1982"/>
      <c r="AE546" s="1982"/>
      <c r="AF546" s="1982"/>
      <c r="AG546" s="1982"/>
      <c r="AH546" s="1982"/>
      <c r="AI546" s="1982"/>
      <c r="AJ546" s="1983"/>
      <c r="AK546" s="629"/>
      <c r="AL546" s="629"/>
      <c r="AM546" s="629"/>
      <c r="AN546" s="631"/>
      <c r="AP546" s="1909">
        <f>Application!AJ1052</f>
        <v>98254691.299999997</v>
      </c>
      <c r="AQ546" s="1909"/>
      <c r="AR546" s="1909"/>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84">
        <f>IFERROR(IF(AND(C530="N/A",C533="N/A"),0,IF(AF542=0,0,IF((AF542*100)&gt;12,12,(AF542*100)))),0)</f>
        <v>12</v>
      </c>
      <c r="AL548" s="1984"/>
      <c r="AM548" s="1985"/>
      <c r="AN548" s="631"/>
      <c r="AP548" s="1898">
        <f>AP545+(AP539*AP543)</f>
        <v>98254691.299999997</v>
      </c>
      <c r="AQ548" s="1899"/>
      <c r="AR548" s="1900"/>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8" t="s">
        <v>1424</v>
      </c>
      <c r="AF551" s="1928"/>
      <c r="AG551" s="1928"/>
      <c r="AH551" s="1928"/>
      <c r="AI551" s="1928"/>
      <c r="AJ551" s="1928"/>
      <c r="AK551" s="192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5" t="s">
        <v>2336</v>
      </c>
      <c r="C553" s="1915"/>
      <c r="D553" s="1915"/>
      <c r="E553" s="1915"/>
      <c r="F553" s="1915"/>
      <c r="G553" s="1915"/>
      <c r="H553" s="1915"/>
      <c r="I553" s="1915"/>
      <c r="J553" s="1915"/>
      <c r="K553" s="1915"/>
      <c r="L553" s="1915"/>
      <c r="M553" s="1915"/>
      <c r="N553" s="1915"/>
      <c r="O553" s="1915"/>
      <c r="P553" s="1915"/>
      <c r="Q553" s="1915"/>
      <c r="R553" s="1915"/>
      <c r="S553" s="1915"/>
      <c r="T553" s="1915"/>
      <c r="U553" s="1915"/>
      <c r="V553" s="1915"/>
      <c r="W553" s="1915"/>
      <c r="X553" s="1915"/>
      <c r="Y553" s="1915"/>
      <c r="Z553" s="1915"/>
      <c r="AA553" s="1915"/>
      <c r="AB553" s="1915"/>
      <c r="AC553" s="1915"/>
      <c r="AD553" s="1915"/>
      <c r="AE553" s="1915"/>
      <c r="AF553" s="1915"/>
      <c r="AG553" s="1915"/>
      <c r="AH553" s="1915"/>
      <c r="AI553" s="1915"/>
      <c r="AJ553" s="1915"/>
      <c r="AK553" s="676"/>
      <c r="AL553" s="607"/>
      <c r="AM553" s="637"/>
      <c r="AN553" s="631"/>
    </row>
    <row r="554" spans="1:45" s="584" customFormat="1" ht="12.75" customHeight="1">
      <c r="A554" s="637"/>
      <c r="B554" s="1915"/>
      <c r="C554" s="1915"/>
      <c r="D554" s="1915"/>
      <c r="E554" s="1915"/>
      <c r="F554" s="1915"/>
      <c r="G554" s="1915"/>
      <c r="H554" s="1915"/>
      <c r="I554" s="1915"/>
      <c r="J554" s="1915"/>
      <c r="K554" s="1915"/>
      <c r="L554" s="1915"/>
      <c r="M554" s="1915"/>
      <c r="N554" s="1915"/>
      <c r="O554" s="1915"/>
      <c r="P554" s="1915"/>
      <c r="Q554" s="1915"/>
      <c r="R554" s="1915"/>
      <c r="S554" s="1915"/>
      <c r="T554" s="1915"/>
      <c r="U554" s="1915"/>
      <c r="V554" s="1915"/>
      <c r="W554" s="1915"/>
      <c r="X554" s="1915"/>
      <c r="Y554" s="1915"/>
      <c r="Z554" s="1915"/>
      <c r="AA554" s="1915"/>
      <c r="AB554" s="1915"/>
      <c r="AC554" s="1915"/>
      <c r="AD554" s="1915"/>
      <c r="AE554" s="1915"/>
      <c r="AF554" s="1915"/>
      <c r="AG554" s="1915"/>
      <c r="AH554" s="1915"/>
      <c r="AI554" s="1915"/>
      <c r="AJ554" s="1915"/>
      <c r="AK554" s="676"/>
      <c r="AL554" s="607"/>
      <c r="AM554" s="637"/>
      <c r="AN554" s="631"/>
    </row>
    <row r="555" spans="1:45" s="584" customFormat="1" ht="12.75" customHeight="1">
      <c r="A555" s="637"/>
      <c r="B555" s="1915"/>
      <c r="C555" s="1915"/>
      <c r="D555" s="1915"/>
      <c r="E555" s="1915"/>
      <c r="F555" s="1915"/>
      <c r="G555" s="1915"/>
      <c r="H555" s="1915"/>
      <c r="I555" s="1915"/>
      <c r="J555" s="1915"/>
      <c r="K555" s="1915"/>
      <c r="L555" s="1915"/>
      <c r="M555" s="1915"/>
      <c r="N555" s="1915"/>
      <c r="O555" s="1915"/>
      <c r="P555" s="1915"/>
      <c r="Q555" s="1915"/>
      <c r="R555" s="1915"/>
      <c r="S555" s="1915"/>
      <c r="T555" s="1915"/>
      <c r="U555" s="1915"/>
      <c r="V555" s="1915"/>
      <c r="W555" s="1915"/>
      <c r="X555" s="1915"/>
      <c r="Y555" s="1915"/>
      <c r="Z555" s="1915"/>
      <c r="AA555" s="1915"/>
      <c r="AB555" s="1915"/>
      <c r="AC555" s="1915"/>
      <c r="AD555" s="1915"/>
      <c r="AE555" s="1915"/>
      <c r="AF555" s="1915"/>
      <c r="AG555" s="1915"/>
      <c r="AH555" s="1915"/>
      <c r="AI555" s="1915"/>
      <c r="AJ555" s="1915"/>
      <c r="AK555" s="676"/>
      <c r="AL555" s="607"/>
      <c r="AM555" s="637"/>
      <c r="AN555" s="631"/>
    </row>
    <row r="556" spans="1:45" s="584" customFormat="1" ht="12.75" customHeight="1">
      <c r="A556" s="637"/>
      <c r="B556" s="1915"/>
      <c r="C556" s="1915"/>
      <c r="D556" s="1915"/>
      <c r="E556" s="1915"/>
      <c r="F556" s="1915"/>
      <c r="G556" s="1915"/>
      <c r="H556" s="1915"/>
      <c r="I556" s="1915"/>
      <c r="J556" s="1915"/>
      <c r="K556" s="1915"/>
      <c r="L556" s="1915"/>
      <c r="M556" s="1915"/>
      <c r="N556" s="1915"/>
      <c r="O556" s="1915"/>
      <c r="P556" s="1915"/>
      <c r="Q556" s="1915"/>
      <c r="R556" s="1915"/>
      <c r="S556" s="1915"/>
      <c r="T556" s="1915"/>
      <c r="U556" s="1915"/>
      <c r="V556" s="1915"/>
      <c r="W556" s="1915"/>
      <c r="X556" s="1915"/>
      <c r="Y556" s="1915"/>
      <c r="Z556" s="1915"/>
      <c r="AA556" s="1915"/>
      <c r="AB556" s="1915"/>
      <c r="AC556" s="1915"/>
      <c r="AD556" s="1915"/>
      <c r="AE556" s="1915"/>
      <c r="AF556" s="1915"/>
      <c r="AG556" s="1915"/>
      <c r="AH556" s="1915"/>
      <c r="AI556" s="1915"/>
      <c r="AJ556" s="1915"/>
      <c r="AK556" s="676"/>
      <c r="AL556" s="607"/>
      <c r="AM556" s="637"/>
      <c r="AN556" s="631"/>
    </row>
    <row r="557" spans="1:45" s="584" customFormat="1" ht="12.75" customHeight="1">
      <c r="A557" s="637"/>
      <c r="B557" s="1915"/>
      <c r="C557" s="1915"/>
      <c r="D557" s="1915"/>
      <c r="E557" s="1915"/>
      <c r="F557" s="1915"/>
      <c r="G557" s="1915"/>
      <c r="H557" s="1915"/>
      <c r="I557" s="1915"/>
      <c r="J557" s="1915"/>
      <c r="K557" s="1915"/>
      <c r="L557" s="1915"/>
      <c r="M557" s="1915"/>
      <c r="N557" s="1915"/>
      <c r="O557" s="1915"/>
      <c r="P557" s="1915"/>
      <c r="Q557" s="1915"/>
      <c r="R557" s="1915"/>
      <c r="S557" s="1915"/>
      <c r="T557" s="1915"/>
      <c r="U557" s="1915"/>
      <c r="V557" s="1915"/>
      <c r="W557" s="1915"/>
      <c r="X557" s="1915"/>
      <c r="Y557" s="1915"/>
      <c r="Z557" s="1915"/>
      <c r="AA557" s="1915"/>
      <c r="AB557" s="1915"/>
      <c r="AC557" s="1915"/>
      <c r="AD557" s="1915"/>
      <c r="AE557" s="1915"/>
      <c r="AF557" s="1915"/>
      <c r="AG557" s="1915"/>
      <c r="AH557" s="1915"/>
      <c r="AI557" s="1915"/>
      <c r="AJ557" s="1915"/>
      <c r="AK557" s="676"/>
      <c r="AL557" s="607"/>
      <c r="AM557" s="637"/>
      <c r="AN557" s="631"/>
    </row>
    <row r="558" spans="1:45" s="584" customFormat="1" ht="12.75" customHeight="1">
      <c r="A558" s="637"/>
      <c r="B558" s="1915"/>
      <c r="C558" s="1915"/>
      <c r="D558" s="1915"/>
      <c r="E558" s="1915"/>
      <c r="F558" s="1915"/>
      <c r="G558" s="1915"/>
      <c r="H558" s="1915"/>
      <c r="I558" s="1915"/>
      <c r="J558" s="1915"/>
      <c r="K558" s="1915"/>
      <c r="L558" s="1915"/>
      <c r="M558" s="1915"/>
      <c r="N558" s="1915"/>
      <c r="O558" s="1915"/>
      <c r="P558" s="1915"/>
      <c r="Q558" s="1915"/>
      <c r="R558" s="1915"/>
      <c r="S558" s="1915"/>
      <c r="T558" s="1915"/>
      <c r="U558" s="1915"/>
      <c r="V558" s="1915"/>
      <c r="W558" s="1915"/>
      <c r="X558" s="1915"/>
      <c r="Y558" s="1915"/>
      <c r="Z558" s="1915"/>
      <c r="AA558" s="1915"/>
      <c r="AB558" s="1915"/>
      <c r="AC558" s="1915"/>
      <c r="AD558" s="1915"/>
      <c r="AE558" s="1915"/>
      <c r="AF558" s="1915"/>
      <c r="AG558" s="1915"/>
      <c r="AH558" s="1915"/>
      <c r="AI558" s="1915"/>
      <c r="AJ558" s="1915"/>
      <c r="AK558" s="676"/>
      <c r="AL558" s="607"/>
      <c r="AM558" s="637"/>
      <c r="AN558" s="631"/>
    </row>
    <row r="559" spans="1:45" s="584" customFormat="1" ht="12.75" customHeight="1">
      <c r="A559" s="637"/>
      <c r="B559" s="1915"/>
      <c r="C559" s="1915"/>
      <c r="D559" s="1915"/>
      <c r="E559" s="1915"/>
      <c r="F559" s="1915"/>
      <c r="G559" s="1915"/>
      <c r="H559" s="1915"/>
      <c r="I559" s="1915"/>
      <c r="J559" s="1915"/>
      <c r="K559" s="1915"/>
      <c r="L559" s="1915"/>
      <c r="M559" s="1915"/>
      <c r="N559" s="1915"/>
      <c r="O559" s="1915"/>
      <c r="P559" s="1915"/>
      <c r="Q559" s="1915"/>
      <c r="R559" s="1915"/>
      <c r="S559" s="1915"/>
      <c r="T559" s="1915"/>
      <c r="U559" s="1915"/>
      <c r="V559" s="1915"/>
      <c r="W559" s="1915"/>
      <c r="X559" s="1915"/>
      <c r="Y559" s="1915"/>
      <c r="Z559" s="1915"/>
      <c r="AA559" s="1915"/>
      <c r="AB559" s="1915"/>
      <c r="AC559" s="1915"/>
      <c r="AD559" s="1915"/>
      <c r="AE559" s="1915"/>
      <c r="AF559" s="1915"/>
      <c r="AG559" s="1915"/>
      <c r="AH559" s="1915"/>
      <c r="AI559" s="1915"/>
      <c r="AJ559" s="1915"/>
      <c r="AK559" s="676"/>
      <c r="AL559" s="607"/>
      <c r="AM559" s="637"/>
      <c r="AN559" s="631"/>
    </row>
    <row r="560" spans="1:45" ht="12.75" customHeight="1">
      <c r="A560" s="637"/>
      <c r="B560" s="1915"/>
      <c r="C560" s="1915"/>
      <c r="D560" s="1915"/>
      <c r="E560" s="1915"/>
      <c r="F560" s="1915"/>
      <c r="G560" s="1915"/>
      <c r="H560" s="1915"/>
      <c r="I560" s="1915"/>
      <c r="J560" s="1915"/>
      <c r="K560" s="1915"/>
      <c r="L560" s="1915"/>
      <c r="M560" s="1915"/>
      <c r="N560" s="1915"/>
      <c r="O560" s="1915"/>
      <c r="P560" s="1915"/>
      <c r="Q560" s="1915"/>
      <c r="R560" s="1915"/>
      <c r="S560" s="1915"/>
      <c r="T560" s="1915"/>
      <c r="U560" s="1915"/>
      <c r="V560" s="1915"/>
      <c r="W560" s="1915"/>
      <c r="X560" s="1915"/>
      <c r="Y560" s="1915"/>
      <c r="Z560" s="1915"/>
      <c r="AA560" s="1915"/>
      <c r="AB560" s="1915"/>
      <c r="AC560" s="1915"/>
      <c r="AD560" s="1915"/>
      <c r="AE560" s="1915"/>
      <c r="AF560" s="1915"/>
      <c r="AG560" s="1915"/>
      <c r="AH560" s="1915"/>
      <c r="AI560" s="1915"/>
      <c r="AJ560" s="1915"/>
      <c r="AK560" s="676"/>
      <c r="AL560" s="607"/>
      <c r="AM560" s="637"/>
    </row>
    <row r="561" spans="1:42" s="584" customFormat="1" ht="12.75" customHeight="1">
      <c r="B561" s="1915"/>
      <c r="C561" s="1915"/>
      <c r="D561" s="1915"/>
      <c r="E561" s="1915"/>
      <c r="F561" s="1915"/>
      <c r="G561" s="1915"/>
      <c r="H561" s="1915"/>
      <c r="I561" s="1915"/>
      <c r="J561" s="1915"/>
      <c r="K561" s="1915"/>
      <c r="L561" s="1915"/>
      <c r="M561" s="1915"/>
      <c r="N561" s="1915"/>
      <c r="O561" s="1915"/>
      <c r="P561" s="1915"/>
      <c r="Q561" s="1915"/>
      <c r="R561" s="1915"/>
      <c r="S561" s="1915"/>
      <c r="T561" s="1915"/>
      <c r="U561" s="1915"/>
      <c r="V561" s="1915"/>
      <c r="W561" s="1915"/>
      <c r="X561" s="1915"/>
      <c r="Y561" s="1915"/>
      <c r="Z561" s="1915"/>
      <c r="AA561" s="1915"/>
      <c r="AB561" s="1915"/>
      <c r="AC561" s="1915"/>
      <c r="AD561" s="1915"/>
      <c r="AE561" s="1915"/>
      <c r="AF561" s="1915"/>
      <c r="AG561" s="1915"/>
      <c r="AH561" s="1915"/>
      <c r="AI561" s="1915"/>
      <c r="AJ561" s="1915"/>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5" t="s">
        <v>1448</v>
      </c>
      <c r="AG567" s="1995"/>
      <c r="AH567" s="1995"/>
      <c r="AI567" s="1995"/>
      <c r="AJ567" s="1995"/>
      <c r="AK567" s="1995"/>
      <c r="AL567" s="1995"/>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5" t="s">
        <v>1506</v>
      </c>
      <c r="AG574" s="1995"/>
      <c r="AH574" s="1995"/>
      <c r="AI574" s="1995"/>
      <c r="AJ574" s="1995"/>
      <c r="AK574" s="1995"/>
      <c r="AL574" s="1995"/>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5" t="s">
        <v>1488</v>
      </c>
      <c r="AG580" s="1995"/>
      <c r="AH580" s="1995"/>
      <c r="AI580" s="1995"/>
      <c r="AJ580" s="1995"/>
      <c r="AK580" s="1995"/>
      <c r="AL580" s="1995"/>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5" t="s">
        <v>1509</v>
      </c>
      <c r="AG586" s="1995"/>
      <c r="AH586" s="1995"/>
      <c r="AI586" s="1995"/>
      <c r="AJ586" s="1995"/>
      <c r="AK586" s="1995"/>
      <c r="AL586" s="1995"/>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34" t="s">
        <v>1291</v>
      </c>
      <c r="P590" s="2034"/>
      <c r="Q590" s="2034"/>
      <c r="R590" s="2034"/>
      <c r="S590" s="2034"/>
      <c r="T590" s="2034"/>
      <c r="U590" s="2034"/>
      <c r="V590" s="2034"/>
      <c r="W590" s="2034"/>
      <c r="X590" s="2034"/>
      <c r="Y590" s="2034"/>
      <c r="Z590" s="2034"/>
      <c r="AA590" s="2034"/>
      <c r="AB590" s="2034"/>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5" t="s">
        <v>1462</v>
      </c>
      <c r="AG592" s="1995"/>
      <c r="AH592" s="1995"/>
      <c r="AI592" s="1995"/>
      <c r="AJ592" s="1995"/>
      <c r="AK592" s="1995"/>
      <c r="AL592" s="1995"/>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39" t="s">
        <v>697</v>
      </c>
      <c r="I595" s="1939"/>
      <c r="J595" s="971"/>
      <c r="K595" s="971"/>
      <c r="L595" s="971"/>
      <c r="N595" s="22"/>
      <c r="O595" s="22"/>
      <c r="P595" s="22"/>
      <c r="Q595" s="1195" t="s">
        <v>2538</v>
      </c>
      <c r="R595" s="2035"/>
      <c r="S595" s="2035"/>
      <c r="T595" s="2035"/>
      <c r="U595" s="2035"/>
      <c r="V595" s="2035"/>
      <c r="W595" s="2035"/>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6" t="str">
        <f>IF(AND(H595="(i)",NOT(AP571)),AO588,IF(AND(H595="(iv)",OR(R595=AO584,R595=AO583),NOT(AP572)),AO589,""))</f>
        <v/>
      </c>
      <c r="Z596" s="2036"/>
      <c r="AA596" s="2036"/>
      <c r="AB596" s="2036"/>
      <c r="AC596" s="2036"/>
      <c r="AD596" s="2036"/>
      <c r="AE596" s="2036"/>
      <c r="AF596" s="2036"/>
      <c r="AG596" s="2036"/>
      <c r="AH596" s="2036"/>
      <c r="AI596" s="2036"/>
      <c r="AJ596" s="2036"/>
      <c r="AK596" s="2036"/>
      <c r="AL596" s="2036"/>
      <c r="AM596" s="2037"/>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6"/>
      <c r="Z597" s="2036"/>
      <c r="AA597" s="2036"/>
      <c r="AB597" s="2036"/>
      <c r="AC597" s="2036"/>
      <c r="AD597" s="2036"/>
      <c r="AE597" s="2036"/>
      <c r="AF597" s="2036"/>
      <c r="AG597" s="2036"/>
      <c r="AH597" s="2036"/>
      <c r="AI597" s="2036"/>
      <c r="AJ597" s="2036"/>
      <c r="AK597" s="2036"/>
      <c r="AL597" s="2036"/>
      <c r="AM597" s="2037"/>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33" t="s">
        <v>600</v>
      </c>
      <c r="J603" s="2033"/>
      <c r="K603" s="2033"/>
      <c r="L603" s="2033"/>
      <c r="M603" s="2033"/>
      <c r="N603" s="2033"/>
      <c r="O603" s="2033"/>
      <c r="P603" s="2033"/>
      <c r="Q603" s="2033"/>
      <c r="R603" s="2033"/>
      <c r="S603" s="2033"/>
      <c r="T603" s="2033"/>
      <c r="U603" s="2033"/>
      <c r="V603" s="2033"/>
      <c r="W603" s="2033"/>
      <c r="X603" s="2033"/>
      <c r="Y603" s="2033"/>
      <c r="Z603" s="2033"/>
      <c r="AA603" s="2033"/>
      <c r="AB603" s="2033"/>
      <c r="AC603" s="2033"/>
      <c r="AD603" s="2033"/>
      <c r="AE603" s="2033"/>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31" t="s">
        <v>600</v>
      </c>
      <c r="C605" s="2031"/>
      <c r="D605" s="676"/>
      <c r="E605" s="1915" t="s">
        <v>1513</v>
      </c>
      <c r="F605" s="1915"/>
      <c r="G605" s="1915"/>
      <c r="H605" s="1915"/>
      <c r="I605" s="1915"/>
      <c r="J605" s="1915"/>
      <c r="K605" s="1915"/>
      <c r="L605" s="1915"/>
      <c r="M605" s="1915"/>
      <c r="N605" s="1915"/>
      <c r="O605" s="1915"/>
      <c r="P605" s="1915"/>
      <c r="Q605" s="1915"/>
      <c r="R605" s="1915"/>
      <c r="S605" s="1915"/>
      <c r="T605" s="1915"/>
      <c r="U605" s="1915"/>
      <c r="V605" s="1915"/>
      <c r="W605" s="1915"/>
      <c r="X605" s="1915"/>
      <c r="Y605" s="1915"/>
      <c r="Z605" s="1915"/>
      <c r="AA605" s="1915"/>
      <c r="AB605" s="1915"/>
      <c r="AC605" s="1915"/>
      <c r="AD605" s="1915"/>
      <c r="AE605" s="1915"/>
      <c r="AF605" s="1915"/>
      <c r="AG605" s="1915"/>
      <c r="AH605" s="676"/>
      <c r="AI605" s="676"/>
      <c r="AJ605" s="676"/>
      <c r="AK605" s="676"/>
      <c r="AL605" s="676"/>
      <c r="AN605" s="631"/>
    </row>
    <row r="606" spans="2:47" s="584" customFormat="1" ht="12.75" customHeight="1">
      <c r="B606" s="570"/>
      <c r="C606" s="968"/>
      <c r="D606" s="676"/>
      <c r="E606" s="1915"/>
      <c r="F606" s="1915"/>
      <c r="G606" s="1915"/>
      <c r="H606" s="1915"/>
      <c r="I606" s="1915"/>
      <c r="J606" s="1915"/>
      <c r="K606" s="1915"/>
      <c r="L606" s="1915"/>
      <c r="M606" s="1915"/>
      <c r="N606" s="1915"/>
      <c r="O606" s="1915"/>
      <c r="P606" s="1915"/>
      <c r="Q606" s="1915"/>
      <c r="R606" s="1915"/>
      <c r="S606" s="1915"/>
      <c r="T606" s="1915"/>
      <c r="U606" s="1915"/>
      <c r="V606" s="1915"/>
      <c r="W606" s="1915"/>
      <c r="X606" s="1915"/>
      <c r="Y606" s="1915"/>
      <c r="Z606" s="1915"/>
      <c r="AA606" s="1915"/>
      <c r="AB606" s="1915"/>
      <c r="AC606" s="1915"/>
      <c r="AD606" s="1915"/>
      <c r="AE606" s="1915"/>
      <c r="AF606" s="1915"/>
      <c r="AG606" s="1915"/>
      <c r="AH606" s="676"/>
      <c r="AI606" s="676"/>
      <c r="AJ606" s="676"/>
      <c r="AK606" s="676"/>
      <c r="AL606" s="676"/>
      <c r="AN606" s="631"/>
    </row>
    <row r="607" spans="2:47" s="584" customFormat="1" ht="12.75" customHeight="1">
      <c r="B607" s="570"/>
      <c r="C607" s="968"/>
      <c r="D607" s="676"/>
      <c r="E607" s="1915"/>
      <c r="F607" s="1915"/>
      <c r="G607" s="1915"/>
      <c r="H607" s="1915"/>
      <c r="I607" s="1915"/>
      <c r="J607" s="1915"/>
      <c r="K607" s="1915"/>
      <c r="L607" s="1915"/>
      <c r="M607" s="1915"/>
      <c r="N607" s="1915"/>
      <c r="O607" s="1915"/>
      <c r="P607" s="1915"/>
      <c r="Q607" s="1915"/>
      <c r="R607" s="1915"/>
      <c r="S607" s="1915"/>
      <c r="T607" s="1915"/>
      <c r="U607" s="1915"/>
      <c r="V607" s="1915"/>
      <c r="W607" s="1915"/>
      <c r="X607" s="1915"/>
      <c r="Y607" s="1915"/>
      <c r="Z607" s="1915"/>
      <c r="AA607" s="1915"/>
      <c r="AB607" s="1915"/>
      <c r="AC607" s="1915"/>
      <c r="AD607" s="1915"/>
      <c r="AE607" s="1915"/>
      <c r="AF607" s="1915"/>
      <c r="AG607" s="1915"/>
      <c r="AH607" s="676"/>
      <c r="AI607" s="676"/>
      <c r="AJ607" s="676"/>
      <c r="AK607" s="676"/>
      <c r="AL607" s="676"/>
      <c r="AN607" s="631"/>
    </row>
    <row r="608" spans="2:47" s="584" customFormat="1" ht="12.75" customHeight="1">
      <c r="B608" s="570"/>
      <c r="C608" s="968"/>
      <c r="D608" s="676"/>
      <c r="E608" s="1915"/>
      <c r="F608" s="1915"/>
      <c r="G608" s="1915"/>
      <c r="H608" s="1915"/>
      <c r="I608" s="1915"/>
      <c r="J608" s="1915"/>
      <c r="K608" s="1915"/>
      <c r="L608" s="1915"/>
      <c r="M608" s="1915"/>
      <c r="N608" s="1915"/>
      <c r="O608" s="1915"/>
      <c r="P608" s="1915"/>
      <c r="Q608" s="1915"/>
      <c r="R608" s="1915"/>
      <c r="S608" s="1915"/>
      <c r="T608" s="1915"/>
      <c r="U608" s="1915"/>
      <c r="V608" s="1915"/>
      <c r="W608" s="1915"/>
      <c r="X608" s="1915"/>
      <c r="Y608" s="1915"/>
      <c r="Z608" s="1915"/>
      <c r="AA608" s="1915"/>
      <c r="AB608" s="1915"/>
      <c r="AC608" s="1915"/>
      <c r="AD608" s="1915"/>
      <c r="AE608" s="1915"/>
      <c r="AF608" s="1915"/>
      <c r="AG608" s="1915"/>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22">
        <f>VLOOKUP($H$595,$AO$575:$AP$580,2,FALSE)+IF(R595=AO583,0,VLOOKUP($I$603,$AO$602:$AP$604,2,FALSE))</f>
        <v>7</v>
      </c>
      <c r="AK610" s="1924"/>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32" t="s">
        <v>1883</v>
      </c>
      <c r="F614" s="2032"/>
      <c r="G614" s="2032"/>
      <c r="H614" s="2032"/>
      <c r="I614" s="2032"/>
      <c r="J614" s="2032"/>
      <c r="K614" s="2032"/>
      <c r="L614" s="2032"/>
      <c r="M614" s="2032"/>
      <c r="N614" s="2032"/>
      <c r="O614" s="2032"/>
      <c r="P614" s="2032"/>
      <c r="Q614" s="2032"/>
      <c r="R614" s="2032"/>
      <c r="S614" s="2032"/>
      <c r="T614" s="2032"/>
      <c r="U614" s="2032"/>
      <c r="V614" s="2032"/>
      <c r="W614" s="2032"/>
      <c r="X614" s="2032"/>
      <c r="Y614" s="2032"/>
      <c r="Z614" s="2032"/>
      <c r="AA614" s="2032"/>
      <c r="AB614" s="2032"/>
      <c r="AC614" s="2032"/>
      <c r="AD614" s="2032"/>
      <c r="AE614" s="573"/>
      <c r="AF614" s="1995" t="s">
        <v>1462</v>
      </c>
      <c r="AG614" s="1995"/>
      <c r="AH614" s="1995"/>
      <c r="AI614" s="1995"/>
      <c r="AJ614" s="1995"/>
      <c r="AK614" s="1995"/>
      <c r="AL614" s="1995"/>
      <c r="AM614" s="584"/>
      <c r="AN614" s="712"/>
    </row>
    <row r="615" spans="1:42" s="584" customFormat="1" ht="12.75" customHeight="1">
      <c r="A615" s="713"/>
      <c r="B615" s="570"/>
      <c r="C615" s="968"/>
      <c r="D615" s="697"/>
      <c r="E615" s="2032"/>
      <c r="F615" s="2032"/>
      <c r="G615" s="2032"/>
      <c r="H615" s="2032"/>
      <c r="I615" s="2032"/>
      <c r="J615" s="2032"/>
      <c r="K615" s="2032"/>
      <c r="L615" s="2032"/>
      <c r="M615" s="2032"/>
      <c r="N615" s="2032"/>
      <c r="O615" s="2032"/>
      <c r="P615" s="2032"/>
      <c r="Q615" s="2032"/>
      <c r="R615" s="2032"/>
      <c r="S615" s="2032"/>
      <c r="T615" s="2032"/>
      <c r="U615" s="2032"/>
      <c r="V615" s="2032"/>
      <c r="W615" s="2032"/>
      <c r="X615" s="2032"/>
      <c r="Y615" s="2032"/>
      <c r="Z615" s="2032"/>
      <c r="AA615" s="2032"/>
      <c r="AB615" s="2032"/>
      <c r="AC615" s="2032"/>
      <c r="AD615" s="2032"/>
      <c r="AE615" s="570"/>
      <c r="AF615" s="570"/>
      <c r="AG615" s="570"/>
      <c r="AH615" s="570"/>
      <c r="AI615" s="570"/>
      <c r="AJ615" s="570"/>
      <c r="AK615" s="570"/>
      <c r="AL615" s="570"/>
      <c r="AN615" s="631"/>
    </row>
    <row r="616" spans="1:42" s="584" customFormat="1" ht="12.75" customHeight="1">
      <c r="B616" s="570"/>
      <c r="C616" s="966"/>
      <c r="D616" s="697"/>
      <c r="E616" s="2032"/>
      <c r="F616" s="2032"/>
      <c r="G616" s="2032"/>
      <c r="H616" s="2032"/>
      <c r="I616" s="2032"/>
      <c r="J616" s="2032"/>
      <c r="K616" s="2032"/>
      <c r="L616" s="2032"/>
      <c r="M616" s="2032"/>
      <c r="N616" s="2032"/>
      <c r="O616" s="2032"/>
      <c r="P616" s="2032"/>
      <c r="Q616" s="2032"/>
      <c r="R616" s="2032"/>
      <c r="S616" s="2032"/>
      <c r="T616" s="2032"/>
      <c r="U616" s="2032"/>
      <c r="V616" s="2032"/>
      <c r="W616" s="2032"/>
      <c r="X616" s="2032"/>
      <c r="Y616" s="2032"/>
      <c r="Z616" s="2032"/>
      <c r="AA616" s="2032"/>
      <c r="AB616" s="2032"/>
      <c r="AC616" s="2032"/>
      <c r="AD616" s="2032"/>
      <c r="AE616" s="570"/>
      <c r="AF616" s="570"/>
      <c r="AG616" s="570"/>
      <c r="AH616" s="570"/>
      <c r="AI616" s="570"/>
      <c r="AJ616" s="570"/>
      <c r="AK616" s="570"/>
      <c r="AL616" s="570"/>
      <c r="AN616" s="631"/>
    </row>
    <row r="617" spans="1:42" s="584" customFormat="1" ht="12.75" customHeight="1">
      <c r="B617" s="570"/>
      <c r="C617" s="966"/>
      <c r="D617" s="697"/>
      <c r="E617" s="2032"/>
      <c r="F617" s="2032"/>
      <c r="G617" s="2032"/>
      <c r="H617" s="2032"/>
      <c r="I617" s="2032"/>
      <c r="J617" s="2032"/>
      <c r="K617" s="2032"/>
      <c r="L617" s="2032"/>
      <c r="M617" s="2032"/>
      <c r="N617" s="2032"/>
      <c r="O617" s="2032"/>
      <c r="P617" s="2032"/>
      <c r="Q617" s="2032"/>
      <c r="R617" s="2032"/>
      <c r="S617" s="2032"/>
      <c r="T617" s="2032"/>
      <c r="U617" s="2032"/>
      <c r="V617" s="2032"/>
      <c r="W617" s="2032"/>
      <c r="X617" s="2032"/>
      <c r="Y617" s="2032"/>
      <c r="Z617" s="2032"/>
      <c r="AA617" s="2032"/>
      <c r="AB617" s="2032"/>
      <c r="AC617" s="2032"/>
      <c r="AD617" s="2032"/>
      <c r="AE617" s="570"/>
      <c r="AF617" s="570"/>
      <c r="AG617" s="570"/>
      <c r="AH617" s="570"/>
      <c r="AI617" s="570"/>
      <c r="AJ617" s="570"/>
      <c r="AK617" s="570"/>
      <c r="AL617" s="570"/>
      <c r="AN617" s="631"/>
    </row>
    <row r="618" spans="1:42" s="584" customFormat="1" ht="12.75" customHeight="1">
      <c r="B618" s="570"/>
      <c r="C618" s="966"/>
      <c r="D618" s="697"/>
      <c r="E618" s="2032"/>
      <c r="F618" s="2032"/>
      <c r="G618" s="2032"/>
      <c r="H618" s="2032"/>
      <c r="I618" s="2032"/>
      <c r="J618" s="2032"/>
      <c r="K618" s="2032"/>
      <c r="L618" s="2032"/>
      <c r="M618" s="2032"/>
      <c r="N618" s="2032"/>
      <c r="O618" s="2032"/>
      <c r="P618" s="2032"/>
      <c r="Q618" s="2032"/>
      <c r="R618" s="2032"/>
      <c r="S618" s="2032"/>
      <c r="T618" s="2032"/>
      <c r="U618" s="2032"/>
      <c r="V618" s="2032"/>
      <c r="W618" s="2032"/>
      <c r="X618" s="2032"/>
      <c r="Y618" s="2032"/>
      <c r="Z618" s="2032"/>
      <c r="AA618" s="2032"/>
      <c r="AB618" s="2032"/>
      <c r="AC618" s="2032"/>
      <c r="AD618" s="2032"/>
      <c r="AE618" s="570"/>
      <c r="AF618" s="570"/>
      <c r="AG618" s="570"/>
      <c r="AH618" s="570"/>
      <c r="AI618" s="570"/>
      <c r="AJ618" s="570"/>
      <c r="AK618" s="570"/>
      <c r="AL618" s="570"/>
      <c r="AN618" s="631"/>
    </row>
    <row r="619" spans="1:42" s="584" customFormat="1" ht="12.75" customHeight="1">
      <c r="B619" s="570"/>
      <c r="C619" s="966"/>
      <c r="D619" s="697"/>
      <c r="E619" s="2032"/>
      <c r="F619" s="2032"/>
      <c r="G619" s="2032"/>
      <c r="H619" s="2032"/>
      <c r="I619" s="2032"/>
      <c r="J619" s="2032"/>
      <c r="K619" s="2032"/>
      <c r="L619" s="2032"/>
      <c r="M619" s="2032"/>
      <c r="N619" s="2032"/>
      <c r="O619" s="2032"/>
      <c r="P619" s="2032"/>
      <c r="Q619" s="2032"/>
      <c r="R619" s="2032"/>
      <c r="S619" s="2032"/>
      <c r="T619" s="2032"/>
      <c r="U619" s="2032"/>
      <c r="V619" s="2032"/>
      <c r="W619" s="2032"/>
      <c r="X619" s="2032"/>
      <c r="Y619" s="2032"/>
      <c r="Z619" s="2032"/>
      <c r="AA619" s="2032"/>
      <c r="AB619" s="2032"/>
      <c r="AC619" s="2032"/>
      <c r="AD619" s="2032"/>
      <c r="AE619" s="570"/>
      <c r="AF619" s="570"/>
      <c r="AG619" s="570"/>
      <c r="AH619" s="570"/>
      <c r="AI619" s="570"/>
      <c r="AJ619" s="570"/>
      <c r="AK619" s="570"/>
      <c r="AL619" s="570"/>
      <c r="AN619" s="631"/>
    </row>
    <row r="620" spans="1:42" s="584" customFormat="1" ht="12.75" customHeight="1">
      <c r="A620" s="671"/>
      <c r="B620" s="650"/>
      <c r="C620" s="975"/>
      <c r="D620" s="697"/>
      <c r="E620" s="2032"/>
      <c r="F620" s="2032"/>
      <c r="G620" s="2032"/>
      <c r="H620" s="2032"/>
      <c r="I620" s="2032"/>
      <c r="J620" s="2032"/>
      <c r="K620" s="2032"/>
      <c r="L620" s="2032"/>
      <c r="M620" s="2032"/>
      <c r="N620" s="2032"/>
      <c r="O620" s="2032"/>
      <c r="P620" s="2032"/>
      <c r="Q620" s="2032"/>
      <c r="R620" s="2032"/>
      <c r="S620" s="2032"/>
      <c r="T620" s="2032"/>
      <c r="U620" s="2032"/>
      <c r="V620" s="2032"/>
      <c r="W620" s="2032"/>
      <c r="X620" s="2032"/>
      <c r="Y620" s="2032"/>
      <c r="Z620" s="2032"/>
      <c r="AA620" s="2032"/>
      <c r="AB620" s="2032"/>
      <c r="AC620" s="2032"/>
      <c r="AD620" s="2032"/>
      <c r="AE620" s="650"/>
      <c r="AF620" s="650"/>
      <c r="AG620" s="650"/>
      <c r="AH620" s="650"/>
      <c r="AI620" s="650"/>
      <c r="AJ620" s="650"/>
      <c r="AK620" s="570"/>
      <c r="AL620" s="570"/>
      <c r="AN620" s="631"/>
    </row>
    <row r="621" spans="1:42" s="584" customFormat="1" ht="12.75" customHeight="1">
      <c r="B621" s="650"/>
      <c r="C621" s="975"/>
      <c r="D621" s="697"/>
      <c r="E621" s="2032"/>
      <c r="F621" s="2032"/>
      <c r="G621" s="2032"/>
      <c r="H621" s="2032"/>
      <c r="I621" s="2032"/>
      <c r="J621" s="2032"/>
      <c r="K621" s="2032"/>
      <c r="L621" s="2032"/>
      <c r="M621" s="2032"/>
      <c r="N621" s="2032"/>
      <c r="O621" s="2032"/>
      <c r="P621" s="2032"/>
      <c r="Q621" s="2032"/>
      <c r="R621" s="2032"/>
      <c r="S621" s="2032"/>
      <c r="T621" s="2032"/>
      <c r="U621" s="2032"/>
      <c r="V621" s="2032"/>
      <c r="W621" s="2032"/>
      <c r="X621" s="2032"/>
      <c r="Y621" s="2032"/>
      <c r="Z621" s="2032"/>
      <c r="AA621" s="2032"/>
      <c r="AB621" s="2032"/>
      <c r="AC621" s="2032"/>
      <c r="AD621" s="203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31" t="s">
        <v>600</v>
      </c>
      <c r="Y623" s="2031"/>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5" t="s">
        <v>1518</v>
      </c>
      <c r="AG625" s="1995"/>
      <c r="AH625" s="1995"/>
      <c r="AI625" s="1995"/>
      <c r="AJ625" s="1995"/>
      <c r="AK625" s="1995"/>
      <c r="AL625" s="1995"/>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39" t="s">
        <v>697</v>
      </c>
      <c r="I627" s="1939"/>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22">
        <f>VLOOKUP($H$627,$AO$594:$AP$596,2,FALSE)</f>
        <v>3</v>
      </c>
      <c r="AK629" s="1924"/>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15" t="s">
        <v>2415</v>
      </c>
      <c r="F633" s="1915"/>
      <c r="G633" s="1915"/>
      <c r="H633" s="1915"/>
      <c r="I633" s="1915"/>
      <c r="J633" s="1915"/>
      <c r="K633" s="1915"/>
      <c r="L633" s="1915"/>
      <c r="M633" s="1915"/>
      <c r="N633" s="1915"/>
      <c r="O633" s="1915"/>
      <c r="P633" s="1915"/>
      <c r="Q633" s="1915"/>
      <c r="R633" s="1915"/>
      <c r="S633" s="1915"/>
      <c r="T633" s="1915"/>
      <c r="U633" s="1915"/>
      <c r="V633" s="1915"/>
      <c r="W633" s="1915"/>
      <c r="X633" s="1915"/>
      <c r="Y633" s="1915"/>
      <c r="Z633" s="1915"/>
      <c r="AA633" s="1915"/>
      <c r="AB633" s="1915"/>
      <c r="AC633" s="1915"/>
      <c r="AD633" s="1915"/>
      <c r="AE633" s="570"/>
      <c r="AF633" s="1995" t="s">
        <v>1462</v>
      </c>
      <c r="AG633" s="1995"/>
      <c r="AH633" s="1995"/>
      <c r="AI633" s="1995"/>
      <c r="AJ633" s="1995"/>
      <c r="AK633" s="1995"/>
      <c r="AL633" s="1995"/>
      <c r="AN633" s="631"/>
    </row>
    <row r="634" spans="1:42" s="584" customFormat="1" ht="12.75" customHeight="1">
      <c r="B634" s="570"/>
      <c r="C634" s="570"/>
      <c r="D634" s="697"/>
      <c r="E634" s="1915"/>
      <c r="F634" s="1915"/>
      <c r="G634" s="1915"/>
      <c r="H634" s="1915"/>
      <c r="I634" s="1915"/>
      <c r="J634" s="1915"/>
      <c r="K634" s="1915"/>
      <c r="L634" s="1915"/>
      <c r="M634" s="1915"/>
      <c r="N634" s="1915"/>
      <c r="O634" s="1915"/>
      <c r="P634" s="1915"/>
      <c r="Q634" s="1915"/>
      <c r="R634" s="1915"/>
      <c r="S634" s="1915"/>
      <c r="T634" s="1915"/>
      <c r="U634" s="1915"/>
      <c r="V634" s="1915"/>
      <c r="W634" s="1915"/>
      <c r="X634" s="1915"/>
      <c r="Y634" s="1915"/>
      <c r="Z634" s="1915"/>
      <c r="AA634" s="1915"/>
      <c r="AB634" s="1915"/>
      <c r="AC634" s="1915"/>
      <c r="AD634" s="1915"/>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5" t="s">
        <v>1518</v>
      </c>
      <c r="AG636" s="1995"/>
      <c r="AH636" s="1995"/>
      <c r="AI636" s="1995"/>
      <c r="AJ636" s="1995"/>
      <c r="AK636" s="1995"/>
      <c r="AL636" s="1995"/>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39" t="s">
        <v>697</v>
      </c>
      <c r="I639" s="1939"/>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22">
        <f>VLOOKUP(H639,AT594:AU596,2,FALSE)</f>
        <v>3</v>
      </c>
      <c r="AK641" s="1924"/>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15" t="s">
        <v>1528</v>
      </c>
      <c r="F646" s="1915"/>
      <c r="G646" s="1915"/>
      <c r="H646" s="1915"/>
      <c r="I646" s="1915"/>
      <c r="J646" s="1915"/>
      <c r="K646" s="1915"/>
      <c r="L646" s="1915"/>
      <c r="M646" s="1915"/>
      <c r="N646" s="1915"/>
      <c r="O646" s="1915"/>
      <c r="P646" s="1915"/>
      <c r="Q646" s="1915"/>
      <c r="R646" s="1915"/>
      <c r="S646" s="1915"/>
      <c r="T646" s="1915"/>
      <c r="U646" s="1915"/>
      <c r="V646" s="1915"/>
      <c r="W646" s="1915"/>
      <c r="X646" s="1915"/>
      <c r="Y646" s="1915"/>
      <c r="Z646" s="1915"/>
      <c r="AA646" s="1915"/>
      <c r="AB646" s="1915"/>
      <c r="AC646" s="1915"/>
      <c r="AD646" s="570"/>
      <c r="AE646" s="570"/>
      <c r="AF646" s="1995" t="s">
        <v>1488</v>
      </c>
      <c r="AG646" s="1995"/>
      <c r="AH646" s="1995"/>
      <c r="AI646" s="1995"/>
      <c r="AJ646" s="1995"/>
      <c r="AK646" s="1995"/>
      <c r="AL646" s="1995"/>
      <c r="AN646" s="631"/>
    </row>
    <row r="647" spans="1:42" s="584" customFormat="1" ht="12.75" customHeight="1">
      <c r="B647" s="570"/>
      <c r="C647" s="573"/>
      <c r="D647" s="570"/>
      <c r="E647" s="1915"/>
      <c r="F647" s="1915"/>
      <c r="G647" s="1915"/>
      <c r="H647" s="1915"/>
      <c r="I647" s="1915"/>
      <c r="J647" s="1915"/>
      <c r="K647" s="1915"/>
      <c r="L647" s="1915"/>
      <c r="M647" s="1915"/>
      <c r="N647" s="1915"/>
      <c r="O647" s="1915"/>
      <c r="P647" s="1915"/>
      <c r="Q647" s="1915"/>
      <c r="R647" s="1915"/>
      <c r="S647" s="1915"/>
      <c r="T647" s="1915"/>
      <c r="U647" s="1915"/>
      <c r="V647" s="1915"/>
      <c r="W647" s="1915"/>
      <c r="X647" s="1915"/>
      <c r="Y647" s="1915"/>
      <c r="Z647" s="1915"/>
      <c r="AA647" s="1915"/>
      <c r="AB647" s="1915"/>
      <c r="AC647" s="1915"/>
      <c r="AD647" s="570"/>
      <c r="AE647" s="570"/>
      <c r="AF647" s="570"/>
      <c r="AG647" s="570"/>
      <c r="AH647" s="570"/>
      <c r="AI647" s="570"/>
      <c r="AJ647" s="570"/>
      <c r="AK647" s="570"/>
      <c r="AL647" s="570"/>
      <c r="AN647" s="631"/>
    </row>
    <row r="648" spans="1:42" s="584" customFormat="1" ht="12.75" customHeight="1">
      <c r="B648" s="570"/>
      <c r="C648" s="573"/>
      <c r="D648" s="697"/>
      <c r="E648" s="1915"/>
      <c r="F648" s="1915"/>
      <c r="G648" s="1915"/>
      <c r="H648" s="1915"/>
      <c r="I648" s="1915"/>
      <c r="J648" s="1915"/>
      <c r="K648" s="1915"/>
      <c r="L648" s="1915"/>
      <c r="M648" s="1915"/>
      <c r="N648" s="1915"/>
      <c r="O648" s="1915"/>
      <c r="P648" s="1915"/>
      <c r="Q648" s="1915"/>
      <c r="R648" s="1915"/>
      <c r="S648" s="1915"/>
      <c r="T648" s="1915"/>
      <c r="U648" s="1915"/>
      <c r="V648" s="1915"/>
      <c r="W648" s="1915"/>
      <c r="X648" s="1915"/>
      <c r="Y648" s="1915"/>
      <c r="Z648" s="1915"/>
      <c r="AA648" s="1915"/>
      <c r="AB648" s="1915"/>
      <c r="AC648" s="1915"/>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15" t="s">
        <v>1529</v>
      </c>
      <c r="F650" s="1915"/>
      <c r="G650" s="1915"/>
      <c r="H650" s="1915"/>
      <c r="I650" s="1915"/>
      <c r="J650" s="1915"/>
      <c r="K650" s="1915"/>
      <c r="L650" s="1915"/>
      <c r="M650" s="1915"/>
      <c r="N650" s="1915"/>
      <c r="O650" s="1915"/>
      <c r="P650" s="1915"/>
      <c r="Q650" s="1915"/>
      <c r="R650" s="1915"/>
      <c r="S650" s="1915"/>
      <c r="T650" s="1915"/>
      <c r="U650" s="1915"/>
      <c r="V650" s="1915"/>
      <c r="W650" s="1915"/>
      <c r="X650" s="1915"/>
      <c r="Y650" s="1915"/>
      <c r="Z650" s="1915"/>
      <c r="AA650" s="1915"/>
      <c r="AB650" s="1915"/>
      <c r="AC650" s="1915"/>
      <c r="AD650" s="570"/>
      <c r="AE650" s="570"/>
      <c r="AF650" s="1995" t="s">
        <v>1509</v>
      </c>
      <c r="AG650" s="1995"/>
      <c r="AH650" s="1995"/>
      <c r="AI650" s="1995"/>
      <c r="AJ650" s="1995"/>
      <c r="AK650" s="1995"/>
      <c r="AL650" s="1995"/>
      <c r="AN650" s="631"/>
    </row>
    <row r="651" spans="1:42" s="584" customFormat="1" ht="12.75" customHeight="1">
      <c r="B651" s="570"/>
      <c r="C651" s="573"/>
      <c r="D651" s="570"/>
      <c r="E651" s="1915"/>
      <c r="F651" s="1915"/>
      <c r="G651" s="1915"/>
      <c r="H651" s="1915"/>
      <c r="I651" s="1915"/>
      <c r="J651" s="1915"/>
      <c r="K651" s="1915"/>
      <c r="L651" s="1915"/>
      <c r="M651" s="1915"/>
      <c r="N651" s="1915"/>
      <c r="O651" s="1915"/>
      <c r="P651" s="1915"/>
      <c r="Q651" s="1915"/>
      <c r="R651" s="1915"/>
      <c r="S651" s="1915"/>
      <c r="T651" s="1915"/>
      <c r="U651" s="1915"/>
      <c r="V651" s="1915"/>
      <c r="W651" s="1915"/>
      <c r="X651" s="1915"/>
      <c r="Y651" s="1915"/>
      <c r="Z651" s="1915"/>
      <c r="AA651" s="1915"/>
      <c r="AB651" s="1915"/>
      <c r="AC651" s="1915"/>
      <c r="AD651" s="570"/>
      <c r="AE651" s="570"/>
      <c r="AF651" s="570"/>
      <c r="AG651" s="570"/>
      <c r="AH651" s="570"/>
      <c r="AI651" s="570"/>
      <c r="AJ651" s="570"/>
      <c r="AK651" s="570"/>
      <c r="AL651" s="570"/>
      <c r="AN651" s="631"/>
    </row>
    <row r="652" spans="1:42" s="584" customFormat="1" ht="15" customHeight="1">
      <c r="B652" s="570"/>
      <c r="C652" s="573"/>
      <c r="D652" s="697"/>
      <c r="E652" s="1915"/>
      <c r="F652" s="1915"/>
      <c r="G652" s="1915"/>
      <c r="H652" s="1915"/>
      <c r="I652" s="1915"/>
      <c r="J652" s="1915"/>
      <c r="K652" s="1915"/>
      <c r="L652" s="1915"/>
      <c r="M652" s="1915"/>
      <c r="N652" s="1915"/>
      <c r="O652" s="1915"/>
      <c r="P652" s="1915"/>
      <c r="Q652" s="1915"/>
      <c r="R652" s="1915"/>
      <c r="S652" s="1915"/>
      <c r="T652" s="1915"/>
      <c r="U652" s="1915"/>
      <c r="V652" s="1915"/>
      <c r="W652" s="1915"/>
      <c r="X652" s="1915"/>
      <c r="Y652" s="1915"/>
      <c r="Z652" s="1915"/>
      <c r="AA652" s="1915"/>
      <c r="AB652" s="1915"/>
      <c r="AC652" s="1915"/>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15" t="s">
        <v>1530</v>
      </c>
      <c r="F654" s="1915"/>
      <c r="G654" s="1915"/>
      <c r="H654" s="1915"/>
      <c r="I654" s="1915"/>
      <c r="J654" s="1915"/>
      <c r="K654" s="1915"/>
      <c r="L654" s="1915"/>
      <c r="M654" s="1915"/>
      <c r="N654" s="1915"/>
      <c r="O654" s="1915"/>
      <c r="P654" s="1915"/>
      <c r="Q654" s="1915"/>
      <c r="R654" s="1915"/>
      <c r="S654" s="1915"/>
      <c r="T654" s="1915"/>
      <c r="U654" s="1915"/>
      <c r="V654" s="1915"/>
      <c r="W654" s="1915"/>
      <c r="X654" s="1915"/>
      <c r="Y654" s="1915"/>
      <c r="Z654" s="1915"/>
      <c r="AA654" s="1915"/>
      <c r="AB654" s="1915"/>
      <c r="AC654" s="1915"/>
      <c r="AD654" s="570"/>
      <c r="AE654" s="570"/>
      <c r="AF654" s="1995" t="s">
        <v>1462</v>
      </c>
      <c r="AG654" s="1995"/>
      <c r="AH654" s="1995"/>
      <c r="AI654" s="1995"/>
      <c r="AJ654" s="1995"/>
      <c r="AK654" s="1995"/>
      <c r="AL654" s="1995"/>
      <c r="AN654" s="631"/>
    </row>
    <row r="655" spans="1:42" s="584" customFormat="1" ht="12.75" customHeight="1">
      <c r="B655" s="570"/>
      <c r="C655" s="966"/>
      <c r="D655" s="570"/>
      <c r="E655" s="1915"/>
      <c r="F655" s="1915"/>
      <c r="G655" s="1915"/>
      <c r="H655" s="1915"/>
      <c r="I655" s="1915"/>
      <c r="J655" s="1915"/>
      <c r="K655" s="1915"/>
      <c r="L655" s="1915"/>
      <c r="M655" s="1915"/>
      <c r="N655" s="1915"/>
      <c r="O655" s="1915"/>
      <c r="P655" s="1915"/>
      <c r="Q655" s="1915"/>
      <c r="R655" s="1915"/>
      <c r="S655" s="1915"/>
      <c r="T655" s="1915"/>
      <c r="U655" s="1915"/>
      <c r="V655" s="1915"/>
      <c r="W655" s="1915"/>
      <c r="X655" s="1915"/>
      <c r="Y655" s="1915"/>
      <c r="Z655" s="1915"/>
      <c r="AA655" s="1915"/>
      <c r="AB655" s="1915"/>
      <c r="AC655" s="1915"/>
      <c r="AD655" s="570"/>
      <c r="AE655" s="1995"/>
      <c r="AF655" s="1995"/>
      <c r="AG655" s="1995"/>
      <c r="AH655" s="1995"/>
      <c r="AI655" s="1995"/>
      <c r="AJ655" s="1995"/>
      <c r="AK655" s="1995"/>
      <c r="AL655" s="628"/>
      <c r="AN655" s="631"/>
      <c r="AO655" s="584" t="s">
        <v>600</v>
      </c>
      <c r="AP655" s="707">
        <v>0</v>
      </c>
    </row>
    <row r="656" spans="1:42" s="584" customFormat="1" ht="12.75" customHeight="1">
      <c r="A656" s="713"/>
      <c r="B656" s="570"/>
      <c r="C656" s="570"/>
      <c r="D656" s="697"/>
      <c r="E656" s="1915"/>
      <c r="F656" s="1915"/>
      <c r="G656" s="1915"/>
      <c r="H656" s="1915"/>
      <c r="I656" s="1915"/>
      <c r="J656" s="1915"/>
      <c r="K656" s="1915"/>
      <c r="L656" s="1915"/>
      <c r="M656" s="1915"/>
      <c r="N656" s="1915"/>
      <c r="O656" s="1915"/>
      <c r="P656" s="1915"/>
      <c r="Q656" s="1915"/>
      <c r="R656" s="1915"/>
      <c r="S656" s="1915"/>
      <c r="T656" s="1915"/>
      <c r="U656" s="1915"/>
      <c r="V656" s="1915"/>
      <c r="W656" s="1915"/>
      <c r="X656" s="1915"/>
      <c r="Y656" s="1915"/>
      <c r="Z656" s="1915"/>
      <c r="AA656" s="1915"/>
      <c r="AB656" s="1915"/>
      <c r="AC656" s="1915"/>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15" t="s">
        <v>1531</v>
      </c>
      <c r="F658" s="1915"/>
      <c r="G658" s="1915"/>
      <c r="H658" s="1915"/>
      <c r="I658" s="1915"/>
      <c r="J658" s="1915"/>
      <c r="K658" s="1915"/>
      <c r="L658" s="1915"/>
      <c r="M658" s="1915"/>
      <c r="N658" s="1915"/>
      <c r="O658" s="1915"/>
      <c r="P658" s="1915"/>
      <c r="Q658" s="1915"/>
      <c r="R658" s="1915"/>
      <c r="S658" s="1915"/>
      <c r="T658" s="1915"/>
      <c r="U658" s="1915"/>
      <c r="V658" s="1915"/>
      <c r="W658" s="1915"/>
      <c r="X658" s="1915"/>
      <c r="Y658" s="1915"/>
      <c r="Z658" s="1915"/>
      <c r="AA658" s="1915"/>
      <c r="AB658" s="1915"/>
      <c r="AC658" s="1915"/>
      <c r="AD658" s="570"/>
      <c r="AE658" s="570"/>
      <c r="AF658" s="1995" t="s">
        <v>1509</v>
      </c>
      <c r="AG658" s="1995"/>
      <c r="AH658" s="1995"/>
      <c r="AI658" s="1995"/>
      <c r="AJ658" s="1995"/>
      <c r="AK658" s="1995"/>
      <c r="AL658" s="1995"/>
      <c r="AN658" s="631"/>
    </row>
    <row r="659" spans="1:42" s="584" customFormat="1" ht="12.75" customHeight="1">
      <c r="A659" s="704"/>
      <c r="B659" s="570"/>
      <c r="C659" s="982"/>
      <c r="D659" s="697"/>
      <c r="E659" s="1915"/>
      <c r="F659" s="1915"/>
      <c r="G659" s="1915"/>
      <c r="H659" s="1915"/>
      <c r="I659" s="1915"/>
      <c r="J659" s="1915"/>
      <c r="K659" s="1915"/>
      <c r="L659" s="1915"/>
      <c r="M659" s="1915"/>
      <c r="N659" s="1915"/>
      <c r="O659" s="1915"/>
      <c r="P659" s="1915"/>
      <c r="Q659" s="1915"/>
      <c r="R659" s="1915"/>
      <c r="S659" s="1915"/>
      <c r="T659" s="1915"/>
      <c r="U659" s="1915"/>
      <c r="V659" s="1915"/>
      <c r="W659" s="1915"/>
      <c r="X659" s="1915"/>
      <c r="Y659" s="1915"/>
      <c r="Z659" s="1915"/>
      <c r="AA659" s="1915"/>
      <c r="AB659" s="1915"/>
      <c r="AC659" s="1915"/>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5"/>
      <c r="F660" s="1915"/>
      <c r="G660" s="1915"/>
      <c r="H660" s="1915"/>
      <c r="I660" s="1915"/>
      <c r="J660" s="1915"/>
      <c r="K660" s="1915"/>
      <c r="L660" s="1915"/>
      <c r="M660" s="1915"/>
      <c r="N660" s="1915"/>
      <c r="O660" s="1915"/>
      <c r="P660" s="1915"/>
      <c r="Q660" s="1915"/>
      <c r="R660" s="1915"/>
      <c r="S660" s="1915"/>
      <c r="T660" s="1915"/>
      <c r="U660" s="1915"/>
      <c r="V660" s="1915"/>
      <c r="W660" s="1915"/>
      <c r="X660" s="1915"/>
      <c r="Y660" s="1915"/>
      <c r="Z660" s="1915"/>
      <c r="AA660" s="1915"/>
      <c r="AB660" s="1915"/>
      <c r="AC660" s="1915"/>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15" t="s">
        <v>1532</v>
      </c>
      <c r="F662" s="1915"/>
      <c r="G662" s="1915"/>
      <c r="H662" s="1915"/>
      <c r="I662" s="1915"/>
      <c r="J662" s="1915"/>
      <c r="K662" s="1915"/>
      <c r="L662" s="1915"/>
      <c r="M662" s="1915"/>
      <c r="N662" s="1915"/>
      <c r="O662" s="1915"/>
      <c r="P662" s="1915"/>
      <c r="Q662" s="1915"/>
      <c r="R662" s="1915"/>
      <c r="S662" s="1915"/>
      <c r="T662" s="1915"/>
      <c r="U662" s="1915"/>
      <c r="V662" s="1915"/>
      <c r="W662" s="1915"/>
      <c r="X662" s="1915"/>
      <c r="Y662" s="1915"/>
      <c r="Z662" s="1915"/>
      <c r="AA662" s="1915"/>
      <c r="AB662" s="1915"/>
      <c r="AC662" s="1915"/>
      <c r="AD662" s="570"/>
      <c r="AE662" s="570"/>
      <c r="AF662" s="1995" t="s">
        <v>1462</v>
      </c>
      <c r="AG662" s="1995"/>
      <c r="AH662" s="1995"/>
      <c r="AI662" s="1995"/>
      <c r="AJ662" s="1995"/>
      <c r="AK662" s="1995"/>
      <c r="AL662" s="1995"/>
      <c r="AM662" s="630"/>
      <c r="AN662" s="631"/>
    </row>
    <row r="663" spans="1:42" s="584" customFormat="1" ht="12.75" customHeight="1">
      <c r="B663" s="570"/>
      <c r="C663" s="966"/>
      <c r="D663" s="697"/>
      <c r="E663" s="1915"/>
      <c r="F663" s="1915"/>
      <c r="G663" s="1915"/>
      <c r="H663" s="1915"/>
      <c r="I663" s="1915"/>
      <c r="J663" s="1915"/>
      <c r="K663" s="1915"/>
      <c r="L663" s="1915"/>
      <c r="M663" s="1915"/>
      <c r="N663" s="1915"/>
      <c r="O663" s="1915"/>
      <c r="P663" s="1915"/>
      <c r="Q663" s="1915"/>
      <c r="R663" s="1915"/>
      <c r="S663" s="1915"/>
      <c r="T663" s="1915"/>
      <c r="U663" s="1915"/>
      <c r="V663" s="1915"/>
      <c r="W663" s="1915"/>
      <c r="X663" s="1915"/>
      <c r="Y663" s="1915"/>
      <c r="Z663" s="1915"/>
      <c r="AA663" s="1915"/>
      <c r="AB663" s="1915"/>
      <c r="AC663" s="1915"/>
      <c r="AD663" s="570"/>
      <c r="AE663" s="570"/>
      <c r="AF663" s="570"/>
      <c r="AG663" s="570"/>
      <c r="AH663" s="570"/>
      <c r="AI663" s="570"/>
      <c r="AJ663" s="570"/>
      <c r="AK663" s="570"/>
      <c r="AL663" s="570"/>
      <c r="AM663" s="630"/>
      <c r="AN663" s="631"/>
    </row>
    <row r="664" spans="1:42" s="584" customFormat="1" ht="12.75" customHeight="1">
      <c r="B664" s="570"/>
      <c r="C664" s="966"/>
      <c r="D664" s="697"/>
      <c r="E664" s="1915"/>
      <c r="F664" s="1915"/>
      <c r="G664" s="1915"/>
      <c r="H664" s="1915"/>
      <c r="I664" s="1915"/>
      <c r="J664" s="1915"/>
      <c r="K664" s="1915"/>
      <c r="L664" s="1915"/>
      <c r="M664" s="1915"/>
      <c r="N664" s="1915"/>
      <c r="O664" s="1915"/>
      <c r="P664" s="1915"/>
      <c r="Q664" s="1915"/>
      <c r="R664" s="1915"/>
      <c r="S664" s="1915"/>
      <c r="T664" s="1915"/>
      <c r="U664" s="1915"/>
      <c r="V664" s="1915"/>
      <c r="W664" s="1915"/>
      <c r="X664" s="1915"/>
      <c r="Y664" s="1915"/>
      <c r="Z664" s="1915"/>
      <c r="AA664" s="1915"/>
      <c r="AB664" s="1915"/>
      <c r="AC664" s="1915"/>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15" t="s">
        <v>1533</v>
      </c>
      <c r="F666" s="1915"/>
      <c r="G666" s="1915"/>
      <c r="H666" s="1915"/>
      <c r="I666" s="1915"/>
      <c r="J666" s="1915"/>
      <c r="K666" s="1915"/>
      <c r="L666" s="1915"/>
      <c r="M666" s="1915"/>
      <c r="N666" s="1915"/>
      <c r="O666" s="1915"/>
      <c r="P666" s="1915"/>
      <c r="Q666" s="1915"/>
      <c r="R666" s="1915"/>
      <c r="S666" s="1915"/>
      <c r="T666" s="1915"/>
      <c r="U666" s="1915"/>
      <c r="V666" s="1915"/>
      <c r="W666" s="1915"/>
      <c r="X666" s="1915"/>
      <c r="Y666" s="1915"/>
      <c r="Z666" s="1915"/>
      <c r="AA666" s="1915"/>
      <c r="AB666" s="1915"/>
      <c r="AC666" s="1915"/>
      <c r="AD666" s="570"/>
      <c r="AE666" s="570"/>
      <c r="AF666" s="1995" t="s">
        <v>1518</v>
      </c>
      <c r="AG666" s="1995"/>
      <c r="AH666" s="1995"/>
      <c r="AI666" s="1995"/>
      <c r="AJ666" s="1995"/>
      <c r="AK666" s="1995"/>
      <c r="AL666" s="1995"/>
      <c r="AM666" s="630"/>
      <c r="AN666" s="631"/>
    </row>
    <row r="667" spans="1:42" s="584" customFormat="1" ht="12.75" customHeight="1">
      <c r="A667" s="713"/>
      <c r="B667" s="570"/>
      <c r="C667" s="966"/>
      <c r="D667" s="697"/>
      <c r="E667" s="1915"/>
      <c r="F667" s="1915"/>
      <c r="G667" s="1915"/>
      <c r="H667" s="1915"/>
      <c r="I667" s="1915"/>
      <c r="J667" s="1915"/>
      <c r="K667" s="1915"/>
      <c r="L667" s="1915"/>
      <c r="M667" s="1915"/>
      <c r="N667" s="1915"/>
      <c r="O667" s="1915"/>
      <c r="P667" s="1915"/>
      <c r="Q667" s="1915"/>
      <c r="R667" s="1915"/>
      <c r="S667" s="1915"/>
      <c r="T667" s="1915"/>
      <c r="U667" s="1915"/>
      <c r="V667" s="1915"/>
      <c r="W667" s="1915"/>
      <c r="X667" s="1915"/>
      <c r="Y667" s="1915"/>
      <c r="Z667" s="1915"/>
      <c r="AA667" s="1915"/>
      <c r="AB667" s="1915"/>
      <c r="AC667" s="1915"/>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5"/>
      <c r="F668" s="1915"/>
      <c r="G668" s="1915"/>
      <c r="H668" s="1915"/>
      <c r="I668" s="1915"/>
      <c r="J668" s="1915"/>
      <c r="K668" s="1915"/>
      <c r="L668" s="1915"/>
      <c r="M668" s="1915"/>
      <c r="N668" s="1915"/>
      <c r="O668" s="1915"/>
      <c r="P668" s="1915"/>
      <c r="Q668" s="1915"/>
      <c r="R668" s="1915"/>
      <c r="S668" s="1915"/>
      <c r="T668" s="1915"/>
      <c r="U668" s="1915"/>
      <c r="V668" s="1915"/>
      <c r="W668" s="1915"/>
      <c r="X668" s="1915"/>
      <c r="Y668" s="1915"/>
      <c r="Z668" s="1915"/>
      <c r="AA668" s="1915"/>
      <c r="AB668" s="1915"/>
      <c r="AC668" s="1915"/>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15" t="s">
        <v>1534</v>
      </c>
      <c r="F670" s="1915"/>
      <c r="G670" s="1915"/>
      <c r="H670" s="1915"/>
      <c r="I670" s="1915"/>
      <c r="J670" s="1915"/>
      <c r="K670" s="1915"/>
      <c r="L670" s="1915"/>
      <c r="M670" s="1915"/>
      <c r="N670" s="1915"/>
      <c r="O670" s="1915"/>
      <c r="P670" s="1915"/>
      <c r="Q670" s="1915"/>
      <c r="R670" s="1915"/>
      <c r="S670" s="1915"/>
      <c r="T670" s="1915"/>
      <c r="U670" s="1915"/>
      <c r="V670" s="1915"/>
      <c r="W670" s="1915"/>
      <c r="X670" s="1915"/>
      <c r="Y670" s="1915"/>
      <c r="Z670" s="1915"/>
      <c r="AA670" s="1915"/>
      <c r="AB670" s="1915"/>
      <c r="AC670" s="1915"/>
      <c r="AD670" s="570"/>
      <c r="AE670" s="570"/>
      <c r="AF670" s="1995" t="s">
        <v>1535</v>
      </c>
      <c r="AG670" s="1995"/>
      <c r="AH670" s="1995"/>
      <c r="AI670" s="1995"/>
      <c r="AJ670" s="1995"/>
      <c r="AK670" s="1995"/>
      <c r="AL670" s="1995"/>
      <c r="AM670" s="630"/>
      <c r="AN670" s="631"/>
      <c r="AO670" s="645" t="s">
        <v>697</v>
      </c>
      <c r="AP670" s="584">
        <v>3</v>
      </c>
    </row>
    <row r="671" spans="1:42" s="584" customFormat="1" ht="12.75" customHeight="1">
      <c r="A671" s="713"/>
      <c r="B671" s="570"/>
      <c r="C671" s="966"/>
      <c r="D671" s="697"/>
      <c r="E671" s="1915"/>
      <c r="F671" s="1915"/>
      <c r="G671" s="1915"/>
      <c r="H671" s="1915"/>
      <c r="I671" s="1915"/>
      <c r="J671" s="1915"/>
      <c r="K671" s="1915"/>
      <c r="L671" s="1915"/>
      <c r="M671" s="1915"/>
      <c r="N671" s="1915"/>
      <c r="O671" s="1915"/>
      <c r="P671" s="1915"/>
      <c r="Q671" s="1915"/>
      <c r="R671" s="1915"/>
      <c r="S671" s="1915"/>
      <c r="T671" s="1915"/>
      <c r="U671" s="1915"/>
      <c r="V671" s="1915"/>
      <c r="W671" s="1915"/>
      <c r="X671" s="1915"/>
      <c r="Y671" s="1915"/>
      <c r="Z671" s="1915"/>
      <c r="AA671" s="1915"/>
      <c r="AB671" s="1915"/>
      <c r="AC671" s="1915"/>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15"/>
      <c r="F672" s="1915"/>
      <c r="G672" s="1915"/>
      <c r="H672" s="1915"/>
      <c r="I672" s="1915"/>
      <c r="J672" s="1915"/>
      <c r="K672" s="1915"/>
      <c r="L672" s="1915"/>
      <c r="M672" s="1915"/>
      <c r="N672" s="1915"/>
      <c r="O672" s="1915"/>
      <c r="P672" s="1915"/>
      <c r="Q672" s="1915"/>
      <c r="R672" s="1915"/>
      <c r="S672" s="1915"/>
      <c r="T672" s="1915"/>
      <c r="U672" s="1915"/>
      <c r="V672" s="1915"/>
      <c r="W672" s="1915"/>
      <c r="X672" s="1915"/>
      <c r="Y672" s="1915"/>
      <c r="Z672" s="1915"/>
      <c r="AA672" s="1915"/>
      <c r="AB672" s="1915"/>
      <c r="AC672" s="1915"/>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39" t="s">
        <v>697</v>
      </c>
      <c r="I674" s="1939"/>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22">
        <f>VLOOKUP($H$674,$AO$622:$AP$629,2,FALSE)</f>
        <v>5</v>
      </c>
      <c r="AK676" s="1924"/>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133</v>
      </c>
    </row>
    <row r="680" spans="1:51" s="584" customFormat="1" ht="12.75" customHeight="1">
      <c r="A680" s="713"/>
      <c r="B680" s="570"/>
      <c r="C680" s="983"/>
      <c r="D680" s="697" t="s">
        <v>697</v>
      </c>
      <c r="E680" s="2030" t="s">
        <v>2551</v>
      </c>
      <c r="F680" s="2030"/>
      <c r="G680" s="2030"/>
      <c r="H680" s="2030"/>
      <c r="I680" s="2030"/>
      <c r="J680" s="2030"/>
      <c r="K680" s="2030"/>
      <c r="L680" s="2030"/>
      <c r="M680" s="2030"/>
      <c r="N680" s="2030"/>
      <c r="O680" s="2030"/>
      <c r="P680" s="2030"/>
      <c r="Q680" s="2030"/>
      <c r="R680" s="2030"/>
      <c r="S680" s="2030"/>
      <c r="T680" s="2030"/>
      <c r="U680" s="2030"/>
      <c r="V680" s="2030"/>
      <c r="W680" s="2030"/>
      <c r="X680" s="2030"/>
      <c r="Y680" s="2030"/>
      <c r="Z680" s="2030"/>
      <c r="AA680" s="2030"/>
      <c r="AB680" s="2030"/>
      <c r="AC680" s="570"/>
      <c r="AD680" s="570"/>
      <c r="AE680" s="570"/>
      <c r="AF680" s="1995" t="s">
        <v>1462</v>
      </c>
      <c r="AG680" s="1995"/>
      <c r="AH680" s="1995"/>
      <c r="AI680" s="1995"/>
      <c r="AJ680" s="1995"/>
      <c r="AK680" s="1995"/>
      <c r="AL680" s="1995"/>
      <c r="AN680" s="631"/>
      <c r="AW680" s="22" t="s">
        <v>2546</v>
      </c>
      <c r="AX680" s="584">
        <f>Application!CC632</f>
        <v>0</v>
      </c>
    </row>
    <row r="681" spans="1:51" s="584" customFormat="1" ht="12.75" customHeight="1">
      <c r="A681" s="713"/>
      <c r="B681" s="570"/>
      <c r="C681" s="983"/>
      <c r="D681" s="697"/>
      <c r="E681" s="2030"/>
      <c r="F681" s="2030"/>
      <c r="G681" s="2030"/>
      <c r="H681" s="2030"/>
      <c r="I681" s="2030"/>
      <c r="J681" s="2030"/>
      <c r="K681" s="2030"/>
      <c r="L681" s="2030"/>
      <c r="M681" s="2030"/>
      <c r="N681" s="2030"/>
      <c r="O681" s="2030"/>
      <c r="P681" s="2030"/>
      <c r="Q681" s="2030"/>
      <c r="R681" s="2030"/>
      <c r="S681" s="2030"/>
      <c r="T681" s="2030"/>
      <c r="U681" s="2030"/>
      <c r="V681" s="2030"/>
      <c r="W681" s="2030"/>
      <c r="X681" s="2030"/>
      <c r="Y681" s="2030"/>
      <c r="Z681" s="2030"/>
      <c r="AA681" s="2030"/>
      <c r="AB681" s="2030"/>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15" t="s">
        <v>2452</v>
      </c>
      <c r="F683" s="1915"/>
      <c r="G683" s="1915"/>
      <c r="H683" s="1915"/>
      <c r="I683" s="1915"/>
      <c r="J683" s="1915"/>
      <c r="K683" s="1915"/>
      <c r="L683" s="1915"/>
      <c r="M683" s="1915"/>
      <c r="N683" s="1915"/>
      <c r="O683" s="1915"/>
      <c r="P683" s="1915"/>
      <c r="Q683" s="1915"/>
      <c r="R683" s="1915"/>
      <c r="S683" s="1915"/>
      <c r="T683" s="1915"/>
      <c r="U683" s="1915"/>
      <c r="V683" s="1915"/>
      <c r="W683" s="1915"/>
      <c r="X683" s="1915"/>
      <c r="Y683" s="1915"/>
      <c r="Z683" s="1915"/>
      <c r="AA683" s="1915"/>
      <c r="AB683" s="1915"/>
      <c r="AC683" s="570"/>
      <c r="AD683" s="570"/>
      <c r="AE683" s="570"/>
      <c r="AF683" s="1995" t="s">
        <v>1462</v>
      </c>
      <c r="AG683" s="1995"/>
      <c r="AH683" s="1995"/>
      <c r="AI683" s="1995"/>
      <c r="AJ683" s="1995"/>
      <c r="AK683" s="1995"/>
      <c r="AL683" s="1995"/>
      <c r="AN683" s="631"/>
      <c r="AW683" s="22" t="s">
        <v>2549</v>
      </c>
      <c r="AX683" s="584">
        <f>AX680+AX681+AX682</f>
        <v>0</v>
      </c>
    </row>
    <row r="684" spans="1:51" s="584" customFormat="1" ht="12.75" customHeight="1">
      <c r="B684" s="570"/>
      <c r="C684" s="975"/>
      <c r="D684" s="697"/>
      <c r="E684" s="1915"/>
      <c r="F684" s="1915"/>
      <c r="G684" s="1915"/>
      <c r="H684" s="1915"/>
      <c r="I684" s="1915"/>
      <c r="J684" s="1915"/>
      <c r="K684" s="1915"/>
      <c r="L684" s="1915"/>
      <c r="M684" s="1915"/>
      <c r="N684" s="1915"/>
      <c r="O684" s="1915"/>
      <c r="P684" s="1915"/>
      <c r="Q684" s="1915"/>
      <c r="R684" s="1915"/>
      <c r="S684" s="1915"/>
      <c r="T684" s="1915"/>
      <c r="U684" s="1915"/>
      <c r="V684" s="1915"/>
      <c r="W684" s="1915"/>
      <c r="X684" s="1915"/>
      <c r="Y684" s="1915"/>
      <c r="Z684" s="1915"/>
      <c r="AA684" s="1915"/>
      <c r="AB684" s="1915"/>
      <c r="AC684" s="570"/>
      <c r="AD684" s="570"/>
      <c r="AE684" s="650"/>
      <c r="AF684" s="570"/>
      <c r="AG684" s="570"/>
      <c r="AH684" s="570"/>
      <c r="AI684" s="570"/>
      <c r="AJ684" s="570"/>
      <c r="AK684" s="570"/>
      <c r="AL684" s="570"/>
      <c r="AN684" s="631"/>
      <c r="AO684" s="1930" t="b">
        <f>IF(Application!D211="Special Needs",IF(AY684&gt;=0.25,TRUE,FALSE),IF(AX684&gt;=0.25,TRUE,FALSE))</f>
        <v>0</v>
      </c>
      <c r="AP684" s="1930"/>
      <c r="AW684" s="22" t="s">
        <v>2550</v>
      </c>
      <c r="AX684" s="584">
        <f>IFERROR(AX683/AX679,0)</f>
        <v>0</v>
      </c>
      <c r="AY684" s="584">
        <f>IFERROR(AX683/(AX679-AX678),0)</f>
        <v>0</v>
      </c>
    </row>
    <row r="685" spans="1:51" s="584" customFormat="1" ht="12.75" customHeight="1">
      <c r="B685" s="570"/>
      <c r="C685" s="975"/>
      <c r="E685" s="1915"/>
      <c r="F685" s="1915"/>
      <c r="G685" s="1915"/>
      <c r="H685" s="1915"/>
      <c r="I685" s="1915"/>
      <c r="J685" s="1915"/>
      <c r="K685" s="1915"/>
      <c r="L685" s="1915"/>
      <c r="M685" s="1915"/>
      <c r="N685" s="1915"/>
      <c r="O685" s="1915"/>
      <c r="P685" s="1915"/>
      <c r="Q685" s="1915"/>
      <c r="R685" s="1915"/>
      <c r="S685" s="1915"/>
      <c r="T685" s="1915"/>
      <c r="U685" s="1915"/>
      <c r="V685" s="1915"/>
      <c r="W685" s="1915"/>
      <c r="X685" s="1915"/>
      <c r="Y685" s="1915"/>
      <c r="Z685" s="1915"/>
      <c r="AA685" s="1915"/>
      <c r="AB685" s="1915"/>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5"/>
      <c r="F686" s="1915"/>
      <c r="G686" s="1915"/>
      <c r="H686" s="1915"/>
      <c r="I686" s="1915"/>
      <c r="J686" s="1915"/>
      <c r="K686" s="1915"/>
      <c r="L686" s="1915"/>
      <c r="M686" s="1915"/>
      <c r="N686" s="1915"/>
      <c r="O686" s="1915"/>
      <c r="P686" s="1915"/>
      <c r="Q686" s="1915"/>
      <c r="R686" s="1915"/>
      <c r="S686" s="1915"/>
      <c r="T686" s="1915"/>
      <c r="U686" s="1915"/>
      <c r="V686" s="1915"/>
      <c r="W686" s="1915"/>
      <c r="X686" s="1915"/>
      <c r="Y686" s="1915"/>
      <c r="Z686" s="1915"/>
      <c r="AA686" s="1915"/>
      <c r="AB686" s="1915"/>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15" t="s">
        <v>2453</v>
      </c>
      <c r="F688" s="1915"/>
      <c r="G688" s="1915"/>
      <c r="H688" s="1915"/>
      <c r="I688" s="1915"/>
      <c r="J688" s="1915"/>
      <c r="K688" s="1915"/>
      <c r="L688" s="1915"/>
      <c r="M688" s="1915"/>
      <c r="N688" s="1915"/>
      <c r="O688" s="1915"/>
      <c r="P688" s="1915"/>
      <c r="Q688" s="1915"/>
      <c r="R688" s="1915"/>
      <c r="S688" s="1915"/>
      <c r="T688" s="1915"/>
      <c r="U688" s="1915"/>
      <c r="V688" s="1915"/>
      <c r="W688" s="1915"/>
      <c r="X688" s="1915"/>
      <c r="Y688" s="1915"/>
      <c r="Z688" s="1915"/>
      <c r="AA688" s="1915"/>
      <c r="AB688" s="1915"/>
      <c r="AC688" s="570"/>
      <c r="AD688" s="570"/>
      <c r="AE688" s="570"/>
      <c r="AF688" s="1995" t="s">
        <v>1518</v>
      </c>
      <c r="AG688" s="1995"/>
      <c r="AH688" s="1995"/>
      <c r="AI688" s="1995"/>
      <c r="AJ688" s="1995"/>
      <c r="AK688" s="1995"/>
      <c r="AL688" s="1995"/>
      <c r="AN688" s="631"/>
      <c r="AO688" s="645" t="s">
        <v>518</v>
      </c>
      <c r="AP688" s="584">
        <v>1</v>
      </c>
    </row>
    <row r="689" spans="1:42" s="584" customFormat="1" ht="12" customHeight="1">
      <c r="B689" s="570"/>
      <c r="C689" s="966"/>
      <c r="E689" s="1915"/>
      <c r="F689" s="1915"/>
      <c r="G689" s="1915"/>
      <c r="H689" s="1915"/>
      <c r="I689" s="1915"/>
      <c r="J689" s="1915"/>
      <c r="K689" s="1915"/>
      <c r="L689" s="1915"/>
      <c r="M689" s="1915"/>
      <c r="N689" s="1915"/>
      <c r="O689" s="1915"/>
      <c r="P689" s="1915"/>
      <c r="Q689" s="1915"/>
      <c r="R689" s="1915"/>
      <c r="S689" s="1915"/>
      <c r="T689" s="1915"/>
      <c r="U689" s="1915"/>
      <c r="V689" s="1915"/>
      <c r="W689" s="1915"/>
      <c r="X689" s="1915"/>
      <c r="Y689" s="1915"/>
      <c r="Z689" s="1915"/>
      <c r="AA689" s="1915"/>
      <c r="AB689" s="1915"/>
      <c r="AC689" s="570"/>
      <c r="AD689" s="570"/>
      <c r="AE689" s="650"/>
      <c r="AF689" s="570"/>
      <c r="AG689" s="570"/>
      <c r="AH689" s="570"/>
      <c r="AI689" s="570"/>
      <c r="AJ689" s="570"/>
      <c r="AK689" s="570"/>
      <c r="AL689" s="570"/>
      <c r="AN689" s="631"/>
    </row>
    <row r="690" spans="1:42" s="584" customFormat="1" ht="12" customHeight="1">
      <c r="B690" s="570"/>
      <c r="C690" s="966"/>
      <c r="D690" s="570"/>
      <c r="E690" s="1915"/>
      <c r="F690" s="1915"/>
      <c r="G690" s="1915"/>
      <c r="H690" s="1915"/>
      <c r="I690" s="1915"/>
      <c r="J690" s="1915"/>
      <c r="K690" s="1915"/>
      <c r="L690" s="1915"/>
      <c r="M690" s="1915"/>
      <c r="N690" s="1915"/>
      <c r="O690" s="1915"/>
      <c r="P690" s="1915"/>
      <c r="Q690" s="1915"/>
      <c r="R690" s="1915"/>
      <c r="S690" s="1915"/>
      <c r="T690" s="1915"/>
      <c r="U690" s="1915"/>
      <c r="V690" s="1915"/>
      <c r="W690" s="1915"/>
      <c r="X690" s="1915"/>
      <c r="Y690" s="1915"/>
      <c r="Z690" s="1915"/>
      <c r="AA690" s="1915"/>
      <c r="AB690" s="1915"/>
      <c r="AC690" s="570"/>
      <c r="AD690" s="570"/>
      <c r="AE690" s="650"/>
      <c r="AF690" s="570"/>
      <c r="AG690" s="570"/>
      <c r="AH690" s="570"/>
      <c r="AI690" s="570"/>
      <c r="AJ690" s="570"/>
      <c r="AK690" s="570"/>
      <c r="AL690" s="570"/>
      <c r="AN690" s="631"/>
    </row>
    <row r="691" spans="1:42" s="584" customFormat="1" ht="12" customHeight="1">
      <c r="B691" s="570"/>
      <c r="C691" s="966"/>
      <c r="D691" s="570"/>
      <c r="E691" s="1915"/>
      <c r="F691" s="1915"/>
      <c r="G691" s="1915"/>
      <c r="H691" s="1915"/>
      <c r="I691" s="1915"/>
      <c r="J691" s="1915"/>
      <c r="K691" s="1915"/>
      <c r="L691" s="1915"/>
      <c r="M691" s="1915"/>
      <c r="N691" s="1915"/>
      <c r="O691" s="1915"/>
      <c r="P691" s="1915"/>
      <c r="Q691" s="1915"/>
      <c r="R691" s="1915"/>
      <c r="S691" s="1915"/>
      <c r="T691" s="1915"/>
      <c r="U691" s="1915"/>
      <c r="V691" s="1915"/>
      <c r="W691" s="1915"/>
      <c r="X691" s="1915"/>
      <c r="Y691" s="1915"/>
      <c r="Z691" s="1915"/>
      <c r="AA691" s="1915"/>
      <c r="AB691" s="1915"/>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5"/>
      <c r="F692" s="1915"/>
      <c r="G692" s="1915"/>
      <c r="H692" s="1915"/>
      <c r="I692" s="1915"/>
      <c r="J692" s="1915"/>
      <c r="K692" s="1915"/>
      <c r="L692" s="1915"/>
      <c r="M692" s="1915"/>
      <c r="N692" s="1915"/>
      <c r="O692" s="1915"/>
      <c r="P692" s="1915"/>
      <c r="Q692" s="1915"/>
      <c r="R692" s="1915"/>
      <c r="S692" s="1915"/>
      <c r="T692" s="1915"/>
      <c r="U692" s="1915"/>
      <c r="V692" s="1915"/>
      <c r="W692" s="1915"/>
      <c r="X692" s="1915"/>
      <c r="Y692" s="1915"/>
      <c r="Z692" s="1915"/>
      <c r="AA692" s="1915"/>
      <c r="AB692" s="1915"/>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15" t="s">
        <v>1882</v>
      </c>
      <c r="F694" s="1915"/>
      <c r="G694" s="1915"/>
      <c r="H694" s="1915"/>
      <c r="I694" s="1915"/>
      <c r="J694" s="1915"/>
      <c r="K694" s="1915"/>
      <c r="L694" s="1915"/>
      <c r="M694" s="1915"/>
      <c r="N694" s="1915"/>
      <c r="O694" s="1915"/>
      <c r="P694" s="1915"/>
      <c r="Q694" s="1915"/>
      <c r="R694" s="1915"/>
      <c r="S694" s="1915"/>
      <c r="T694" s="1915"/>
      <c r="U694" s="1915"/>
      <c r="V694" s="1915"/>
      <c r="W694" s="1915"/>
      <c r="X694" s="1915"/>
      <c r="Y694" s="1915"/>
      <c r="Z694" s="1915"/>
      <c r="AA694" s="1915"/>
      <c r="AB694" s="1915"/>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15"/>
      <c r="F695" s="1915"/>
      <c r="G695" s="1915"/>
      <c r="H695" s="1915"/>
      <c r="I695" s="1915"/>
      <c r="J695" s="1915"/>
      <c r="K695" s="1915"/>
      <c r="L695" s="1915"/>
      <c r="M695" s="1915"/>
      <c r="N695" s="1915"/>
      <c r="O695" s="1915"/>
      <c r="P695" s="1915"/>
      <c r="Q695" s="1915"/>
      <c r="R695" s="1915"/>
      <c r="S695" s="1915"/>
      <c r="T695" s="1915"/>
      <c r="U695" s="1915"/>
      <c r="V695" s="1915"/>
      <c r="W695" s="1915"/>
      <c r="X695" s="1915"/>
      <c r="Y695" s="1915"/>
      <c r="Z695" s="1915"/>
      <c r="AA695" s="1915"/>
      <c r="AB695" s="1915"/>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15"/>
      <c r="F696" s="1915"/>
      <c r="G696" s="1915"/>
      <c r="H696" s="1915"/>
      <c r="I696" s="1915"/>
      <c r="J696" s="1915"/>
      <c r="K696" s="1915"/>
      <c r="L696" s="1915"/>
      <c r="M696" s="1915"/>
      <c r="N696" s="1915"/>
      <c r="O696" s="1915"/>
      <c r="P696" s="1915"/>
      <c r="Q696" s="1915"/>
      <c r="R696" s="1915"/>
      <c r="S696" s="1915"/>
      <c r="T696" s="1915"/>
      <c r="U696" s="1915"/>
      <c r="V696" s="1915"/>
      <c r="W696" s="1915"/>
      <c r="X696" s="1915"/>
      <c r="Y696" s="1915"/>
      <c r="Z696" s="1915"/>
      <c r="AA696" s="1915"/>
      <c r="AB696" s="1915"/>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39" t="s">
        <v>600</v>
      </c>
      <c r="I698" s="1939"/>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22">
        <f>VLOOKUP($H$698,$AO$692:$AP$695,2,FALSE)</f>
        <v>0</v>
      </c>
      <c r="AK700" s="1924"/>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8" t="s">
        <v>1884</v>
      </c>
      <c r="F704" s="2028"/>
      <c r="G704" s="2028"/>
      <c r="H704" s="2028"/>
      <c r="I704" s="2028"/>
      <c r="J704" s="2028"/>
      <c r="K704" s="2028"/>
      <c r="L704" s="2028"/>
      <c r="M704" s="2028"/>
      <c r="N704" s="2028"/>
      <c r="O704" s="2028"/>
      <c r="P704" s="2028"/>
      <c r="Q704" s="2028"/>
      <c r="R704" s="2028"/>
      <c r="S704" s="2028"/>
      <c r="T704" s="2028"/>
      <c r="U704" s="2028"/>
      <c r="V704" s="2028"/>
      <c r="W704" s="2028"/>
      <c r="X704" s="2028"/>
      <c r="Y704" s="2028"/>
      <c r="Z704" s="2028"/>
      <c r="AA704" s="2028"/>
      <c r="AB704" s="2028"/>
      <c r="AC704" s="570"/>
      <c r="AD704" s="570"/>
      <c r="AE704" s="570"/>
      <c r="AF704" s="1995" t="s">
        <v>1462</v>
      </c>
      <c r="AG704" s="1995"/>
      <c r="AH704" s="1995"/>
      <c r="AI704" s="1995"/>
      <c r="AJ704" s="1995"/>
      <c r="AK704" s="1995"/>
      <c r="AL704" s="1995"/>
      <c r="AM704" s="584"/>
      <c r="AN704" s="718"/>
      <c r="AP704" s="604" t="s">
        <v>1542</v>
      </c>
    </row>
    <row r="705" spans="1:52" s="604" customFormat="1" ht="11.85" customHeight="1">
      <c r="A705" s="584"/>
      <c r="B705" s="570"/>
      <c r="C705" s="968"/>
      <c r="D705" s="697"/>
      <c r="E705" s="2028"/>
      <c r="F705" s="2028"/>
      <c r="G705" s="2028"/>
      <c r="H705" s="2028"/>
      <c r="I705" s="2028"/>
      <c r="J705" s="2028"/>
      <c r="K705" s="2028"/>
      <c r="L705" s="2028"/>
      <c r="M705" s="2028"/>
      <c r="N705" s="2028"/>
      <c r="O705" s="2028"/>
      <c r="P705" s="2028"/>
      <c r="Q705" s="2028"/>
      <c r="R705" s="2028"/>
      <c r="S705" s="2028"/>
      <c r="T705" s="2028"/>
      <c r="U705" s="2028"/>
      <c r="V705" s="2028"/>
      <c r="W705" s="2028"/>
      <c r="X705" s="2028"/>
      <c r="Y705" s="2028"/>
      <c r="Z705" s="2028"/>
      <c r="AA705" s="2028"/>
      <c r="AB705" s="2028"/>
      <c r="AC705" s="570"/>
      <c r="AD705" s="570"/>
      <c r="AE705" s="570"/>
      <c r="AF705" s="570"/>
      <c r="AG705" s="570"/>
      <c r="AH705" s="570"/>
      <c r="AI705" s="570"/>
      <c r="AJ705" s="570"/>
      <c r="AK705" s="570"/>
      <c r="AL705" s="570"/>
      <c r="AM705" s="584"/>
      <c r="AN705" s="718"/>
      <c r="AP705" s="604" t="s">
        <v>1543</v>
      </c>
    </row>
    <row r="706" spans="1:52" s="604" customFormat="1" ht="14.1" customHeight="1">
      <c r="A706" s="584"/>
      <c r="B706" s="644"/>
      <c r="C706" s="966"/>
      <c r="D706" s="697"/>
      <c r="E706" s="2028"/>
      <c r="F706" s="2028"/>
      <c r="G706" s="2028"/>
      <c r="H706" s="2028"/>
      <c r="I706" s="2028"/>
      <c r="J706" s="2028"/>
      <c r="K706" s="2028"/>
      <c r="L706" s="2028"/>
      <c r="M706" s="2028"/>
      <c r="N706" s="2028"/>
      <c r="O706" s="2028"/>
      <c r="P706" s="2028"/>
      <c r="Q706" s="2028"/>
      <c r="R706" s="2028"/>
      <c r="S706" s="2028"/>
      <c r="T706" s="2028"/>
      <c r="U706" s="2028"/>
      <c r="V706" s="2028"/>
      <c r="W706" s="2028"/>
      <c r="X706" s="2028"/>
      <c r="Y706" s="2028"/>
      <c r="Z706" s="2028"/>
      <c r="AA706" s="2028"/>
      <c r="AB706" s="2028"/>
      <c r="AC706" s="570"/>
      <c r="AD706" s="570"/>
      <c r="AE706" s="650"/>
      <c r="AF706" s="570"/>
      <c r="AG706" s="570"/>
      <c r="AH706" s="570"/>
      <c r="AI706" s="570"/>
      <c r="AJ706" s="570"/>
      <c r="AK706" s="570"/>
      <c r="AL706" s="570"/>
      <c r="AM706" s="584"/>
      <c r="AN706" s="718"/>
      <c r="AP706" s="604" t="s">
        <v>1544</v>
      </c>
    </row>
    <row r="707" spans="1:52" s="604" customFormat="1" ht="14.1"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4.1" customHeight="1">
      <c r="A708" s="584"/>
      <c r="B708" s="570"/>
      <c r="C708" s="966"/>
      <c r="D708" s="697" t="s">
        <v>518</v>
      </c>
      <c r="E708" s="2029" t="s">
        <v>1545</v>
      </c>
      <c r="F708" s="2029"/>
      <c r="G708" s="2029"/>
      <c r="H708" s="2029"/>
      <c r="I708" s="2029"/>
      <c r="J708" s="2029"/>
      <c r="K708" s="2029"/>
      <c r="L708" s="2029"/>
      <c r="M708" s="2029"/>
      <c r="N708" s="2029"/>
      <c r="O708" s="2029"/>
      <c r="P708" s="2029"/>
      <c r="Q708" s="2029"/>
      <c r="R708" s="2029"/>
      <c r="S708" s="2029"/>
      <c r="T708" s="2029"/>
      <c r="U708" s="2029"/>
      <c r="V708" s="2029"/>
      <c r="W708" s="2029"/>
      <c r="X708" s="2029"/>
      <c r="Y708" s="2029"/>
      <c r="Z708" s="2029"/>
      <c r="AA708" s="2029"/>
      <c r="AB708" s="2029"/>
      <c r="AC708" s="570"/>
      <c r="AD708" s="570"/>
      <c r="AE708" s="570"/>
      <c r="AF708" s="1995" t="s">
        <v>1518</v>
      </c>
      <c r="AG708" s="1995"/>
      <c r="AH708" s="1995"/>
      <c r="AI708" s="1995"/>
      <c r="AJ708" s="1995"/>
      <c r="AK708" s="1995"/>
      <c r="AL708" s="1995"/>
      <c r="AM708" s="584"/>
      <c r="AN708" s="719"/>
    </row>
    <row r="709" spans="1:52" s="604" customFormat="1" ht="12.75" customHeight="1">
      <c r="A709" s="584"/>
      <c r="B709" s="570"/>
      <c r="C709" s="968"/>
      <c r="D709" s="570"/>
      <c r="E709" s="2029"/>
      <c r="F709" s="2029"/>
      <c r="G709" s="2029"/>
      <c r="H709" s="2029"/>
      <c r="I709" s="2029"/>
      <c r="J709" s="2029"/>
      <c r="K709" s="2029"/>
      <c r="L709" s="2029"/>
      <c r="M709" s="2029"/>
      <c r="N709" s="2029"/>
      <c r="O709" s="2029"/>
      <c r="P709" s="2029"/>
      <c r="Q709" s="2029"/>
      <c r="R709" s="2029"/>
      <c r="S709" s="2029"/>
      <c r="T709" s="2029"/>
      <c r="U709" s="2029"/>
      <c r="V709" s="2029"/>
      <c r="W709" s="2029"/>
      <c r="X709" s="2029"/>
      <c r="Y709" s="2029"/>
      <c r="Z709" s="2029"/>
      <c r="AA709" s="2029"/>
      <c r="AB709" s="2029"/>
      <c r="AC709" s="570"/>
      <c r="AD709" s="570"/>
      <c r="AE709" s="570"/>
      <c r="AF709" s="570"/>
      <c r="AG709" s="570"/>
      <c r="AH709" s="570"/>
      <c r="AI709" s="570"/>
      <c r="AJ709" s="570"/>
      <c r="AK709" s="570"/>
      <c r="AL709" s="570"/>
      <c r="AM709" s="584"/>
      <c r="AN709" s="718"/>
      <c r="AP709" s="584" t="s">
        <v>600</v>
      </c>
      <c r="AQ709" s="707">
        <v>0</v>
      </c>
    </row>
    <row r="710" spans="1:52" s="604" customFormat="1" ht="14.1" customHeight="1">
      <c r="A710" s="584"/>
      <c r="B710" s="570"/>
      <c r="C710" s="968"/>
      <c r="D710" s="570"/>
      <c r="E710" s="2029"/>
      <c r="F710" s="2029"/>
      <c r="G710" s="2029"/>
      <c r="H710" s="2029"/>
      <c r="I710" s="2029"/>
      <c r="J710" s="2029"/>
      <c r="K710" s="2029"/>
      <c r="L710" s="2029"/>
      <c r="M710" s="2029"/>
      <c r="N710" s="2029"/>
      <c r="O710" s="2029"/>
      <c r="P710" s="2029"/>
      <c r="Q710" s="2029"/>
      <c r="R710" s="2029"/>
      <c r="S710" s="2029"/>
      <c r="T710" s="2029"/>
      <c r="U710" s="2029"/>
      <c r="V710" s="2029"/>
      <c r="W710" s="2029"/>
      <c r="X710" s="2029"/>
      <c r="Y710" s="2029"/>
      <c r="Z710" s="2029"/>
      <c r="AA710" s="2029"/>
      <c r="AB710" s="2029"/>
      <c r="AC710" s="570"/>
      <c r="AD710" s="570"/>
      <c r="AE710" s="570"/>
      <c r="AF710" s="570"/>
      <c r="AG710" s="570"/>
      <c r="AH710" s="570"/>
      <c r="AI710" s="570"/>
      <c r="AJ710" s="570"/>
      <c r="AK710" s="570"/>
      <c r="AL710" s="570"/>
      <c r="AM710" s="584"/>
      <c r="AN710" s="718"/>
      <c r="AP710" s="645" t="s">
        <v>697</v>
      </c>
      <c r="AQ710" s="584">
        <v>3</v>
      </c>
    </row>
    <row r="711" spans="1:52" s="604" customFormat="1" ht="14.1"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4.1" customHeight="1">
      <c r="A712" s="584"/>
      <c r="B712" s="570"/>
      <c r="C712" s="968"/>
      <c r="D712" s="570" t="s">
        <v>1510</v>
      </c>
      <c r="E712" s="971"/>
      <c r="F712" s="971"/>
      <c r="G712" s="971"/>
      <c r="H712" s="1939" t="s">
        <v>600</v>
      </c>
      <c r="I712" s="1939"/>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22">
        <f>VLOOKUP($H$712,$AP$709:$AQ$711,2,FALSE)</f>
        <v>0</v>
      </c>
      <c r="AK714" s="1924"/>
      <c r="AL714" s="629"/>
      <c r="AM714" s="584"/>
      <c r="AN714" s="718"/>
      <c r="AP714" s="1922"/>
      <c r="AQ714" s="1924"/>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15" t="s">
        <v>1885</v>
      </c>
      <c r="F718" s="1915"/>
      <c r="G718" s="1915"/>
      <c r="H718" s="1915"/>
      <c r="I718" s="1915"/>
      <c r="J718" s="1915"/>
      <c r="K718" s="1915"/>
      <c r="L718" s="1915"/>
      <c r="M718" s="1915"/>
      <c r="N718" s="1915"/>
      <c r="O718" s="1915"/>
      <c r="P718" s="1915"/>
      <c r="Q718" s="1915"/>
      <c r="R718" s="1915"/>
      <c r="S718" s="1915"/>
      <c r="T718" s="1915"/>
      <c r="U718" s="1915"/>
      <c r="V718" s="1915"/>
      <c r="W718" s="1915"/>
      <c r="X718" s="1915"/>
      <c r="Y718" s="1915"/>
      <c r="Z718" s="1915"/>
      <c r="AA718" s="1915"/>
      <c r="AB718" s="1915"/>
      <c r="AC718" s="570"/>
      <c r="AD718" s="570"/>
      <c r="AE718" s="570"/>
      <c r="AF718" s="1995" t="s">
        <v>1462</v>
      </c>
      <c r="AG718" s="1995"/>
      <c r="AH718" s="1995"/>
      <c r="AI718" s="1995"/>
      <c r="AJ718" s="1995"/>
      <c r="AK718" s="1995"/>
      <c r="AL718" s="1995"/>
      <c r="AM718" s="584"/>
      <c r="AN718" s="718"/>
      <c r="AT718" s="14"/>
      <c r="AU718" s="14"/>
      <c r="AV718" s="14"/>
      <c r="AW718" s="14"/>
      <c r="AX718" s="14"/>
      <c r="AY718" s="14"/>
      <c r="AZ718" s="14"/>
    </row>
    <row r="719" spans="1:52" s="604" customFormat="1">
      <c r="A719" s="584"/>
      <c r="B719" s="570"/>
      <c r="C719" s="968"/>
      <c r="D719" s="697"/>
      <c r="E719" s="1915"/>
      <c r="F719" s="1915"/>
      <c r="G719" s="1915"/>
      <c r="H719" s="1915"/>
      <c r="I719" s="1915"/>
      <c r="J719" s="1915"/>
      <c r="K719" s="1915"/>
      <c r="L719" s="1915"/>
      <c r="M719" s="1915"/>
      <c r="N719" s="1915"/>
      <c r="O719" s="1915"/>
      <c r="P719" s="1915"/>
      <c r="Q719" s="1915"/>
      <c r="R719" s="1915"/>
      <c r="S719" s="1915"/>
      <c r="T719" s="1915"/>
      <c r="U719" s="1915"/>
      <c r="V719" s="1915"/>
      <c r="W719" s="1915"/>
      <c r="X719" s="1915"/>
      <c r="Y719" s="1915"/>
      <c r="Z719" s="1915"/>
      <c r="AA719" s="1915"/>
      <c r="AB719" s="1915"/>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15" t="s">
        <v>1549</v>
      </c>
      <c r="F721" s="1915"/>
      <c r="G721" s="1915"/>
      <c r="H721" s="1915"/>
      <c r="I721" s="1915"/>
      <c r="J721" s="1915"/>
      <c r="K721" s="1915"/>
      <c r="L721" s="1915"/>
      <c r="M721" s="1915"/>
      <c r="N721" s="1915"/>
      <c r="O721" s="1915"/>
      <c r="P721" s="1915"/>
      <c r="Q721" s="1915"/>
      <c r="R721" s="1915"/>
      <c r="S721" s="1915"/>
      <c r="T721" s="1915"/>
      <c r="U721" s="1915"/>
      <c r="V721" s="1915"/>
      <c r="W721" s="1915"/>
      <c r="X721" s="1915"/>
      <c r="Y721" s="1915"/>
      <c r="Z721" s="1915"/>
      <c r="AA721" s="1915"/>
      <c r="AB721" s="1915"/>
      <c r="AC721" s="570"/>
      <c r="AD721" s="570"/>
      <c r="AE721" s="570"/>
      <c r="AF721" s="1995" t="s">
        <v>1518</v>
      </c>
      <c r="AG721" s="1995"/>
      <c r="AH721" s="1995"/>
      <c r="AI721" s="1995"/>
      <c r="AJ721" s="1995"/>
      <c r="AK721" s="1995"/>
      <c r="AL721" s="1995"/>
      <c r="AM721" s="584"/>
      <c r="AN721" s="718"/>
      <c r="AT721" s="14"/>
      <c r="AU721" s="14"/>
      <c r="AV721" s="14"/>
      <c r="AW721" s="14"/>
      <c r="AX721" s="14"/>
      <c r="AY721" s="14"/>
      <c r="AZ721" s="14"/>
    </row>
    <row r="722" spans="1:81" s="604" customFormat="1">
      <c r="A722" s="584"/>
      <c r="B722" s="570"/>
      <c r="C722" s="968"/>
      <c r="D722" s="570"/>
      <c r="E722" s="1915"/>
      <c r="F722" s="1915"/>
      <c r="G722" s="1915"/>
      <c r="H722" s="1915"/>
      <c r="I722" s="1915"/>
      <c r="J722" s="1915"/>
      <c r="K722" s="1915"/>
      <c r="L722" s="1915"/>
      <c r="M722" s="1915"/>
      <c r="N722" s="1915"/>
      <c r="O722" s="1915"/>
      <c r="P722" s="1915"/>
      <c r="Q722" s="1915"/>
      <c r="R722" s="1915"/>
      <c r="S722" s="1915"/>
      <c r="T722" s="1915"/>
      <c r="U722" s="1915"/>
      <c r="V722" s="1915"/>
      <c r="W722" s="1915"/>
      <c r="X722" s="1915"/>
      <c r="Y722" s="1915"/>
      <c r="Z722" s="1915"/>
      <c r="AA722" s="1915"/>
      <c r="AB722" s="1915"/>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39" t="s">
        <v>600</v>
      </c>
      <c r="I724" s="1939"/>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22">
        <f>VLOOKUP($H$724,$AO$655:$AP$657,2,FALSE)</f>
        <v>0</v>
      </c>
      <c r="AK726" s="1924"/>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15" t="s">
        <v>1552</v>
      </c>
      <c r="F730" s="1915"/>
      <c r="G730" s="1915"/>
      <c r="H730" s="1915"/>
      <c r="I730" s="1915"/>
      <c r="J730" s="1915"/>
      <c r="K730" s="1915"/>
      <c r="L730" s="1915"/>
      <c r="M730" s="1915"/>
      <c r="N730" s="1915"/>
      <c r="O730" s="1915"/>
      <c r="P730" s="1915"/>
      <c r="Q730" s="1915"/>
      <c r="R730" s="1915"/>
      <c r="S730" s="1915"/>
      <c r="T730" s="1915"/>
      <c r="U730" s="1915"/>
      <c r="V730" s="1915"/>
      <c r="W730" s="1915"/>
      <c r="X730" s="1915"/>
      <c r="Y730" s="1915"/>
      <c r="Z730" s="1915"/>
      <c r="AA730" s="1915"/>
      <c r="AB730" s="1915"/>
      <c r="AC730" s="570"/>
      <c r="AD730" s="570"/>
      <c r="AE730" s="570"/>
      <c r="AF730" s="1995" t="s">
        <v>1462</v>
      </c>
      <c r="AG730" s="1995"/>
      <c r="AH730" s="1995"/>
      <c r="AI730" s="1995"/>
      <c r="AJ730" s="1995"/>
      <c r="AK730" s="1995"/>
      <c r="AL730" s="1995"/>
      <c r="AM730" s="584"/>
      <c r="AN730" s="718"/>
      <c r="AT730" s="14"/>
      <c r="AU730" s="14"/>
      <c r="AV730" s="14"/>
      <c r="AW730" s="14"/>
      <c r="AX730" s="14"/>
      <c r="AY730" s="14"/>
      <c r="AZ730" s="14"/>
    </row>
    <row r="731" spans="1:81" s="604" customFormat="1">
      <c r="A731" s="584"/>
      <c r="B731" s="570"/>
      <c r="C731" s="966"/>
      <c r="D731" s="697"/>
      <c r="E731" s="1915"/>
      <c r="F731" s="1915"/>
      <c r="G731" s="1915"/>
      <c r="H731" s="1915"/>
      <c r="I731" s="1915"/>
      <c r="J731" s="1915"/>
      <c r="K731" s="1915"/>
      <c r="L731" s="1915"/>
      <c r="M731" s="1915"/>
      <c r="N731" s="1915"/>
      <c r="O731" s="1915"/>
      <c r="P731" s="1915"/>
      <c r="Q731" s="1915"/>
      <c r="R731" s="1915"/>
      <c r="S731" s="1915"/>
      <c r="T731" s="1915"/>
      <c r="U731" s="1915"/>
      <c r="V731" s="1915"/>
      <c r="W731" s="1915"/>
      <c r="X731" s="1915"/>
      <c r="Y731" s="1915"/>
      <c r="Z731" s="1915"/>
      <c r="AA731" s="1915"/>
      <c r="AB731" s="1915"/>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5"/>
      <c r="F732" s="1915"/>
      <c r="G732" s="1915"/>
      <c r="H732" s="1915"/>
      <c r="I732" s="1915"/>
      <c r="J732" s="1915"/>
      <c r="K732" s="1915"/>
      <c r="L732" s="1915"/>
      <c r="M732" s="1915"/>
      <c r="N732" s="1915"/>
      <c r="O732" s="1915"/>
      <c r="P732" s="1915"/>
      <c r="Q732" s="1915"/>
      <c r="R732" s="1915"/>
      <c r="S732" s="1915"/>
      <c r="T732" s="1915"/>
      <c r="U732" s="1915"/>
      <c r="V732" s="1915"/>
      <c r="W732" s="1915"/>
      <c r="X732" s="1915"/>
      <c r="Y732" s="1915"/>
      <c r="Z732" s="1915"/>
      <c r="AA732" s="1915"/>
      <c r="AB732" s="1915"/>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5"/>
      <c r="F733" s="1915"/>
      <c r="G733" s="1915"/>
      <c r="H733" s="1915"/>
      <c r="I733" s="1915"/>
      <c r="J733" s="1915"/>
      <c r="K733" s="1915"/>
      <c r="L733" s="1915"/>
      <c r="M733" s="1915"/>
      <c r="N733" s="1915"/>
      <c r="O733" s="1915"/>
      <c r="P733" s="1915"/>
      <c r="Q733" s="1915"/>
      <c r="R733" s="1915"/>
      <c r="S733" s="1915"/>
      <c r="T733" s="1915"/>
      <c r="U733" s="1915"/>
      <c r="V733" s="1915"/>
      <c r="W733" s="1915"/>
      <c r="X733" s="1915"/>
      <c r="Y733" s="1915"/>
      <c r="Z733" s="1915"/>
      <c r="AA733" s="1915"/>
      <c r="AB733" s="1915"/>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15" t="s">
        <v>1553</v>
      </c>
      <c r="F735" s="1915"/>
      <c r="G735" s="1915"/>
      <c r="H735" s="1915"/>
      <c r="I735" s="1915"/>
      <c r="J735" s="1915"/>
      <c r="K735" s="1915"/>
      <c r="L735" s="1915"/>
      <c r="M735" s="1915"/>
      <c r="N735" s="1915"/>
      <c r="O735" s="1915"/>
      <c r="P735" s="1915"/>
      <c r="Q735" s="1915"/>
      <c r="R735" s="1915"/>
      <c r="S735" s="1915"/>
      <c r="T735" s="1915"/>
      <c r="U735" s="1915"/>
      <c r="V735" s="1915"/>
      <c r="W735" s="1915"/>
      <c r="X735" s="1915"/>
      <c r="Y735" s="1915"/>
      <c r="Z735" s="1915"/>
      <c r="AA735" s="1915"/>
      <c r="AB735" s="609"/>
      <c r="AC735" s="570"/>
      <c r="AD735" s="570"/>
      <c r="AE735" s="570"/>
      <c r="AF735" s="1995" t="s">
        <v>1518</v>
      </c>
      <c r="AG735" s="1995"/>
      <c r="AH735" s="1995"/>
      <c r="AI735" s="1995"/>
      <c r="AJ735" s="1995"/>
      <c r="AK735" s="1995"/>
      <c r="AL735" s="1995"/>
      <c r="AM735" s="584"/>
      <c r="AN735" s="718"/>
      <c r="AO735" s="30"/>
      <c r="AP735" s="14"/>
    </row>
    <row r="736" spans="1:81" s="604" customFormat="1">
      <c r="A736" s="584"/>
      <c r="B736" s="570"/>
      <c r="C736" s="966"/>
      <c r="D736" s="697"/>
      <c r="E736" s="1915"/>
      <c r="F736" s="1915"/>
      <c r="G736" s="1915"/>
      <c r="H736" s="1915"/>
      <c r="I736" s="1915"/>
      <c r="J736" s="1915"/>
      <c r="K736" s="1915"/>
      <c r="L736" s="1915"/>
      <c r="M736" s="1915"/>
      <c r="N736" s="1915"/>
      <c r="O736" s="1915"/>
      <c r="P736" s="1915"/>
      <c r="Q736" s="1915"/>
      <c r="R736" s="1915"/>
      <c r="S736" s="1915"/>
      <c r="T736" s="1915"/>
      <c r="U736" s="1915"/>
      <c r="V736" s="1915"/>
      <c r="W736" s="1915"/>
      <c r="X736" s="1915"/>
      <c r="Y736" s="1915"/>
      <c r="Z736" s="1915"/>
      <c r="AA736" s="1915"/>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5"/>
      <c r="F737" s="1915"/>
      <c r="G737" s="1915"/>
      <c r="H737" s="1915"/>
      <c r="I737" s="1915"/>
      <c r="J737" s="1915"/>
      <c r="K737" s="1915"/>
      <c r="L737" s="1915"/>
      <c r="M737" s="1915"/>
      <c r="N737" s="1915"/>
      <c r="O737" s="1915"/>
      <c r="P737" s="1915"/>
      <c r="Q737" s="1915"/>
      <c r="R737" s="1915"/>
      <c r="S737" s="1915"/>
      <c r="T737" s="1915"/>
      <c r="U737" s="1915"/>
      <c r="V737" s="1915"/>
      <c r="W737" s="1915"/>
      <c r="X737" s="1915"/>
      <c r="Y737" s="1915"/>
      <c r="Z737" s="1915"/>
      <c r="AA737" s="1915"/>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5"/>
      <c r="F738" s="1915"/>
      <c r="G738" s="1915"/>
      <c r="H738" s="1915"/>
      <c r="I738" s="1915"/>
      <c r="J738" s="1915"/>
      <c r="K738" s="1915"/>
      <c r="L738" s="1915"/>
      <c r="M738" s="1915"/>
      <c r="N738" s="1915"/>
      <c r="O738" s="1915"/>
      <c r="P738" s="1915"/>
      <c r="Q738" s="1915"/>
      <c r="R738" s="1915"/>
      <c r="S738" s="1915"/>
      <c r="T738" s="1915"/>
      <c r="U738" s="1915"/>
      <c r="V738" s="1915"/>
      <c r="W738" s="1915"/>
      <c r="X738" s="1915"/>
      <c r="Y738" s="1915"/>
      <c r="Z738" s="1915"/>
      <c r="AA738" s="1915"/>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39" t="s">
        <v>697</v>
      </c>
      <c r="I740" s="1939"/>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22">
        <f>VLOOKUP($H$740,$AO$669:$AP$671,2,FALSE)</f>
        <v>3</v>
      </c>
      <c r="AK742" s="1924"/>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15" t="s">
        <v>1555</v>
      </c>
      <c r="F746" s="1915"/>
      <c r="G746" s="1915"/>
      <c r="H746" s="1915"/>
      <c r="I746" s="1915"/>
      <c r="J746" s="1915"/>
      <c r="K746" s="1915"/>
      <c r="L746" s="1915"/>
      <c r="M746" s="1915"/>
      <c r="N746" s="1915"/>
      <c r="O746" s="1915"/>
      <c r="P746" s="1915"/>
      <c r="Q746" s="1915"/>
      <c r="R746" s="1915"/>
      <c r="S746" s="1915"/>
      <c r="T746" s="1915"/>
      <c r="U746" s="1915"/>
      <c r="V746" s="1915"/>
      <c r="W746" s="1915"/>
      <c r="X746" s="1915"/>
      <c r="Y746" s="1915"/>
      <c r="Z746" s="1915"/>
      <c r="AA746" s="1915"/>
      <c r="AB746" s="1915"/>
      <c r="AC746" s="570"/>
      <c r="AD746" s="570"/>
      <c r="AE746" s="570"/>
      <c r="AF746" s="1995" t="s">
        <v>1518</v>
      </c>
      <c r="AG746" s="1995"/>
      <c r="AH746" s="1995"/>
      <c r="AI746" s="1995"/>
      <c r="AJ746" s="1995"/>
      <c r="AK746" s="1995"/>
      <c r="AL746" s="1995"/>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5"/>
      <c r="F747" s="1915"/>
      <c r="G747" s="1915"/>
      <c r="H747" s="1915"/>
      <c r="I747" s="1915"/>
      <c r="J747" s="1915"/>
      <c r="K747" s="1915"/>
      <c r="L747" s="1915"/>
      <c r="M747" s="1915"/>
      <c r="N747" s="1915"/>
      <c r="O747" s="1915"/>
      <c r="P747" s="1915"/>
      <c r="Q747" s="1915"/>
      <c r="R747" s="1915"/>
      <c r="S747" s="1915"/>
      <c r="T747" s="1915"/>
      <c r="U747" s="1915"/>
      <c r="V747" s="1915"/>
      <c r="W747" s="1915"/>
      <c r="X747" s="1915"/>
      <c r="Y747" s="1915"/>
      <c r="Z747" s="1915"/>
      <c r="AA747" s="1915"/>
      <c r="AB747" s="1915"/>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15" t="s">
        <v>1556</v>
      </c>
      <c r="F749" s="1915"/>
      <c r="G749" s="1915"/>
      <c r="H749" s="1915"/>
      <c r="I749" s="1915"/>
      <c r="J749" s="1915"/>
      <c r="K749" s="1915"/>
      <c r="L749" s="1915"/>
      <c r="M749" s="1915"/>
      <c r="N749" s="1915"/>
      <c r="O749" s="1915"/>
      <c r="P749" s="1915"/>
      <c r="Q749" s="1915"/>
      <c r="R749" s="1915"/>
      <c r="S749" s="1915"/>
      <c r="T749" s="1915"/>
      <c r="U749" s="1915"/>
      <c r="V749" s="1915"/>
      <c r="W749" s="1915"/>
      <c r="X749" s="1915"/>
      <c r="Y749" s="1915"/>
      <c r="Z749" s="1915"/>
      <c r="AA749" s="1915"/>
      <c r="AB749" s="1915"/>
      <c r="AC749" s="570"/>
      <c r="AD749" s="570"/>
      <c r="AE749" s="570"/>
      <c r="AF749" s="1995" t="s">
        <v>1535</v>
      </c>
      <c r="AG749" s="1995"/>
      <c r="AH749" s="1995"/>
      <c r="AI749" s="1995"/>
      <c r="AJ749" s="1995"/>
      <c r="AK749" s="1995"/>
      <c r="AL749" s="1995"/>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5"/>
      <c r="F750" s="1915"/>
      <c r="G750" s="1915"/>
      <c r="H750" s="1915"/>
      <c r="I750" s="1915"/>
      <c r="J750" s="1915"/>
      <c r="K750" s="1915"/>
      <c r="L750" s="1915"/>
      <c r="M750" s="1915"/>
      <c r="N750" s="1915"/>
      <c r="O750" s="1915"/>
      <c r="P750" s="1915"/>
      <c r="Q750" s="1915"/>
      <c r="R750" s="1915"/>
      <c r="S750" s="1915"/>
      <c r="T750" s="1915"/>
      <c r="U750" s="1915"/>
      <c r="V750" s="1915"/>
      <c r="W750" s="1915"/>
      <c r="X750" s="1915"/>
      <c r="Y750" s="1915"/>
      <c r="Z750" s="1915"/>
      <c r="AA750" s="1915"/>
      <c r="AB750" s="1915"/>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39" t="s">
        <v>697</v>
      </c>
      <c r="I752" s="1939"/>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1"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22">
        <f>VLOOKUP($H$752,$AO$686:$AP$688,2,FALSE)</f>
        <v>2</v>
      </c>
      <c r="AK754" s="1924"/>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15" t="s">
        <v>1881</v>
      </c>
      <c r="F758" s="1915"/>
      <c r="G758" s="1915"/>
      <c r="H758" s="1915"/>
      <c r="I758" s="1915"/>
      <c r="J758" s="1915"/>
      <c r="K758" s="1915"/>
      <c r="L758" s="1915"/>
      <c r="M758" s="1915"/>
      <c r="N758" s="1915"/>
      <c r="O758" s="1915"/>
      <c r="P758" s="1915"/>
      <c r="Q758" s="1915"/>
      <c r="R758" s="1915"/>
      <c r="S758" s="1915"/>
      <c r="T758" s="1915"/>
      <c r="U758" s="1915"/>
      <c r="V758" s="1915"/>
      <c r="W758" s="1915"/>
      <c r="X758" s="1915"/>
      <c r="Y758" s="1915"/>
      <c r="Z758" s="1915"/>
      <c r="AA758" s="1915"/>
      <c r="AB758" s="1915"/>
      <c r="AC758" s="1915"/>
      <c r="AD758" s="1915"/>
      <c r="AE758" s="570"/>
      <c r="AF758" s="1995" t="s">
        <v>1518</v>
      </c>
      <c r="AG758" s="1995"/>
      <c r="AH758" s="1995"/>
      <c r="AI758" s="1995"/>
      <c r="AJ758" s="1995"/>
      <c r="AK758" s="1995"/>
      <c r="AL758" s="1995"/>
      <c r="AM758" s="647"/>
      <c r="AN758" s="718"/>
      <c r="AO758" s="584" t="s">
        <v>600</v>
      </c>
      <c r="AP758" s="707">
        <v>0</v>
      </c>
    </row>
    <row r="759" spans="1:74" s="604" customFormat="1" ht="13.7" customHeight="1">
      <c r="A759" s="584"/>
      <c r="B759" s="650"/>
      <c r="C759" s="975"/>
      <c r="D759" s="697"/>
      <c r="E759" s="1915"/>
      <c r="F759" s="1915"/>
      <c r="G759" s="1915"/>
      <c r="H759" s="1915"/>
      <c r="I759" s="1915"/>
      <c r="J759" s="1915"/>
      <c r="K759" s="1915"/>
      <c r="L759" s="1915"/>
      <c r="M759" s="1915"/>
      <c r="N759" s="1915"/>
      <c r="O759" s="1915"/>
      <c r="P759" s="1915"/>
      <c r="Q759" s="1915"/>
      <c r="R759" s="1915"/>
      <c r="S759" s="1915"/>
      <c r="T759" s="1915"/>
      <c r="U759" s="1915"/>
      <c r="V759" s="1915"/>
      <c r="W759" s="1915"/>
      <c r="X759" s="1915"/>
      <c r="Y759" s="1915"/>
      <c r="Z759" s="1915"/>
      <c r="AA759" s="1915"/>
      <c r="AB759" s="1915"/>
      <c r="AC759" s="1915"/>
      <c r="AD759" s="1915"/>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15"/>
      <c r="F760" s="1915"/>
      <c r="G760" s="1915"/>
      <c r="H760" s="1915"/>
      <c r="I760" s="1915"/>
      <c r="J760" s="1915"/>
      <c r="K760" s="1915"/>
      <c r="L760" s="1915"/>
      <c r="M760" s="1915"/>
      <c r="N760" s="1915"/>
      <c r="O760" s="1915"/>
      <c r="P760" s="1915"/>
      <c r="Q760" s="1915"/>
      <c r="R760" s="1915"/>
      <c r="S760" s="1915"/>
      <c r="T760" s="1915"/>
      <c r="U760" s="1915"/>
      <c r="V760" s="1915"/>
      <c r="W760" s="1915"/>
      <c r="X760" s="1915"/>
      <c r="Y760" s="1915"/>
      <c r="Z760" s="1915"/>
      <c r="AA760" s="1915"/>
      <c r="AB760" s="1915"/>
      <c r="AC760" s="1915"/>
      <c r="AD760" s="1915"/>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15"/>
      <c r="F761" s="1915"/>
      <c r="G761" s="1915"/>
      <c r="H761" s="1915"/>
      <c r="I761" s="1915"/>
      <c r="J761" s="1915"/>
      <c r="K761" s="1915"/>
      <c r="L761" s="1915"/>
      <c r="M761" s="1915"/>
      <c r="N761" s="1915"/>
      <c r="O761" s="1915"/>
      <c r="P761" s="1915"/>
      <c r="Q761" s="1915"/>
      <c r="R761" s="1915"/>
      <c r="S761" s="1915"/>
      <c r="T761" s="1915"/>
      <c r="U761" s="1915"/>
      <c r="V761" s="1915"/>
      <c r="W761" s="1915"/>
      <c r="X761" s="1915"/>
      <c r="Y761" s="1915"/>
      <c r="Z761" s="1915"/>
      <c r="AA761" s="1915"/>
      <c r="AB761" s="1915"/>
      <c r="AC761" s="1915"/>
      <c r="AD761" s="1915"/>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7" t="s">
        <v>1886</v>
      </c>
      <c r="F763" s="2027"/>
      <c r="G763" s="2027"/>
      <c r="H763" s="2027"/>
      <c r="I763" s="2027"/>
      <c r="J763" s="2027"/>
      <c r="K763" s="2027"/>
      <c r="L763" s="2027"/>
      <c r="M763" s="2027"/>
      <c r="N763" s="2027"/>
      <c r="O763" s="2027"/>
      <c r="P763" s="2027"/>
      <c r="Q763" s="2027"/>
      <c r="R763" s="2027"/>
      <c r="S763" s="2027"/>
      <c r="T763" s="2027"/>
      <c r="U763" s="2027"/>
      <c r="V763" s="2027"/>
      <c r="W763" s="2027"/>
      <c r="X763" s="2027"/>
      <c r="Y763" s="2027"/>
      <c r="Z763" s="2027"/>
      <c r="AA763" s="2027"/>
      <c r="AB763" s="2027"/>
      <c r="AC763" s="2027"/>
      <c r="AD763" s="2027"/>
      <c r="AE763" s="570"/>
      <c r="AF763" s="1995" t="s">
        <v>1462</v>
      </c>
      <c r="AG763" s="1995"/>
      <c r="AH763" s="1995"/>
      <c r="AI763" s="1995"/>
      <c r="AJ763" s="1995"/>
      <c r="AK763" s="1995"/>
      <c r="AL763" s="1995"/>
      <c r="AM763" s="647"/>
      <c r="AN763" s="631"/>
    </row>
    <row r="764" spans="1:74" s="584" customFormat="1" ht="12.75" customHeight="1">
      <c r="B764" s="650"/>
      <c r="C764" s="975"/>
      <c r="D764" s="697"/>
      <c r="E764" s="2027"/>
      <c r="F764" s="2027"/>
      <c r="G764" s="2027"/>
      <c r="H764" s="2027"/>
      <c r="I764" s="2027"/>
      <c r="J764" s="2027"/>
      <c r="K764" s="2027"/>
      <c r="L764" s="2027"/>
      <c r="M764" s="2027"/>
      <c r="N764" s="2027"/>
      <c r="O764" s="2027"/>
      <c r="P764" s="2027"/>
      <c r="Q764" s="2027"/>
      <c r="R764" s="2027"/>
      <c r="S764" s="2027"/>
      <c r="T764" s="2027"/>
      <c r="U764" s="2027"/>
      <c r="V764" s="2027"/>
      <c r="W764" s="2027"/>
      <c r="X764" s="2027"/>
      <c r="Y764" s="2027"/>
      <c r="Z764" s="2027"/>
      <c r="AA764" s="2027"/>
      <c r="AB764" s="2027"/>
      <c r="AC764" s="2027"/>
      <c r="AD764" s="2027"/>
      <c r="AE764" s="628"/>
      <c r="AF764" s="628"/>
      <c r="AG764" s="628"/>
      <c r="AH764" s="628"/>
      <c r="AI764" s="628"/>
      <c r="AJ764" s="628"/>
      <c r="AK764" s="628"/>
      <c r="AL764" s="628"/>
      <c r="AM764" s="647"/>
      <c r="AN764" s="631"/>
    </row>
    <row r="765" spans="1:74" s="584" customFormat="1" ht="12.75" customHeight="1">
      <c r="B765" s="650"/>
      <c r="C765" s="975"/>
      <c r="D765" s="697"/>
      <c r="E765" s="2027"/>
      <c r="F765" s="2027"/>
      <c r="G765" s="2027"/>
      <c r="H765" s="2027"/>
      <c r="I765" s="2027"/>
      <c r="J765" s="2027"/>
      <c r="K765" s="2027"/>
      <c r="L765" s="2027"/>
      <c r="M765" s="2027"/>
      <c r="N765" s="2027"/>
      <c r="O765" s="2027"/>
      <c r="P765" s="2027"/>
      <c r="Q765" s="2027"/>
      <c r="R765" s="2027"/>
      <c r="S765" s="2027"/>
      <c r="T765" s="2027"/>
      <c r="U765" s="2027"/>
      <c r="V765" s="2027"/>
      <c r="W765" s="2027"/>
      <c r="X765" s="2027"/>
      <c r="Y765" s="2027"/>
      <c r="Z765" s="2027"/>
      <c r="AA765" s="2027"/>
      <c r="AB765" s="2027"/>
      <c r="AC765" s="2027"/>
      <c r="AD765" s="2027"/>
      <c r="AE765" s="628"/>
      <c r="AF765" s="628"/>
      <c r="AG765" s="628"/>
      <c r="AH765" s="628"/>
      <c r="AI765" s="628"/>
      <c r="AJ765" s="628"/>
      <c r="AK765" s="628"/>
      <c r="AL765" s="628"/>
      <c r="AM765" s="647"/>
      <c r="AN765" s="631"/>
    </row>
    <row r="766" spans="1:74" s="584" customFormat="1" ht="12.75" customHeight="1">
      <c r="B766" s="650"/>
      <c r="C766" s="975"/>
      <c r="D766" s="697"/>
      <c r="E766" s="2027"/>
      <c r="F766" s="2027"/>
      <c r="G766" s="2027"/>
      <c r="H766" s="2027"/>
      <c r="I766" s="2027"/>
      <c r="J766" s="2027"/>
      <c r="K766" s="2027"/>
      <c r="L766" s="2027"/>
      <c r="M766" s="2027"/>
      <c r="N766" s="2027"/>
      <c r="O766" s="2027"/>
      <c r="P766" s="2027"/>
      <c r="Q766" s="2027"/>
      <c r="R766" s="2027"/>
      <c r="S766" s="2027"/>
      <c r="T766" s="2027"/>
      <c r="U766" s="2027"/>
      <c r="V766" s="2027"/>
      <c r="W766" s="2027"/>
      <c r="X766" s="2027"/>
      <c r="Y766" s="2027"/>
      <c r="Z766" s="2027"/>
      <c r="AA766" s="2027"/>
      <c r="AB766" s="2027"/>
      <c r="AC766" s="2027"/>
      <c r="AD766" s="2027"/>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39" t="s">
        <v>600</v>
      </c>
      <c r="I768" s="1939"/>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22">
        <f>VLOOKUP($H$768,$AO$758:$AP$760,2,FALSE)</f>
        <v>0</v>
      </c>
      <c r="AK770" s="1924"/>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15" t="s">
        <v>2346</v>
      </c>
      <c r="F774" s="1915"/>
      <c r="G774" s="1915"/>
      <c r="H774" s="1915"/>
      <c r="I774" s="1915"/>
      <c r="J774" s="1915"/>
      <c r="K774" s="1915"/>
      <c r="L774" s="1915"/>
      <c r="M774" s="1915"/>
      <c r="N774" s="1915"/>
      <c r="O774" s="1915"/>
      <c r="P774" s="1915"/>
      <c r="Q774" s="1915"/>
      <c r="R774" s="1915"/>
      <c r="S774" s="1915"/>
      <c r="T774" s="1915"/>
      <c r="U774" s="1915"/>
      <c r="V774" s="1915"/>
      <c r="W774" s="1915"/>
      <c r="X774" s="1915"/>
      <c r="Y774" s="1915"/>
      <c r="Z774" s="1915"/>
      <c r="AA774" s="1915"/>
      <c r="AB774" s="1915"/>
      <c r="AC774" s="1915"/>
      <c r="AD774" s="1915"/>
      <c r="AE774" s="570"/>
      <c r="AF774" s="1995" t="s">
        <v>1462</v>
      </c>
      <c r="AG774" s="1995"/>
      <c r="AH774" s="1995"/>
      <c r="AI774" s="1995"/>
      <c r="AJ774" s="1995"/>
      <c r="AK774" s="1995"/>
      <c r="AL774" s="1995"/>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15"/>
      <c r="F775" s="1915"/>
      <c r="G775" s="1915"/>
      <c r="H775" s="1915"/>
      <c r="I775" s="1915"/>
      <c r="J775" s="1915"/>
      <c r="K775" s="1915"/>
      <c r="L775" s="1915"/>
      <c r="M775" s="1915"/>
      <c r="N775" s="1915"/>
      <c r="O775" s="1915"/>
      <c r="P775" s="1915"/>
      <c r="Q775" s="1915"/>
      <c r="R775" s="1915"/>
      <c r="S775" s="1915"/>
      <c r="T775" s="1915"/>
      <c r="U775" s="1915"/>
      <c r="V775" s="1915"/>
      <c r="W775" s="1915"/>
      <c r="X775" s="1915"/>
      <c r="Y775" s="1915"/>
      <c r="Z775" s="1915"/>
      <c r="AA775" s="1915"/>
      <c r="AB775" s="1915"/>
      <c r="AC775" s="1915"/>
      <c r="AD775" s="1915"/>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5"/>
      <c r="F776" s="1915"/>
      <c r="G776" s="1915"/>
      <c r="H776" s="1915"/>
      <c r="I776" s="1915"/>
      <c r="J776" s="1915"/>
      <c r="K776" s="1915"/>
      <c r="L776" s="1915"/>
      <c r="M776" s="1915"/>
      <c r="N776" s="1915"/>
      <c r="O776" s="1915"/>
      <c r="P776" s="1915"/>
      <c r="Q776" s="1915"/>
      <c r="R776" s="1915"/>
      <c r="S776" s="1915"/>
      <c r="T776" s="1915"/>
      <c r="U776" s="1915"/>
      <c r="V776" s="1915"/>
      <c r="W776" s="1915"/>
      <c r="X776" s="1915"/>
      <c r="Y776" s="1915"/>
      <c r="Z776" s="1915"/>
      <c r="AA776" s="1915"/>
      <c r="AB776" s="1915"/>
      <c r="AC776" s="1915"/>
      <c r="AD776" s="1915"/>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5"/>
      <c r="F777" s="1915"/>
      <c r="G777" s="1915"/>
      <c r="H777" s="1915"/>
      <c r="I777" s="1915"/>
      <c r="J777" s="1915"/>
      <c r="K777" s="1915"/>
      <c r="L777" s="1915"/>
      <c r="M777" s="1915"/>
      <c r="N777" s="1915"/>
      <c r="O777" s="1915"/>
      <c r="P777" s="1915"/>
      <c r="Q777" s="1915"/>
      <c r="R777" s="1915"/>
      <c r="S777" s="1915"/>
      <c r="T777" s="1915"/>
      <c r="U777" s="1915"/>
      <c r="V777" s="1915"/>
      <c r="W777" s="1915"/>
      <c r="X777" s="1915"/>
      <c r="Y777" s="1915"/>
      <c r="Z777" s="1915"/>
      <c r="AA777" s="1915"/>
      <c r="AB777" s="1915"/>
      <c r="AC777" s="1915"/>
      <c r="AD777" s="1915"/>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1939" t="s">
        <v>554</v>
      </c>
      <c r="I779" s="1939"/>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22">
        <f>VLOOKUP($H$779,$AO$773:$AP$774,2,FALSE)</f>
        <v>3</v>
      </c>
      <c r="AK781" s="1924"/>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22">
        <f>IF(($AJ$610+$AJ$629+$AJ$641+$AJ$676+$AJ$700+$AJ$714+$AJ$726+$AJ$742+$AJ$754+$AJ$770+AJ781)&gt;10,10,($AJ$610+$AJ$629+$AJ$641+$AJ$676+$AJ$700+$AJ$714+$AJ$726+$AJ$742+$AJ$754+$AJ$770+AJ781))</f>
        <v>10</v>
      </c>
      <c r="AL783" s="1923"/>
      <c r="AM783" s="1924"/>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6" t="s">
        <v>1679</v>
      </c>
      <c r="B786" s="1987"/>
      <c r="C786" s="1987"/>
      <c r="D786" s="1987"/>
      <c r="E786" s="1987"/>
      <c r="F786" s="1987"/>
      <c r="G786" s="1987"/>
      <c r="H786" s="1987"/>
      <c r="I786" s="1987"/>
      <c r="J786" s="1987"/>
      <c r="K786" s="1987"/>
      <c r="L786" s="1987"/>
      <c r="M786" s="1987"/>
      <c r="N786" s="1987"/>
      <c r="O786" s="1987"/>
      <c r="P786" s="1987"/>
      <c r="Q786" s="1987"/>
      <c r="R786" s="1987"/>
      <c r="S786" s="1987"/>
      <c r="T786" s="1987"/>
      <c r="U786" s="1987"/>
      <c r="V786" s="1987"/>
      <c r="W786" s="1987"/>
      <c r="X786" s="1987"/>
      <c r="Y786" s="1987"/>
      <c r="Z786" s="1987"/>
      <c r="AA786" s="1987"/>
      <c r="AB786" s="1987"/>
      <c r="AC786" s="1987"/>
      <c r="AD786" s="1987"/>
      <c r="AE786" s="1987"/>
      <c r="AF786" s="1987"/>
      <c r="AG786" s="1987"/>
      <c r="AH786" s="1987"/>
      <c r="AI786" s="1987"/>
      <c r="AJ786" s="1987"/>
      <c r="AK786" s="1987"/>
      <c r="AL786" s="1987"/>
      <c r="AM786" s="1987"/>
    </row>
    <row r="787" spans="1:43">
      <c r="A787" s="1988"/>
      <c r="B787" s="1988"/>
      <c r="C787" s="1988"/>
      <c r="D787" s="1988"/>
      <c r="E787" s="1988"/>
      <c r="F787" s="1988"/>
      <c r="G787" s="1988"/>
      <c r="H787" s="1988"/>
      <c r="I787" s="1988"/>
      <c r="J787" s="1988"/>
      <c r="K787" s="1988"/>
      <c r="L787" s="1988"/>
      <c r="M787" s="1988"/>
      <c r="N787" s="1988"/>
      <c r="O787" s="1988"/>
      <c r="P787" s="1988"/>
      <c r="Q787" s="1988"/>
      <c r="R787" s="1988"/>
      <c r="S787" s="1988"/>
      <c r="T787" s="1988"/>
      <c r="U787" s="1988"/>
      <c r="V787" s="1988"/>
      <c r="W787" s="1988"/>
      <c r="X787" s="1988"/>
      <c r="Y787" s="1988"/>
      <c r="Z787" s="1988"/>
      <c r="AA787" s="1988"/>
      <c r="AB787" s="1988"/>
      <c r="AC787" s="1988"/>
      <c r="AD787" s="1988"/>
      <c r="AE787" s="1988"/>
      <c r="AF787" s="1988"/>
      <c r="AG787" s="1988"/>
      <c r="AH787" s="1988"/>
      <c r="AI787" s="1988"/>
      <c r="AJ787" s="1988"/>
      <c r="AK787" s="1988"/>
      <c r="AL787" s="1988"/>
      <c r="AM787" s="1988"/>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5"/>
      <c r="B789" s="1925"/>
      <c r="C789" s="1925"/>
      <c r="D789" s="1925"/>
      <c r="E789" s="1925"/>
      <c r="F789" s="1925"/>
      <c r="G789" s="1925"/>
      <c r="H789" s="1925"/>
      <c r="I789" s="1925"/>
      <c r="J789" s="1925"/>
      <c r="K789" s="1925"/>
      <c r="L789" s="1925"/>
      <c r="M789" s="1925"/>
      <c r="N789" s="1925"/>
      <c r="O789" s="1925"/>
      <c r="P789" s="1925"/>
      <c r="Q789" s="1925"/>
      <c r="R789" s="1925"/>
      <c r="S789" s="1925"/>
      <c r="T789" s="1925"/>
      <c r="U789" s="1925"/>
      <c r="V789" s="1925"/>
      <c r="W789" s="1925"/>
      <c r="X789" s="1925"/>
      <c r="Y789" s="1925"/>
      <c r="Z789" s="1925"/>
      <c r="AA789" s="1925"/>
      <c r="AB789" s="1925"/>
      <c r="AC789" s="1925"/>
      <c r="AD789" s="1925"/>
      <c r="AE789" s="1925"/>
      <c r="AF789" s="1925"/>
      <c r="AG789" s="1925"/>
      <c r="AH789" s="1925"/>
      <c r="AI789" s="1925"/>
      <c r="AJ789" s="1925"/>
      <c r="AK789" s="1925"/>
      <c r="AL789" s="1925"/>
      <c r="AM789" s="1925"/>
      <c r="AP789" s="850"/>
      <c r="AQ789" s="850"/>
    </row>
    <row r="790" spans="1:43">
      <c r="A790" s="1925"/>
      <c r="B790" s="1925"/>
      <c r="C790" s="1925"/>
      <c r="D790" s="1925"/>
      <c r="E790" s="1925"/>
      <c r="F790" s="1925"/>
      <c r="G790" s="1925"/>
      <c r="H790" s="1925"/>
      <c r="I790" s="1925"/>
      <c r="J790" s="1925"/>
      <c r="K790" s="1925"/>
      <c r="L790" s="1925"/>
      <c r="M790" s="1925"/>
      <c r="N790" s="1925"/>
      <c r="O790" s="1925"/>
      <c r="P790" s="1925"/>
      <c r="Q790" s="1925"/>
      <c r="R790" s="1925"/>
      <c r="S790" s="1925"/>
      <c r="T790" s="1925"/>
      <c r="U790" s="1925"/>
      <c r="V790" s="1925"/>
      <c r="W790" s="1925"/>
      <c r="X790" s="1925"/>
      <c r="Y790" s="1925"/>
      <c r="Z790" s="1925"/>
      <c r="AA790" s="1925"/>
      <c r="AB790" s="1925"/>
      <c r="AC790" s="1925"/>
      <c r="AD790" s="1925"/>
      <c r="AE790" s="1925"/>
      <c r="AF790" s="1925"/>
      <c r="AG790" s="1925"/>
      <c r="AH790" s="1925"/>
      <c r="AI790" s="1925"/>
      <c r="AJ790" s="1925"/>
      <c r="AK790" s="1925"/>
      <c r="AL790" s="1925"/>
      <c r="AM790" s="192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9" t="s">
        <v>1680</v>
      </c>
      <c r="U791" s="1990"/>
      <c r="V791" s="1990"/>
      <c r="W791" s="1990"/>
      <c r="X791" s="1990"/>
      <c r="Y791" s="1991"/>
      <c r="Z791" s="1989" t="s">
        <v>1681</v>
      </c>
      <c r="AA791" s="1990"/>
      <c r="AB791" s="1990"/>
      <c r="AC791" s="1990"/>
      <c r="AD791" s="1990"/>
      <c r="AE791" s="1991"/>
      <c r="AF791" s="1989" t="s">
        <v>1682</v>
      </c>
      <c r="AG791" s="1990"/>
      <c r="AH791" s="1990"/>
      <c r="AI791" s="1990"/>
      <c r="AJ791" s="1990"/>
      <c r="AK791" s="1991"/>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92"/>
      <c r="U792" s="1993"/>
      <c r="V792" s="1993"/>
      <c r="W792" s="1993"/>
      <c r="X792" s="1993"/>
      <c r="Y792" s="1994"/>
      <c r="Z792" s="1992"/>
      <c r="AA792" s="1993"/>
      <c r="AB792" s="1993"/>
      <c r="AC792" s="1993"/>
      <c r="AD792" s="1993"/>
      <c r="AE792" s="1994"/>
      <c r="AF792" s="1992"/>
      <c r="AG792" s="1993"/>
      <c r="AH792" s="1993"/>
      <c r="AI792" s="1993"/>
      <c r="AJ792" s="1993"/>
      <c r="AK792" s="1994"/>
      <c r="AL792" s="852"/>
      <c r="AM792" s="630"/>
      <c r="AO792" s="850"/>
      <c r="AP792" s="850"/>
      <c r="AQ792" s="850"/>
    </row>
    <row r="793" spans="1:43">
      <c r="A793" s="853" t="s">
        <v>767</v>
      </c>
      <c r="B793" s="1946" t="s">
        <v>1414</v>
      </c>
      <c r="C793" s="1946"/>
      <c r="D793" s="1946"/>
      <c r="E793" s="1946"/>
      <c r="F793" s="1946"/>
      <c r="G793" s="1946"/>
      <c r="H793" s="1946"/>
      <c r="I793" s="1946"/>
      <c r="J793" s="1946"/>
      <c r="K793" s="1946"/>
      <c r="L793" s="1946"/>
      <c r="M793" s="1946"/>
      <c r="N793" s="1946"/>
      <c r="O793" s="1946"/>
      <c r="P793" s="1946"/>
      <c r="Q793" s="1946"/>
      <c r="R793" s="1946"/>
      <c r="S793" s="1947"/>
      <c r="T793" s="1974">
        <f>AK56</f>
        <v>0</v>
      </c>
      <c r="U793" s="1950"/>
      <c r="V793" s="1950"/>
      <c r="W793" s="1950"/>
      <c r="X793" s="1950"/>
      <c r="Y793" s="1951"/>
      <c r="Z793" s="1949">
        <v>20</v>
      </c>
      <c r="AA793" s="1950"/>
      <c r="AB793" s="1950"/>
      <c r="AC793" s="1950"/>
      <c r="AD793" s="1950"/>
      <c r="AE793" s="1951"/>
      <c r="AF793" s="1935">
        <f>IF(T793&gt;Z793,Z793,T793)</f>
        <v>0</v>
      </c>
      <c r="AG793" s="1935"/>
      <c r="AH793" s="1935"/>
      <c r="AI793" s="1935"/>
      <c r="AJ793" s="1935"/>
      <c r="AK793" s="1935"/>
      <c r="AL793" s="852"/>
      <c r="AM793" s="630"/>
      <c r="AO793" s="850"/>
      <c r="AP793" s="850"/>
      <c r="AQ793" s="850"/>
    </row>
    <row r="794" spans="1:43">
      <c r="A794" s="853" t="s">
        <v>1652</v>
      </c>
      <c r="B794" s="1946" t="s">
        <v>1423</v>
      </c>
      <c r="C794" s="1946"/>
      <c r="D794" s="1946"/>
      <c r="E794" s="1946"/>
      <c r="F794" s="1946"/>
      <c r="G794" s="1946"/>
      <c r="H794" s="1946"/>
      <c r="I794" s="1946"/>
      <c r="J794" s="1946"/>
      <c r="K794" s="1946"/>
      <c r="L794" s="1946"/>
      <c r="M794" s="1946"/>
      <c r="N794" s="1946"/>
      <c r="O794" s="1946"/>
      <c r="P794" s="1946"/>
      <c r="Q794" s="1946"/>
      <c r="R794" s="1946"/>
      <c r="S794" s="1947"/>
      <c r="T794" s="1974">
        <f>AK78</f>
        <v>10</v>
      </c>
      <c r="U794" s="1950"/>
      <c r="V794" s="1950"/>
      <c r="W794" s="1950"/>
      <c r="X794" s="1950"/>
      <c r="Y794" s="1951"/>
      <c r="Z794" s="1949">
        <v>10</v>
      </c>
      <c r="AA794" s="1950"/>
      <c r="AB794" s="1950"/>
      <c r="AC794" s="1950"/>
      <c r="AD794" s="1950"/>
      <c r="AE794" s="1951"/>
      <c r="AF794" s="1935">
        <f>IF(T794&gt;Z794,Z794,T794)</f>
        <v>10</v>
      </c>
      <c r="AG794" s="1935"/>
      <c r="AH794" s="1935"/>
      <c r="AI794" s="1935"/>
      <c r="AJ794" s="1935"/>
      <c r="AK794" s="1935"/>
      <c r="AL794" s="852"/>
      <c r="AM794" s="630"/>
      <c r="AO794" s="850"/>
      <c r="AP794" s="850"/>
      <c r="AQ794" s="850"/>
    </row>
    <row r="795" spans="1:43">
      <c r="A795" s="853" t="s">
        <v>1661</v>
      </c>
      <c r="B795" s="1946" t="s">
        <v>1433</v>
      </c>
      <c r="C795" s="1946"/>
      <c r="D795" s="1946"/>
      <c r="E795" s="1946"/>
      <c r="F795" s="1946"/>
      <c r="G795" s="1946"/>
      <c r="H795" s="1946"/>
      <c r="I795" s="1946"/>
      <c r="J795" s="1946"/>
      <c r="K795" s="1946"/>
      <c r="L795" s="1946"/>
      <c r="M795" s="1946"/>
      <c r="N795" s="1946"/>
      <c r="O795" s="1946"/>
      <c r="P795" s="1946"/>
      <c r="Q795" s="1946"/>
      <c r="R795" s="1946"/>
      <c r="S795" s="1947"/>
      <c r="T795" s="1974">
        <f ca="1">AK103</f>
        <v>20</v>
      </c>
      <c r="U795" s="1950"/>
      <c r="V795" s="1950"/>
      <c r="W795" s="1950"/>
      <c r="X795" s="1950"/>
      <c r="Y795" s="1951"/>
      <c r="Z795" s="1949">
        <v>20</v>
      </c>
      <c r="AA795" s="1950"/>
      <c r="AB795" s="1950"/>
      <c r="AC795" s="1950"/>
      <c r="AD795" s="1950"/>
      <c r="AE795" s="1951"/>
      <c r="AF795" s="1935">
        <f ca="1">IF(T795&gt;Z795,Z795,T795)</f>
        <v>20</v>
      </c>
      <c r="AG795" s="1935"/>
      <c r="AH795" s="1935"/>
      <c r="AI795" s="1935"/>
      <c r="AJ795" s="1935"/>
      <c r="AK795" s="1935"/>
      <c r="AL795" s="852"/>
      <c r="AM795" s="630"/>
      <c r="AO795" s="850"/>
      <c r="AP795" s="850"/>
      <c r="AQ795" s="850"/>
    </row>
    <row r="796" spans="1:43">
      <c r="A796" s="853" t="s">
        <v>1683</v>
      </c>
      <c r="B796" s="1946" t="s">
        <v>1443</v>
      </c>
      <c r="C796" s="1946"/>
      <c r="D796" s="1946"/>
      <c r="E796" s="1946"/>
      <c r="F796" s="1946"/>
      <c r="G796" s="1946"/>
      <c r="H796" s="1946"/>
      <c r="I796" s="1946"/>
      <c r="J796" s="1946"/>
      <c r="K796" s="1946"/>
      <c r="L796" s="1946"/>
      <c r="M796" s="1946"/>
      <c r="N796" s="1946"/>
      <c r="O796" s="1946"/>
      <c r="P796" s="1946"/>
      <c r="Q796" s="1946"/>
      <c r="R796" s="1946"/>
      <c r="S796" s="1947"/>
      <c r="T796" s="1974">
        <f>AK137</f>
        <v>10</v>
      </c>
      <c r="U796" s="1950"/>
      <c r="V796" s="1950"/>
      <c r="W796" s="1950"/>
      <c r="X796" s="1950"/>
      <c r="Y796" s="1951"/>
      <c r="Z796" s="1949">
        <v>10</v>
      </c>
      <c r="AA796" s="1950"/>
      <c r="AB796" s="1950"/>
      <c r="AC796" s="1950"/>
      <c r="AD796" s="1950"/>
      <c r="AE796" s="1951"/>
      <c r="AF796" s="1935">
        <f>IF(T796&gt;Z796,Z796,T796)</f>
        <v>10</v>
      </c>
      <c r="AG796" s="1935"/>
      <c r="AH796" s="1935"/>
      <c r="AI796" s="1935"/>
      <c r="AJ796" s="1935"/>
      <c r="AK796" s="1935"/>
      <c r="AL796" s="852"/>
      <c r="AM796" s="630"/>
      <c r="AO796" s="850"/>
      <c r="AP796" s="850"/>
      <c r="AQ796" s="850"/>
    </row>
    <row r="797" spans="1:43">
      <c r="A797" s="854" t="s">
        <v>1684</v>
      </c>
      <c r="B797" s="1946" t="s">
        <v>1685</v>
      </c>
      <c r="C797" s="1946"/>
      <c r="D797" s="1946"/>
      <c r="E797" s="1946"/>
      <c r="F797" s="1946"/>
      <c r="G797" s="1946"/>
      <c r="H797" s="1946"/>
      <c r="I797" s="1946"/>
      <c r="J797" s="1946"/>
      <c r="K797" s="1946"/>
      <c r="L797" s="1946"/>
      <c r="M797" s="1946"/>
      <c r="N797" s="1946"/>
      <c r="O797" s="1946"/>
      <c r="P797" s="1946"/>
      <c r="Q797" s="1946"/>
      <c r="R797" s="1946"/>
      <c r="S797" s="1947"/>
      <c r="T797" s="1948">
        <f>SUM(T798:Y799)</f>
        <v>10</v>
      </c>
      <c r="U797" s="1948"/>
      <c r="V797" s="1948"/>
      <c r="W797" s="1948"/>
      <c r="X797" s="1948"/>
      <c r="Y797" s="1948"/>
      <c r="Z797" s="1935">
        <v>10</v>
      </c>
      <c r="AA797" s="1935"/>
      <c r="AB797" s="1935"/>
      <c r="AC797" s="1935"/>
      <c r="AD797" s="1935"/>
      <c r="AE797" s="1935"/>
      <c r="AF797" s="1935">
        <f>IF(T797&gt;Z797,Z797,T797)</f>
        <v>10</v>
      </c>
      <c r="AG797" s="1935"/>
      <c r="AH797" s="1935"/>
      <c r="AI797" s="1935"/>
      <c r="AJ797" s="1935"/>
      <c r="AK797" s="1935"/>
      <c r="AL797" s="852"/>
      <c r="AM797" s="630"/>
    </row>
    <row r="798" spans="1:43">
      <c r="A798" s="569"/>
      <c r="B798" s="635"/>
      <c r="C798" s="1952" t="s">
        <v>1686</v>
      </c>
      <c r="D798" s="1952"/>
      <c r="E798" s="1952"/>
      <c r="F798" s="1952"/>
      <c r="G798" s="1952"/>
      <c r="H798" s="1952"/>
      <c r="I798" s="1952"/>
      <c r="J798" s="1952"/>
      <c r="K798" s="1952"/>
      <c r="L798" s="1952"/>
      <c r="M798" s="1952"/>
      <c r="N798" s="1952"/>
      <c r="O798" s="1952"/>
      <c r="P798" s="1952"/>
      <c r="Q798" s="1952"/>
      <c r="R798" s="1952"/>
      <c r="S798" s="1953"/>
      <c r="T798" s="1954">
        <f>AJ155</f>
        <v>7</v>
      </c>
      <c r="U798" s="1954"/>
      <c r="V798" s="1954"/>
      <c r="W798" s="1954"/>
      <c r="X798" s="1954"/>
      <c r="Y798" s="1954"/>
      <c r="Z798" s="1955">
        <v>7</v>
      </c>
      <c r="AA798" s="1955"/>
      <c r="AB798" s="1955"/>
      <c r="AC798" s="1955"/>
      <c r="AD798" s="1955"/>
      <c r="AE798" s="1955"/>
      <c r="AF798" s="1956"/>
      <c r="AG798" s="1956"/>
      <c r="AH798" s="1956"/>
      <c r="AI798" s="1956"/>
      <c r="AJ798" s="1956"/>
      <c r="AK798" s="1956"/>
      <c r="AL798" s="852"/>
      <c r="AM798" s="630"/>
    </row>
    <row r="799" spans="1:43">
      <c r="A799" s="634"/>
      <c r="B799" s="635"/>
      <c r="C799" s="1952" t="s">
        <v>1687</v>
      </c>
      <c r="D799" s="1952"/>
      <c r="E799" s="1952"/>
      <c r="F799" s="1952"/>
      <c r="G799" s="1952"/>
      <c r="H799" s="1952"/>
      <c r="I799" s="1952"/>
      <c r="J799" s="1952"/>
      <c r="K799" s="1952"/>
      <c r="L799" s="1952"/>
      <c r="M799" s="1952"/>
      <c r="N799" s="1952"/>
      <c r="O799" s="1952"/>
      <c r="P799" s="1952"/>
      <c r="Q799" s="1952"/>
      <c r="R799" s="1952"/>
      <c r="S799" s="1953"/>
      <c r="T799" s="1954">
        <f>AJ169</f>
        <v>3</v>
      </c>
      <c r="U799" s="1954"/>
      <c r="V799" s="1954"/>
      <c r="W799" s="1954"/>
      <c r="X799" s="1954"/>
      <c r="Y799" s="1954"/>
      <c r="Z799" s="1955">
        <v>3</v>
      </c>
      <c r="AA799" s="1955"/>
      <c r="AB799" s="1955"/>
      <c r="AC799" s="1955"/>
      <c r="AD799" s="1955"/>
      <c r="AE799" s="1955"/>
      <c r="AF799" s="1956"/>
      <c r="AG799" s="1956"/>
      <c r="AH799" s="1956"/>
      <c r="AI799" s="1956"/>
      <c r="AJ799" s="1956"/>
      <c r="AK799" s="1956"/>
      <c r="AL799" s="852"/>
      <c r="AM799" s="630"/>
      <c r="AO799" s="584"/>
    </row>
    <row r="800" spans="1:43">
      <c r="A800" s="854" t="s">
        <v>1471</v>
      </c>
      <c r="B800" s="1946" t="s">
        <v>1688</v>
      </c>
      <c r="C800" s="1946"/>
      <c r="D800" s="1946"/>
      <c r="E800" s="1946"/>
      <c r="F800" s="1946"/>
      <c r="G800" s="1946"/>
      <c r="H800" s="1946"/>
      <c r="I800" s="1946"/>
      <c r="J800" s="1946"/>
      <c r="K800" s="1946"/>
      <c r="L800" s="1946"/>
      <c r="M800" s="1946"/>
      <c r="N800" s="1946"/>
      <c r="O800" s="1946"/>
      <c r="P800" s="1946"/>
      <c r="Q800" s="1946"/>
      <c r="R800" s="1946"/>
      <c r="S800" s="1947"/>
      <c r="T800" s="1948">
        <f>AK180</f>
        <v>10</v>
      </c>
      <c r="U800" s="1948"/>
      <c r="V800" s="1948"/>
      <c r="W800" s="1948"/>
      <c r="X800" s="1948"/>
      <c r="Y800" s="1948"/>
      <c r="Z800" s="1935">
        <v>10</v>
      </c>
      <c r="AA800" s="1935"/>
      <c r="AB800" s="1935"/>
      <c r="AC800" s="1935"/>
      <c r="AD800" s="1935"/>
      <c r="AE800" s="1935"/>
      <c r="AF800" s="1935">
        <f>IF(T800&gt;Z800,Z800,T800)</f>
        <v>10</v>
      </c>
      <c r="AG800" s="1935"/>
      <c r="AH800" s="1935"/>
      <c r="AI800" s="1935"/>
      <c r="AJ800" s="1935"/>
      <c r="AK800" s="1935"/>
      <c r="AL800" s="852"/>
      <c r="AM800" s="630"/>
    </row>
    <row r="801" spans="1:81">
      <c r="A801" s="853" t="s">
        <v>1480</v>
      </c>
      <c r="B801" s="1946" t="s">
        <v>1481</v>
      </c>
      <c r="C801" s="1946"/>
      <c r="D801" s="1946"/>
      <c r="E801" s="1946"/>
      <c r="F801" s="1946"/>
      <c r="G801" s="1946"/>
      <c r="H801" s="1946"/>
      <c r="I801" s="1946"/>
      <c r="J801" s="1946"/>
      <c r="K801" s="1946"/>
      <c r="L801" s="1946"/>
      <c r="M801" s="1946"/>
      <c r="N801" s="1946"/>
      <c r="O801" s="1946"/>
      <c r="P801" s="1946"/>
      <c r="Q801" s="1946"/>
      <c r="R801" s="1946"/>
      <c r="S801" s="1947"/>
      <c r="T801" s="1948">
        <f>AK262</f>
        <v>8</v>
      </c>
      <c r="U801" s="1948"/>
      <c r="V801" s="1948"/>
      <c r="W801" s="1948"/>
      <c r="X801" s="1948"/>
      <c r="Y801" s="1948"/>
      <c r="Z801" s="1949">
        <v>8</v>
      </c>
      <c r="AA801" s="1950"/>
      <c r="AB801" s="1950"/>
      <c r="AC801" s="1950"/>
      <c r="AD801" s="1950"/>
      <c r="AE801" s="1951"/>
      <c r="AF801" s="1935">
        <f>IF(T801&gt;Z801,Z801,T801)</f>
        <v>8</v>
      </c>
      <c r="AG801" s="1935"/>
      <c r="AH801" s="1935"/>
      <c r="AI801" s="1935"/>
      <c r="AJ801" s="1935"/>
      <c r="AK801" s="1935"/>
      <c r="AL801" s="852"/>
      <c r="AM801" s="630"/>
    </row>
    <row r="802" spans="1:81" s="568" customFormat="1" hidden="1">
      <c r="A802" s="854" t="s">
        <v>598</v>
      </c>
      <c r="B802" s="1946" t="s">
        <v>1689</v>
      </c>
      <c r="C802" s="1946"/>
      <c r="D802" s="1946"/>
      <c r="E802" s="1946"/>
      <c r="F802" s="1946"/>
      <c r="G802" s="1946"/>
      <c r="H802" s="1946"/>
      <c r="I802" s="1946"/>
      <c r="J802" s="1946"/>
      <c r="K802" s="1946"/>
      <c r="L802" s="1946"/>
      <c r="M802" s="1946"/>
      <c r="N802" s="1946"/>
      <c r="O802" s="1946"/>
      <c r="P802" s="1946"/>
      <c r="Q802" s="1946"/>
      <c r="R802" s="1946"/>
      <c r="S802" s="1947"/>
      <c r="T802" s="1948">
        <f>IF(AK524&gt;5,5,AK524)</f>
        <v>0</v>
      </c>
      <c r="U802" s="1948"/>
      <c r="V802" s="1948"/>
      <c r="W802" s="1948"/>
      <c r="X802" s="1948"/>
      <c r="Y802" s="1948"/>
      <c r="Z802" s="1935">
        <v>5</v>
      </c>
      <c r="AA802" s="1935"/>
      <c r="AB802" s="1935"/>
      <c r="AC802" s="1935"/>
      <c r="AD802" s="1935"/>
      <c r="AE802" s="1935"/>
      <c r="AF802" s="1935">
        <f>IF(T802&gt;Z802,5,T802)</f>
        <v>0</v>
      </c>
      <c r="AG802" s="1935"/>
      <c r="AH802" s="1935"/>
      <c r="AI802" s="1935"/>
      <c r="AJ802" s="1935"/>
      <c r="AK802" s="1935"/>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1946" t="s">
        <v>1690</v>
      </c>
      <c r="C803" s="1946"/>
      <c r="D803" s="1946"/>
      <c r="E803" s="1946"/>
      <c r="F803" s="1946"/>
      <c r="G803" s="1946"/>
      <c r="H803" s="1946"/>
      <c r="I803" s="1946"/>
      <c r="J803" s="1946"/>
      <c r="K803" s="1946"/>
      <c r="L803" s="1946"/>
      <c r="M803" s="1946"/>
      <c r="N803" s="1946"/>
      <c r="O803" s="1946"/>
      <c r="P803" s="1946"/>
      <c r="Q803" s="1946"/>
      <c r="R803" s="1946"/>
      <c r="S803" s="1947"/>
      <c r="T803" s="1948">
        <f>AK274</f>
        <v>10</v>
      </c>
      <c r="U803" s="1948"/>
      <c r="V803" s="1948"/>
      <c r="W803" s="1948"/>
      <c r="X803" s="1948"/>
      <c r="Y803" s="1948"/>
      <c r="Z803" s="1935">
        <v>10</v>
      </c>
      <c r="AA803" s="1935"/>
      <c r="AB803" s="1935"/>
      <c r="AC803" s="1935"/>
      <c r="AD803" s="1935"/>
      <c r="AE803" s="1935"/>
      <c r="AF803" s="1957">
        <f>IF(T803&gt;Z803,Z803,T803)</f>
        <v>10</v>
      </c>
      <c r="AG803" s="1958"/>
      <c r="AH803" s="1958"/>
      <c r="AI803" s="1958"/>
      <c r="AJ803" s="1958"/>
      <c r="AK803" s="1959"/>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1946" t="s">
        <v>1491</v>
      </c>
      <c r="C804" s="1946"/>
      <c r="D804" s="1946"/>
      <c r="E804" s="1946"/>
      <c r="F804" s="1946"/>
      <c r="G804" s="1946"/>
      <c r="H804" s="1946"/>
      <c r="I804" s="1946"/>
      <c r="J804" s="1946"/>
      <c r="K804" s="1946"/>
      <c r="L804" s="1946"/>
      <c r="M804" s="1946"/>
      <c r="N804" s="1946"/>
      <c r="O804" s="1946"/>
      <c r="P804" s="1946"/>
      <c r="Q804" s="1946"/>
      <c r="R804" s="1946"/>
      <c r="S804" s="1947"/>
      <c r="T804" s="1948">
        <f>AK327</f>
        <v>9</v>
      </c>
      <c r="U804" s="1948"/>
      <c r="V804" s="1948"/>
      <c r="W804" s="1948"/>
      <c r="X804" s="1948"/>
      <c r="Y804" s="1948"/>
      <c r="Z804" s="1957">
        <v>10</v>
      </c>
      <c r="AA804" s="1958"/>
      <c r="AB804" s="1958"/>
      <c r="AC804" s="1958"/>
      <c r="AD804" s="1958"/>
      <c r="AE804" s="1959"/>
      <c r="AF804" s="1957">
        <f>IF(T804&gt;Z804,Z804,T804)</f>
        <v>9</v>
      </c>
      <c r="AG804" s="1958"/>
      <c r="AH804" s="1958"/>
      <c r="AI804" s="1958"/>
      <c r="AJ804" s="1958"/>
      <c r="AK804" s="1959"/>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54">
        <f>AK327</f>
        <v>9</v>
      </c>
      <c r="U805" s="1954"/>
      <c r="V805" s="1954"/>
      <c r="W805" s="1954"/>
      <c r="X805" s="1954"/>
      <c r="Y805" s="1954"/>
      <c r="Z805" s="1922">
        <v>20</v>
      </c>
      <c r="AA805" s="1923"/>
      <c r="AB805" s="1923"/>
      <c r="AC805" s="1923"/>
      <c r="AD805" s="1923"/>
      <c r="AE805" s="1924"/>
      <c r="AF805" s="1956"/>
      <c r="AG805" s="1956"/>
      <c r="AH805" s="1956"/>
      <c r="AI805" s="1956"/>
      <c r="AJ805" s="1956"/>
      <c r="AK805" s="195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1946" t="s">
        <v>857</v>
      </c>
      <c r="C806" s="1946"/>
      <c r="D806" s="1946"/>
      <c r="E806" s="1946"/>
      <c r="F806" s="1946"/>
      <c r="G806" s="1946"/>
      <c r="H806" s="1946"/>
      <c r="I806" s="1946"/>
      <c r="J806" s="1946"/>
      <c r="K806" s="1946"/>
      <c r="L806" s="1946"/>
      <c r="M806" s="1946"/>
      <c r="N806" s="1946"/>
      <c r="O806" s="1946"/>
      <c r="P806" s="1946"/>
      <c r="Q806" s="1946"/>
      <c r="R806" s="1946"/>
      <c r="S806" s="1947"/>
      <c r="T806" s="1948">
        <f>AK458</f>
        <v>10</v>
      </c>
      <c r="U806" s="1948"/>
      <c r="V806" s="1948"/>
      <c r="W806" s="1948"/>
      <c r="X806" s="1948"/>
      <c r="Y806" s="1948"/>
      <c r="Z806" s="1957">
        <v>10</v>
      </c>
      <c r="AA806" s="1958"/>
      <c r="AB806" s="1958"/>
      <c r="AC806" s="1958"/>
      <c r="AD806" s="1958"/>
      <c r="AE806" s="1959"/>
      <c r="AF806" s="1935">
        <f>IF(T806&gt;Z806,Z806,T806)</f>
        <v>10</v>
      </c>
      <c r="AG806" s="1935"/>
      <c r="AH806" s="1935"/>
      <c r="AI806" s="1935"/>
      <c r="AJ806" s="1935"/>
      <c r="AK806" s="1935"/>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1946" t="s">
        <v>1670</v>
      </c>
      <c r="C807" s="1946"/>
      <c r="D807" s="1946"/>
      <c r="E807" s="1946"/>
      <c r="F807" s="1946"/>
      <c r="G807" s="1946"/>
      <c r="H807" s="1946"/>
      <c r="I807" s="1946"/>
      <c r="J807" s="1946"/>
      <c r="K807" s="1946"/>
      <c r="L807" s="1946"/>
      <c r="M807" s="1946"/>
      <c r="N807" s="1946"/>
      <c r="O807" s="1946"/>
      <c r="P807" s="1946"/>
      <c r="Q807" s="1946"/>
      <c r="R807" s="1946"/>
      <c r="S807" s="1947"/>
      <c r="T807" s="1948">
        <f>AK548</f>
        <v>12</v>
      </c>
      <c r="U807" s="1948"/>
      <c r="V807" s="1948"/>
      <c r="W807" s="1948"/>
      <c r="X807" s="1948"/>
      <c r="Y807" s="1948"/>
      <c r="Z807" s="1957">
        <v>12</v>
      </c>
      <c r="AA807" s="1958"/>
      <c r="AB807" s="1958"/>
      <c r="AC807" s="1958"/>
      <c r="AD807" s="1958"/>
      <c r="AE807" s="1959"/>
      <c r="AF807" s="1935">
        <f>IF(T807&gt;Z807,Z807,T807)</f>
        <v>12</v>
      </c>
      <c r="AG807" s="1935"/>
      <c r="AH807" s="1935"/>
      <c r="AI807" s="1935"/>
      <c r="AJ807" s="1935"/>
      <c r="AK807" s="1935"/>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1946" t="s">
        <v>1692</v>
      </c>
      <c r="C808" s="1946"/>
      <c r="D808" s="1946"/>
      <c r="E808" s="1946"/>
      <c r="F808" s="1946"/>
      <c r="G808" s="1946"/>
      <c r="H808" s="1946"/>
      <c r="I808" s="1946"/>
      <c r="J808" s="1946"/>
      <c r="K808" s="1946"/>
      <c r="L808" s="1946"/>
      <c r="M808" s="1946"/>
      <c r="N808" s="1946"/>
      <c r="O808" s="1946"/>
      <c r="P808" s="1946"/>
      <c r="Q808" s="1946"/>
      <c r="R808" s="1946"/>
      <c r="S808" s="1947"/>
      <c r="T808" s="1948">
        <f>AK783</f>
        <v>10</v>
      </c>
      <c r="U808" s="1948"/>
      <c r="V808" s="1948"/>
      <c r="W808" s="1948"/>
      <c r="X808" s="1948"/>
      <c r="Y808" s="1948"/>
      <c r="Z808" s="1957">
        <v>10</v>
      </c>
      <c r="AA808" s="1958"/>
      <c r="AB808" s="1958"/>
      <c r="AC808" s="1958"/>
      <c r="AD808" s="1958"/>
      <c r="AE808" s="1959"/>
      <c r="AF808" s="1935">
        <f>IF(T808&gt;Z808,Z808,T808)</f>
        <v>10</v>
      </c>
      <c r="AG808" s="1935"/>
      <c r="AH808" s="1935"/>
      <c r="AI808" s="1935"/>
      <c r="AJ808" s="1935"/>
      <c r="AK808" s="1935"/>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60" t="s">
        <v>1693</v>
      </c>
      <c r="B809" s="1946"/>
      <c r="C809" s="1946"/>
      <c r="D809" s="1946"/>
      <c r="E809" s="1946"/>
      <c r="F809" s="1946"/>
      <c r="G809" s="1946"/>
      <c r="H809" s="1946"/>
      <c r="I809" s="1946"/>
      <c r="J809" s="1946"/>
      <c r="K809" s="1946"/>
      <c r="L809" s="1946"/>
      <c r="M809" s="1946"/>
      <c r="N809" s="1946"/>
      <c r="O809" s="1946"/>
      <c r="P809" s="1946"/>
      <c r="Q809" s="1946"/>
      <c r="R809" s="1946"/>
      <c r="S809" s="1947"/>
      <c r="T809" s="1961"/>
      <c r="U809" s="1961"/>
      <c r="V809" s="1961"/>
      <c r="W809" s="1961"/>
      <c r="X809" s="1961"/>
      <c r="Y809" s="1961"/>
      <c r="Z809" s="1955" t="s">
        <v>1694</v>
      </c>
      <c r="AA809" s="1955"/>
      <c r="AB809" s="1955"/>
      <c r="AC809" s="1955"/>
      <c r="AD809" s="1955"/>
      <c r="AE809" s="1955"/>
      <c r="AF809" s="1957">
        <f>IF(T809&gt;0,T809,0)</f>
        <v>0</v>
      </c>
      <c r="AG809" s="1958"/>
      <c r="AH809" s="1958"/>
      <c r="AI809" s="1958"/>
      <c r="AJ809" s="1958"/>
      <c r="AK809" s="1959"/>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62" t="s">
        <v>1695</v>
      </c>
      <c r="B810" s="1963"/>
      <c r="C810" s="1963"/>
      <c r="D810" s="1963"/>
      <c r="E810" s="1963"/>
      <c r="F810" s="1963"/>
      <c r="G810" s="1963"/>
      <c r="H810" s="1963"/>
      <c r="I810" s="1963"/>
      <c r="J810" s="1963"/>
      <c r="K810" s="1963"/>
      <c r="L810" s="1963"/>
      <c r="M810" s="1963"/>
      <c r="N810" s="1963"/>
      <c r="O810" s="1963"/>
      <c r="P810" s="1963"/>
      <c r="Q810" s="1963"/>
      <c r="R810" s="1963"/>
      <c r="S810" s="1963"/>
      <c r="T810" s="1963"/>
      <c r="U810" s="1963"/>
      <c r="V810" s="1963"/>
      <c r="W810" s="1963"/>
      <c r="X810" s="1963"/>
      <c r="Y810" s="1963"/>
      <c r="Z810" s="1963"/>
      <c r="AA810" s="1963"/>
      <c r="AB810" s="1963"/>
      <c r="AC810" s="1963"/>
      <c r="AD810" s="1963"/>
      <c r="AE810" s="1964"/>
      <c r="AF810" s="1968">
        <f ca="1">SUM(AF793:AK808)-AF809</f>
        <v>119</v>
      </c>
      <c r="AG810" s="1969"/>
      <c r="AH810" s="1969"/>
      <c r="AI810" s="1969"/>
      <c r="AJ810" s="1969"/>
      <c r="AK810" s="197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65"/>
      <c r="B811" s="1966"/>
      <c r="C811" s="1966"/>
      <c r="D811" s="1966"/>
      <c r="E811" s="1966"/>
      <c r="F811" s="1966"/>
      <c r="G811" s="1966"/>
      <c r="H811" s="1966"/>
      <c r="I811" s="1966"/>
      <c r="J811" s="1966"/>
      <c r="K811" s="1966"/>
      <c r="L811" s="1966"/>
      <c r="M811" s="1966"/>
      <c r="N811" s="1966"/>
      <c r="O811" s="1966"/>
      <c r="P811" s="1966"/>
      <c r="Q811" s="1966"/>
      <c r="R811" s="1966"/>
      <c r="S811" s="1966"/>
      <c r="T811" s="1966"/>
      <c r="U811" s="1966"/>
      <c r="V811" s="1966"/>
      <c r="W811" s="1966"/>
      <c r="X811" s="1966"/>
      <c r="Y811" s="1966"/>
      <c r="Z811" s="1966"/>
      <c r="AA811" s="1966"/>
      <c r="AB811" s="1966"/>
      <c r="AC811" s="1966"/>
      <c r="AD811" s="1966"/>
      <c r="AE811" s="1967"/>
      <c r="AF811" s="1971"/>
      <c r="AG811" s="1972"/>
      <c r="AH811" s="1972"/>
      <c r="AI811" s="1972"/>
      <c r="AJ811" s="1972"/>
      <c r="AK811" s="197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123" sqref="G123"/>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9" t="s">
        <v>1696</v>
      </c>
      <c r="B1" s="2149"/>
      <c r="C1" s="2149"/>
      <c r="D1" s="2149"/>
      <c r="E1" s="2149"/>
      <c r="F1" s="2149"/>
      <c r="G1" s="2149"/>
      <c r="H1" s="2149"/>
      <c r="I1" s="2149"/>
      <c r="J1" s="2149"/>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31534428</v>
      </c>
      <c r="I3" s="1145"/>
    </row>
    <row r="4" spans="1:13" s="1086" customFormat="1" ht="20.100000000000001" customHeight="1">
      <c r="B4" s="1134"/>
      <c r="D4" s="1148"/>
      <c r="F4" s="1132" t="s">
        <v>2301</v>
      </c>
      <c r="G4" s="1131" t="s">
        <v>2300</v>
      </c>
      <c r="H4" s="1133">
        <f>I16</f>
        <v>29087066.339869279</v>
      </c>
      <c r="I4" s="1135"/>
      <c r="K4" s="1090"/>
    </row>
    <row r="5" spans="1:13" s="1086" customFormat="1" ht="20.100000000000001" customHeight="1" thickBot="1">
      <c r="B5" s="1136"/>
      <c r="C5" s="1137"/>
      <c r="D5" s="1149"/>
      <c r="E5" s="1138"/>
      <c r="F5" s="1149" t="s">
        <v>2241</v>
      </c>
      <c r="G5" s="1150"/>
      <c r="H5" s="1146">
        <f>H3/H4</f>
        <v>1.084139171394406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0" t="s">
        <v>2239</v>
      </c>
      <c r="C8" s="2151"/>
      <c r="D8" s="2151"/>
      <c r="E8" s="2152"/>
      <c r="G8" s="2153" t="s">
        <v>2240</v>
      </c>
      <c r="H8" s="2154"/>
      <c r="I8" s="2155"/>
      <c r="K8" s="1092"/>
    </row>
    <row r="9" spans="1:13" ht="15" customHeight="1">
      <c r="A9" s="1081"/>
      <c r="B9" s="2144" t="s">
        <v>2278</v>
      </c>
      <c r="C9" s="2144"/>
      <c r="D9" s="2144"/>
      <c r="E9" s="1094">
        <f>G31</f>
        <v>6310000</v>
      </c>
      <c r="G9" s="2147" t="s">
        <v>2276</v>
      </c>
      <c r="H9" s="2147"/>
      <c r="I9" s="1095">
        <f>Application!AM554</f>
        <v>30164000</v>
      </c>
      <c r="K9" s="1096"/>
      <c r="M9" s="1097"/>
    </row>
    <row r="10" spans="1:13" ht="15" customHeight="1" thickBot="1">
      <c r="A10" s="1081"/>
      <c r="B10" s="2144" t="s">
        <v>2279</v>
      </c>
      <c r="C10" s="2144"/>
      <c r="D10" s="2144"/>
      <c r="E10" s="1095">
        <f>G40</f>
        <v>12807828.000000002</v>
      </c>
      <c r="G10" s="2147" t="s">
        <v>2242</v>
      </c>
      <c r="H10" s="2147"/>
      <c r="I10" s="1182">
        <f>'Basis &amp; Credits'!AB78</f>
        <v>0</v>
      </c>
      <c r="M10" s="1097"/>
    </row>
    <row r="11" spans="1:13" ht="15" customHeight="1">
      <c r="A11" s="1098"/>
      <c r="B11" s="2144" t="s">
        <v>2280</v>
      </c>
      <c r="C11" s="2144"/>
      <c r="D11" s="2144"/>
      <c r="E11" s="1095">
        <f>G49</f>
        <v>0</v>
      </c>
      <c r="G11" s="2147" t="s">
        <v>2291</v>
      </c>
      <c r="H11" s="2147"/>
      <c r="I11" s="1181">
        <f>I9+I10</f>
        <v>30164000</v>
      </c>
      <c r="M11" s="1097"/>
    </row>
    <row r="12" spans="1:13" ht="15" customHeight="1">
      <c r="A12" s="1084"/>
      <c r="B12" s="2144" t="s">
        <v>2281</v>
      </c>
      <c r="C12" s="2144"/>
      <c r="D12" s="2144"/>
      <c r="E12" s="1095">
        <f>G58</f>
        <v>680000</v>
      </c>
      <c r="G12" s="1183" t="s">
        <v>2316</v>
      </c>
      <c r="H12" s="1184"/>
      <c r="M12" s="1097"/>
    </row>
    <row r="13" spans="1:13" ht="15" customHeight="1">
      <c r="A13" s="1081"/>
      <c r="B13" s="2144" t="s">
        <v>2282</v>
      </c>
      <c r="C13" s="2144"/>
      <c r="D13" s="2144"/>
      <c r="E13" s="1100">
        <f>G83</f>
        <v>9212600</v>
      </c>
      <c r="G13" s="2148" t="s">
        <v>139</v>
      </c>
      <c r="H13" s="2148"/>
      <c r="I13" s="1099">
        <f>15%*(AND(G111="Yes",G113&lt;&gt;""))</f>
        <v>0</v>
      </c>
      <c r="M13" s="1097"/>
    </row>
    <row r="14" spans="1:13" ht="15" customHeight="1">
      <c r="A14" s="1081"/>
      <c r="B14" s="2144" t="s">
        <v>2283</v>
      </c>
      <c r="C14" s="2144"/>
      <c r="D14" s="2144"/>
      <c r="E14" s="1095">
        <f>IF(G96&gt;G106,G96,0)</f>
        <v>0</v>
      </c>
      <c r="G14" s="1179" t="s">
        <v>2292</v>
      </c>
      <c r="H14" s="1179"/>
      <c r="I14" s="1099">
        <f>IF(Application!AJ1031&gt;0,10%,IF(Application!AJ1035&gt;0,5%,0))</f>
        <v>0.05</v>
      </c>
      <c r="M14" s="1097"/>
    </row>
    <row r="15" spans="1:13" ht="15" customHeight="1" thickBot="1">
      <c r="A15" s="1081"/>
      <c r="B15" s="2145" t="s">
        <v>2302</v>
      </c>
      <c r="C15" s="2145"/>
      <c r="D15" s="2145"/>
      <c r="E15" s="1151">
        <f>IF(E14&gt;0,0,G106)</f>
        <v>2524000</v>
      </c>
      <c r="G15" s="2142" t="s">
        <v>2293</v>
      </c>
      <c r="H15" s="2143"/>
      <c r="I15" s="1153">
        <f>G123</f>
        <v>-1.4297385620915032E-2</v>
      </c>
      <c r="M15" s="1097"/>
    </row>
    <row r="16" spans="1:13" ht="15" customHeight="1">
      <c r="A16" s="1081"/>
      <c r="B16" s="2146" t="s">
        <v>2238</v>
      </c>
      <c r="C16" s="2146"/>
      <c r="D16" s="2146"/>
      <c r="E16" s="1152">
        <f>SUM(E9:E15)</f>
        <v>31534428</v>
      </c>
      <c r="G16" s="1180" t="s">
        <v>2277</v>
      </c>
      <c r="H16" s="1180"/>
      <c r="I16" s="1154">
        <f>I11-((I11*I13)+(I11*I14)+(I11*I15))</f>
        <v>29087066.339869279</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133</v>
      </c>
      <c r="O18" s="1124" t="s">
        <v>591</v>
      </c>
      <c r="P18" s="1079">
        <f>MATCH(Application!T189,Application!BV490:BV547,0)</f>
        <v>34</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40" t="s">
        <v>2295</v>
      </c>
      <c r="D20" s="2140" t="s">
        <v>2296</v>
      </c>
      <c r="E20" s="2140" t="s">
        <v>2297</v>
      </c>
      <c r="F20" s="2140" t="s">
        <v>2298</v>
      </c>
      <c r="G20" s="2140" t="s">
        <v>2294</v>
      </c>
      <c r="H20" s="1108"/>
      <c r="I20" s="1107"/>
      <c r="L20" s="1079">
        <f>IFERROR(MIN(4,MATCH(Application!B718,UnitSizes,0)-1),"")</f>
        <v>0</v>
      </c>
      <c r="M20" s="1101">
        <f>Application!G718</f>
        <v>19</v>
      </c>
      <c r="N20" s="1109">
        <f>Application!AC718</f>
        <v>0.3</v>
      </c>
      <c r="O20" s="1109">
        <f>IF(Cdlac[[#This Row],[Quantity]]&gt;0,IF(Cdlac[[#This Row],[Federal]],30%,IF($G$36,40%,Cdlac[[#This Row],[iAMI]])),"")</f>
        <v>0.3</v>
      </c>
      <c r="P20" s="1101" cm="1">
        <f t="array" ref="P20">IF(Cdlac[[#This Row],[Quantity]]&gt;0,INDEX(TcacRents,$P$18,Cdlac[[#This Row],[Bedrooms]]+1)*Cdlac[[#This Row],[AMI]],"")</f>
        <v>619.19999999999993</v>
      </c>
      <c r="Q20" s="1101" cm="1">
        <f t="array" ref="Q20">IF(Cdlac[[#This Row],[Quantity]]&gt;0,INDEX(HudFmrs,$P$18,Cdlac[[#This Row],[Bedrooms]]+1),"")</f>
        <v>1543</v>
      </c>
      <c r="R20" s="1101">
        <f>IF(Cdlac[[#This Row],[Quantity]]&gt;0,MAX(0,Cdlac[[#This Row],[Fair Market Rent]]-Cdlac[[#This Row],[Restricted Rent]]),"")</f>
        <v>923.80000000000007</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41"/>
      <c r="D21" s="2141"/>
      <c r="E21" s="2141"/>
      <c r="F21" s="2141"/>
      <c r="G21" s="2141"/>
      <c r="H21" s="1108"/>
      <c r="I21" s="1107"/>
      <c r="L21" s="1079">
        <f>IFERROR(MIN(4,MATCH(Application!B719,UnitSizes,0)-1),"")</f>
        <v>0</v>
      </c>
      <c r="M21" s="1101">
        <f>Application!G719</f>
        <v>15</v>
      </c>
      <c r="N21" s="1109">
        <f>Application!AC719</f>
        <v>0.5</v>
      </c>
      <c r="O21" s="1109">
        <f>IF(Cdlac[[#This Row],[Quantity]]&gt;0,IF(Cdlac[[#This Row],[Federal]],30%,IF($G$36,40%,Cdlac[[#This Row],[iAMI]])),"")</f>
        <v>0.5</v>
      </c>
      <c r="P21" s="1101" cm="1">
        <f t="array" ref="P21">IF(Cdlac[[#This Row],[Quantity]]&gt;0,INDEX(TcacRents,$P$18,Cdlac[[#This Row],[Bedrooms]]+1)*Cdlac[[#This Row],[AMI]],"")</f>
        <v>1032</v>
      </c>
      <c r="Q21" s="1101" cm="1">
        <f t="array" ref="Q21">IF(Cdlac[[#This Row],[Quantity]]&gt;0,INDEX(HudFmrs,$P$18,Cdlac[[#This Row],[Bedrooms]]+1),"")</f>
        <v>1543</v>
      </c>
      <c r="R21" s="1101">
        <f>IF(Cdlac[[#This Row],[Quantity]]&gt;0,MAX(0,Cdlac[[#This Row],[Fair Market Rent]]-Cdlac[[#This Row],[Restricted Rent]]),"")</f>
        <v>511</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68</v>
      </c>
      <c r="F22" s="1110">
        <f>E22</f>
        <v>68</v>
      </c>
      <c r="G22" s="1110">
        <f>D22*F22</f>
        <v>61.2</v>
      </c>
      <c r="L22" s="1079">
        <f>IFERROR(MIN(4,MATCH(Application!B720,UnitSizes,0)-1),"")</f>
        <v>0</v>
      </c>
      <c r="M22" s="1101">
        <f>Application!G720</f>
        <v>34</v>
      </c>
      <c r="N22" s="1109">
        <f>Application!AC720</f>
        <v>0.6</v>
      </c>
      <c r="O22" s="1109">
        <f>IF(Cdlac[[#This Row],[Quantity]]&gt;0,IF(Cdlac[[#This Row],[Federal]],30%,IF($G$36,40%,Cdlac[[#This Row],[iAMI]])),"")</f>
        <v>0.6</v>
      </c>
      <c r="P22" s="1101" cm="1">
        <f t="array" ref="P22">IF(Cdlac[[#This Row],[Quantity]]&gt;0,INDEX(TcacRents,$P$18,Cdlac[[#This Row],[Bedrooms]]+1)*Cdlac[[#This Row],[AMI]],"")</f>
        <v>1238.3999999999999</v>
      </c>
      <c r="Q22" s="1101" cm="1">
        <f t="array" ref="Q22">IF(Cdlac[[#This Row],[Quantity]]&gt;0,INDEX(HudFmrs,$P$18,Cdlac[[#This Row],[Bedrooms]]+1),"")</f>
        <v>1543</v>
      </c>
      <c r="R22" s="1101">
        <f>IF(Cdlac[[#This Row],[Quantity]]&gt;0,MAX(0,Cdlac[[#This Row],[Fair Market Rent]]-Cdlac[[#This Row],[Restricted Rent]]),"")</f>
        <v>304.60000000000014</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65</v>
      </c>
      <c r="F23" s="1110">
        <f>E23</f>
        <v>65</v>
      </c>
      <c r="G23" s="1110">
        <f>D23*F23</f>
        <v>65</v>
      </c>
      <c r="L23" s="1079">
        <f>IFERROR(MIN(4,MATCH(Application!B721,UnitSizes,0)-1),"")</f>
        <v>1</v>
      </c>
      <c r="M23" s="1101">
        <f>Application!G721</f>
        <v>15</v>
      </c>
      <c r="N23" s="1109">
        <f>Application!AC721</f>
        <v>0.3</v>
      </c>
      <c r="O23" s="1109">
        <f>IF(Cdlac[[#This Row],[Quantity]]&gt;0,IF(Cdlac[[#This Row],[Federal]],30%,IF($G$36,40%,Cdlac[[#This Row],[iAMI]])),"")</f>
        <v>0.3</v>
      </c>
      <c r="P23" s="1101" cm="1">
        <f t="array" ref="P23">IF(Cdlac[[#This Row],[Quantity]]&gt;0,INDEX(TcacRents,$P$18,Cdlac[[#This Row],[Bedrooms]]+1)*Cdlac[[#This Row],[AMI]],"")</f>
        <v>663</v>
      </c>
      <c r="Q23" s="1101" cm="1">
        <f t="array" ref="Q23">IF(Cdlac[[#This Row],[Quantity]]&gt;0,INDEX(HudFmrs,$P$18,Cdlac[[#This Row],[Bedrooms]]+1),"")</f>
        <v>1666</v>
      </c>
      <c r="R23" s="1101">
        <f>IF(Cdlac[[#This Row],[Quantity]]&gt;0,MAX(0,Cdlac[[#This Row],[Fair Market Rent]]-Cdlac[[#This Row],[Restricted Rent]]),"")</f>
        <v>1003</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0</v>
      </c>
      <c r="F24" s="1113">
        <f>SUM(E24:E26)-SUM(F25:F26)</f>
        <v>0</v>
      </c>
      <c r="G24" s="1110">
        <f>D24*F24</f>
        <v>0</v>
      </c>
      <c r="H24" s="1112"/>
      <c r="I24" s="1112"/>
      <c r="L24" s="1079">
        <f>IFERROR(MIN(4,MATCH(Application!B722,UnitSizes,0)-1),"")</f>
        <v>1</v>
      </c>
      <c r="M24" s="1101">
        <f>Application!G722</f>
        <v>16</v>
      </c>
      <c r="N24" s="1109">
        <f>Application!AC722</f>
        <v>0.5</v>
      </c>
      <c r="O24" s="1109">
        <f>IF(Cdlac[[#This Row],[Quantity]]&gt;0,IF(Cdlac[[#This Row],[Federal]],30%,IF($G$36,40%,Cdlac[[#This Row],[iAMI]])),"")</f>
        <v>0.5</v>
      </c>
      <c r="P24" s="1101" cm="1">
        <f t="array" ref="P24">IF(Cdlac[[#This Row],[Quantity]]&gt;0,INDEX(TcacRents,$P$18,Cdlac[[#This Row],[Bedrooms]]+1)*Cdlac[[#This Row],[AMI]],"")</f>
        <v>1105</v>
      </c>
      <c r="Q24" s="1101" cm="1">
        <f t="array" ref="Q24">IF(Cdlac[[#This Row],[Quantity]]&gt;0,INDEX(HudFmrs,$P$18,Cdlac[[#This Row],[Bedrooms]]+1),"")</f>
        <v>1666</v>
      </c>
      <c r="R24" s="1101">
        <f>IF(Cdlac[[#This Row],[Quantity]]&gt;0,MAX(0,Cdlac[[#This Row],[Fair Market Rent]]-Cdlac[[#This Row],[Restricted Rent]]),"")</f>
        <v>561</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34</v>
      </c>
      <c r="N25" s="1109">
        <f>Application!AC723</f>
        <v>0.6</v>
      </c>
      <c r="O25" s="1109">
        <f>IF(Cdlac[[#This Row],[Quantity]]&gt;0,IF(Cdlac[[#This Row],[Federal]],30%,IF($G$36,40%,Cdlac[[#This Row],[iAMI]])),"")</f>
        <v>0.6</v>
      </c>
      <c r="P25" s="1101" cm="1">
        <f t="array" ref="P25">IF(Cdlac[[#This Row],[Quantity]]&gt;0,INDEX(TcacRents,$P$18,Cdlac[[#This Row],[Bedrooms]]+1)*Cdlac[[#This Row],[AMI]],"")</f>
        <v>1326</v>
      </c>
      <c r="Q25" s="1101" cm="1">
        <f t="array" ref="Q25">IF(Cdlac[[#This Row],[Quantity]]&gt;0,INDEX(HudFmrs,$P$18,Cdlac[[#This Row],[Bedrooms]]+1),"")</f>
        <v>1666</v>
      </c>
      <c r="R25" s="1101">
        <f>IF(Cdlac[[#This Row],[Quantity]]&gt;0,MAX(0,Cdlac[[#This Row],[Fair Market Rent]]-Cdlac[[#This Row],[Restricted Rent]]),"")</f>
        <v>340</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56" t="s">
        <v>1697</v>
      </c>
      <c r="D27" s="2157"/>
      <c r="E27" s="1129">
        <f>SUM(E22:E26)</f>
        <v>133</v>
      </c>
      <c r="F27" s="1129">
        <f>SUM(F22:F26)</f>
        <v>133</v>
      </c>
      <c r="G27" s="1130">
        <f>SUMPRODUCT(D22:D26,F22:F26)</f>
        <v>126.2</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126.2</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6310000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0.5</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71154.600000000006</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12807828.000000002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66</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34</v>
      </c>
    </row>
    <row r="54" spans="2:14" ht="15" customHeight="1">
      <c r="E54" s="1159" t="s">
        <v>2305</v>
      </c>
      <c r="G54" s="1117">
        <f>ROUNDDOWN(E27*50%,0)</f>
        <v>66</v>
      </c>
    </row>
    <row r="55" spans="2:14" ht="15" customHeight="1">
      <c r="E55" s="1159"/>
      <c r="G55" s="1117"/>
    </row>
    <row r="56" spans="2:14" ht="15" customHeight="1">
      <c r="E56" s="1159" t="s">
        <v>2256</v>
      </c>
      <c r="G56" s="1156">
        <f>MIN(G53:G54)</f>
        <v>34</v>
      </c>
    </row>
    <row r="57" spans="2:14" ht="15" customHeight="1">
      <c r="E57" s="1159" t="s">
        <v>2246</v>
      </c>
      <c r="F57" s="1155" t="s">
        <v>2303</v>
      </c>
      <c r="G57" s="1166">
        <v>20000</v>
      </c>
    </row>
    <row r="58" spans="2:14" ht="15" customHeight="1">
      <c r="E58" s="1160" t="s">
        <v>2285</v>
      </c>
      <c r="F58" s="1081"/>
      <c r="G58" s="1165">
        <f>G56*G57</f>
        <v>680000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(i)</v>
      </c>
      <c r="M62" s="2158" t="s">
        <v>1515</v>
      </c>
      <c r="N62" s="2159"/>
    </row>
    <row r="63" spans="2:14" ht="15" customHeight="1">
      <c r="E63" s="1124" t="s">
        <v>2246</v>
      </c>
      <c r="F63" s="1155" t="s">
        <v>2303</v>
      </c>
      <c r="G63" s="1114">
        <v>4000</v>
      </c>
      <c r="L63" s="1170" t="str">
        <f>'Points System'!H639</f>
        <v>(i)</v>
      </c>
      <c r="M63" s="2160" t="s">
        <v>2260</v>
      </c>
      <c r="N63" s="2161"/>
    </row>
    <row r="64" spans="2:14" ht="15" customHeight="1">
      <c r="E64" s="1124" t="s">
        <v>2307</v>
      </c>
      <c r="F64" s="1155" t="s">
        <v>2303</v>
      </c>
      <c r="G64" s="1168">
        <f>G27</f>
        <v>126.2</v>
      </c>
      <c r="L64" s="1170" t="str">
        <f>'Points System'!H674</f>
        <v>(i)</v>
      </c>
      <c r="M64" s="2160" t="s">
        <v>2261</v>
      </c>
      <c r="N64" s="2161"/>
    </row>
    <row r="65" spans="2:14" ht="15" customHeight="1">
      <c r="E65" s="1160" t="s">
        <v>2265</v>
      </c>
      <c r="F65" s="1081"/>
      <c r="G65" s="1165">
        <f>G62*G63*G64</f>
        <v>3533600</v>
      </c>
      <c r="L65" s="1170" t="str">
        <f>IF(OR('Points System'!H698="(ii)",'Points System'!H698="(i)"),"(i)","N/A")</f>
        <v>N/A</v>
      </c>
      <c r="M65" s="2160" t="s">
        <v>2262</v>
      </c>
      <c r="N65" s="2161"/>
    </row>
    <row r="66" spans="2:14" ht="15" customHeight="1">
      <c r="C66" s="1115"/>
      <c r="G66" s="1156"/>
      <c r="L66" s="1171" t="str">
        <f>'Points System'!H712</f>
        <v>N/A</v>
      </c>
      <c r="M66" s="2160" t="s">
        <v>1541</v>
      </c>
      <c r="N66" s="2161"/>
    </row>
    <row r="67" spans="2:14" ht="15" customHeight="1">
      <c r="E67" s="1124" t="s">
        <v>2308</v>
      </c>
      <c r="G67" s="1168">
        <f>COUNTIFS(L62:L69,"(i)")</f>
        <v>5</v>
      </c>
      <c r="L67" s="1170" t="str">
        <f>'Points System'!H724</f>
        <v>N/A</v>
      </c>
      <c r="M67" s="2160" t="s">
        <v>2263</v>
      </c>
      <c r="N67" s="2161"/>
    </row>
    <row r="68" spans="2:14" ht="15" customHeight="1">
      <c r="E68" s="1124" t="s">
        <v>2246</v>
      </c>
      <c r="F68" s="1155" t="s">
        <v>2303</v>
      </c>
      <c r="G68" s="1166">
        <v>4000</v>
      </c>
      <c r="L68" s="1170" t="str">
        <f>'Points System'!H740</f>
        <v>(i)</v>
      </c>
      <c r="M68" s="2160" t="s">
        <v>2264</v>
      </c>
      <c r="N68" s="2161"/>
    </row>
    <row r="69" spans="2:14" ht="15" customHeight="1" thickBot="1">
      <c r="E69" s="1160" t="s">
        <v>2266</v>
      </c>
      <c r="F69" s="1081"/>
      <c r="G69" s="1165">
        <f>G64*G67*G68</f>
        <v>2524000</v>
      </c>
      <c r="L69" s="1172" t="str">
        <f>'Points System'!H752</f>
        <v>(i)</v>
      </c>
      <c r="M69" s="2169" t="s">
        <v>1544</v>
      </c>
      <c r="N69" s="2170"/>
    </row>
    <row r="70" spans="2:14" ht="15" customHeight="1"/>
    <row r="71" spans="2:14" ht="15" customHeight="1">
      <c r="C71" s="1118" t="s">
        <v>2268</v>
      </c>
    </row>
    <row r="72" spans="2:14" ht="15" customHeight="1">
      <c r="C72" s="1115" t="s">
        <v>2269</v>
      </c>
      <c r="G72" s="1078"/>
    </row>
    <row r="73" spans="2:14" ht="15" customHeight="1">
      <c r="C73" s="1115" t="s">
        <v>2270</v>
      </c>
      <c r="G73" s="1078" t="s">
        <v>554</v>
      </c>
    </row>
    <row r="74" spans="2:14" ht="15" customHeight="1">
      <c r="C74" s="1115" t="s">
        <v>2498</v>
      </c>
      <c r="G74" s="1078"/>
    </row>
    <row r="75" spans="2:14" ht="15" customHeight="1">
      <c r="C75" s="1115" t="s">
        <v>2499</v>
      </c>
      <c r="G75" s="1078" t="s">
        <v>554</v>
      </c>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126.2</v>
      </c>
    </row>
    <row r="80" spans="2:14" ht="15" customHeight="1">
      <c r="E80" s="1124" t="s">
        <v>2246</v>
      </c>
      <c r="F80" s="1155" t="s">
        <v>2303</v>
      </c>
      <c r="G80" s="1166">
        <v>25000</v>
      </c>
    </row>
    <row r="81" spans="2:14" ht="15" customHeight="1">
      <c r="E81" s="1160" t="s">
        <v>2267</v>
      </c>
      <c r="F81" s="1081"/>
      <c r="G81" s="1165">
        <f>G77*G80*G64</f>
        <v>3155000</v>
      </c>
    </row>
    <row r="82" spans="2:14" ht="15" customHeight="1">
      <c r="C82" s="1115"/>
      <c r="E82" s="1115"/>
    </row>
    <row r="83" spans="2:14" ht="15" customHeight="1">
      <c r="E83" s="1160" t="s">
        <v>2244</v>
      </c>
      <c r="G83" s="1165">
        <f>G81+G69+G65</f>
        <v>9212600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71" t="s">
        <v>2273</v>
      </c>
      <c r="M87" s="2172"/>
      <c r="N87" s="1173">
        <v>30000</v>
      </c>
    </row>
    <row r="88" spans="2:14" ht="15" customHeight="1">
      <c r="C88" s="1115" t="s">
        <v>2290</v>
      </c>
      <c r="G88" s="1119" t="str">
        <f>IF(Application!D211="Large Family","Yes","No")</f>
        <v>No</v>
      </c>
      <c r="L88" s="2165" t="s">
        <v>2237</v>
      </c>
      <c r="M88" s="2166"/>
      <c r="N88" s="1174">
        <v>20000</v>
      </c>
    </row>
    <row r="89" spans="2:14" ht="15" customHeight="1" thickBot="1">
      <c r="C89" s="1115" t="s">
        <v>2271</v>
      </c>
      <c r="G89" s="1078" t="s">
        <v>678</v>
      </c>
      <c r="L89" s="2167" t="s">
        <v>2274</v>
      </c>
      <c r="M89" s="2168"/>
      <c r="N89" s="1175">
        <v>10000</v>
      </c>
    </row>
    <row r="90" spans="2:14" ht="15" customHeight="1">
      <c r="C90" s="1115" t="s">
        <v>2272</v>
      </c>
      <c r="G90" s="1079" t="str">
        <f>Application!T193</f>
        <v>High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20000</v>
      </c>
    </row>
    <row r="95" spans="2:14" ht="15" customHeight="1">
      <c r="E95" s="1124" t="str">
        <f>E64</f>
        <v>Bedroom-Adjusted Low-Income Units</v>
      </c>
      <c r="F95" s="1155" t="s">
        <v>2303</v>
      </c>
      <c r="G95" s="1156">
        <f>G27</f>
        <v>126.2</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554</v>
      </c>
    </row>
    <row r="101" spans="2:9" ht="15" customHeight="1">
      <c r="F101" s="1158"/>
    </row>
    <row r="102" spans="2:9" ht="15" customHeight="1">
      <c r="E102" s="1124" t="s">
        <v>2310</v>
      </c>
      <c r="G102" s="1117" t="b">
        <f>G100="Yes"</f>
        <v>1</v>
      </c>
    </row>
    <row r="103" spans="2:9" ht="15" customHeight="1"/>
    <row r="104" spans="2:9" ht="15" customHeight="1">
      <c r="E104" s="1124" t="str">
        <f>E64</f>
        <v>Bedroom-Adjusted Low-Income Units</v>
      </c>
      <c r="G104" s="1156">
        <f>G27</f>
        <v>126.2</v>
      </c>
    </row>
    <row r="105" spans="2:9" ht="15" customHeight="1">
      <c r="E105" s="1124" t="s">
        <v>2246</v>
      </c>
      <c r="F105" s="1155" t="s">
        <v>2303</v>
      </c>
      <c r="G105" s="1085">
        <v>20000</v>
      </c>
    </row>
    <row r="106" spans="2:9" ht="15" customHeight="1">
      <c r="E106" s="1160" t="s">
        <v>2275</v>
      </c>
      <c r="F106" s="1081"/>
      <c r="G106" s="1165">
        <f>G102*G105*G104</f>
        <v>2524000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62" t="s">
        <v>2638</v>
      </c>
      <c r="D110" s="2162"/>
      <c r="E110" s="2162"/>
      <c r="F110" s="2162"/>
    </row>
    <row r="111" spans="2:9" ht="15" customHeight="1">
      <c r="C111" s="2162"/>
      <c r="D111" s="2162"/>
      <c r="E111" s="2162"/>
      <c r="F111" s="2162"/>
      <c r="G111" s="1078"/>
    </row>
    <row r="112" spans="2:9" ht="15" customHeight="1"/>
    <row r="113" spans="2:9" ht="15" customHeight="1">
      <c r="C113" s="1079" t="s">
        <v>2641</v>
      </c>
      <c r="G113" s="2163"/>
      <c r="H113" s="2163"/>
    </row>
    <row r="114" spans="2:9" ht="15" customHeight="1">
      <c r="G114" s="2163"/>
      <c r="H114" s="2163"/>
    </row>
    <row r="115" spans="2:9" ht="15" customHeight="1">
      <c r="G115" s="2164"/>
      <c r="H115" s="2164"/>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Sacramento</v>
      </c>
    </row>
    <row r="120" spans="2:9" ht="15" customHeight="1">
      <c r="E120" s="1124"/>
      <c r="G120" s="1116"/>
    </row>
    <row r="121" spans="2:9" ht="15" customHeight="1">
      <c r="E121" s="1124" t="str">
        <f>"2-Bedroom "&amp;G119&amp;" County Basis Limit"</f>
        <v>2-Bedroom Sacramento County Basis Limit</v>
      </c>
      <c r="G121" s="1116">
        <f>Application!R987</f>
        <v>461600</v>
      </c>
    </row>
    <row r="122" spans="2:9" ht="15" customHeight="1">
      <c r="E122" s="1124" t="s">
        <v>2311</v>
      </c>
      <c r="G122" s="1116">
        <f>MEDIAN((Application!BR806:BR863))</f>
        <v>489600</v>
      </c>
    </row>
    <row r="123" spans="2:9" ht="15" customHeight="1">
      <c r="D123" s="1081"/>
      <c r="E123" s="1160" t="s">
        <v>2313</v>
      </c>
      <c r="F123" s="1176"/>
      <c r="G123" s="1177">
        <f>((G121-G122)/G122)*0.25</f>
        <v>-1.4297385620915032E-2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697F9E2284BA4BB04372843CFB267B" ma:contentTypeVersion="15" ma:contentTypeDescription="Create a new document." ma:contentTypeScope="" ma:versionID="7d8982b0b1105687123816866b6abff6">
  <xsd:schema xmlns:xsd="http://www.w3.org/2001/XMLSchema" xmlns:xs="http://www.w3.org/2001/XMLSchema" xmlns:p="http://schemas.microsoft.com/office/2006/metadata/properties" xmlns:ns2="6936e2c4-769c-4553-85ec-ff183a2267a6" xmlns:ns3="23aa8df8-0ffe-4fab-ae3d-c6fe46fb1148" targetNamespace="http://schemas.microsoft.com/office/2006/metadata/properties" ma:root="true" ma:fieldsID="e4f8eb15c1bc0a012efcfd405f0313ab" ns2:_="" ns3:_="">
    <xsd:import namespace="6936e2c4-769c-4553-85ec-ff183a2267a6"/>
    <xsd:import namespace="23aa8df8-0ffe-4fab-ae3d-c6fe46fb114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36e2c4-769c-4553-85ec-ff183a2267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cfb2c7d-30b6-4044-ac15-9cbc9248d1f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aa8df8-0ffe-4fab-ae3d-c6fe46fb11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fc3420e-b411-445c-8f4e-2021d1d6f70c}" ma:internalName="TaxCatchAll" ma:showField="CatchAllData" ma:web="23aa8df8-0ffe-4fab-ae3d-c6fe46fb114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8D470C-459B-4816-9F36-7D221F3A8C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36e2c4-769c-4553-85ec-ff183a2267a6"/>
    <ds:schemaRef ds:uri="23aa8df8-0ffe-4fab-ae3d-c6fe46fb11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81FEC9-D05F-414D-9995-E9B6536768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Parker Evans</cp:lastModifiedBy>
  <cp:lastPrinted>2022-06-02T00:41:49Z</cp:lastPrinted>
  <dcterms:created xsi:type="dcterms:W3CDTF">2007-12-27T18:26:28Z</dcterms:created>
  <dcterms:modified xsi:type="dcterms:W3CDTF">2024-08-24T21:14:19Z</dcterms:modified>
</cp:coreProperties>
</file>