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ctyhousing.sharepoint.com/Shared Documents/Public/1245 McKay Ave - Alameda Point/1245 McKay - Round 2 TCAC Final/Application Workbook/"/>
    </mc:Choice>
  </mc:AlternateContent>
  <xr:revisionPtr revIDLastSave="324" documentId="8_{8D0C0FAA-0F71-469A-9C96-731AD2A38025}" xr6:coauthVersionLast="47" xr6:coauthVersionMax="47" xr10:uidLastSave="{0A61E535-2E64-4CBC-A40F-3C5B88F9E88D}"/>
  <bookViews>
    <workbookView xWindow="28680" yWindow="-120" windowWidth="29040" windowHeight="15840" tabRatio="676"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9" i="3" l="1"/>
  <c r="AG444" i="3"/>
  <c r="AG443" i="3"/>
  <c r="L945" i="3" l="1"/>
  <c r="E10" i="4" l="1"/>
  <c r="AO642" i="3" l="1"/>
  <c r="AM562" i="3"/>
  <c r="C64" i="4"/>
  <c r="C66" i="4"/>
  <c r="H6" i="9"/>
  <c r="AI6" i="9"/>
  <c r="AJ6" i="9"/>
  <c r="AK6" i="9"/>
  <c r="AL6" i="9"/>
  <c r="AM6" i="9"/>
  <c r="AN6" i="9"/>
  <c r="AO6" i="9"/>
  <c r="AP6" i="9"/>
  <c r="AQ6" i="9"/>
  <c r="AR6" i="9"/>
  <c r="AS6" i="9"/>
  <c r="AT6" i="9"/>
  <c r="AU6" i="9"/>
  <c r="AV6" i="9"/>
  <c r="AW6" i="9"/>
  <c r="AX6" i="9"/>
  <c r="AY6" i="9"/>
  <c r="AZ6" i="9"/>
  <c r="BA6" i="9"/>
  <c r="BB6" i="9"/>
  <c r="BC6" i="9"/>
  <c r="BD6" i="9"/>
  <c r="BE6" i="9"/>
  <c r="BF6" i="9"/>
  <c r="BG6" i="9"/>
  <c r="BH6" i="9"/>
  <c r="BI6" i="9"/>
  <c r="BJ6" i="9"/>
  <c r="BK6" i="9"/>
  <c r="BL6" i="9"/>
  <c r="BM6" i="9"/>
  <c r="BN6" i="9"/>
  <c r="BO6" i="9"/>
  <c r="BP6" i="9"/>
  <c r="BQ6" i="9"/>
  <c r="BR6" i="9"/>
  <c r="BS6" i="9"/>
  <c r="BT6" i="9"/>
  <c r="BU6" i="9"/>
  <c r="BV6" i="9"/>
  <c r="BW6" i="9"/>
  <c r="BX6" i="9"/>
  <c r="BY6" i="9"/>
  <c r="BZ6" i="9"/>
  <c r="CA6" i="9"/>
  <c r="CB6" i="9"/>
  <c r="CC6" i="9"/>
  <c r="CD6" i="9"/>
  <c r="CE6" i="9"/>
  <c r="CF6" i="9"/>
  <c r="CG6" i="9"/>
  <c r="CH6" i="9"/>
  <c r="CI6" i="9"/>
  <c r="CJ6" i="9"/>
  <c r="CK6" i="9"/>
  <c r="CL6" i="9"/>
  <c r="CM6" i="9"/>
  <c r="CN6" i="9"/>
  <c r="CO6" i="9"/>
  <c r="CP6" i="9"/>
  <c r="CQ6" i="9"/>
  <c r="CR6" i="9"/>
  <c r="CS6" i="9"/>
  <c r="CT6" i="9"/>
  <c r="CU6" i="9"/>
  <c r="CV6" i="9"/>
  <c r="CW6" i="9"/>
  <c r="CX6" i="9"/>
  <c r="CY6" i="9"/>
  <c r="CZ6" i="9"/>
  <c r="DA6" i="9"/>
  <c r="DB6" i="9"/>
  <c r="DC6" i="9"/>
  <c r="DD6" i="9"/>
  <c r="DE6" i="9"/>
  <c r="DF6" i="9"/>
  <c r="DG6" i="9"/>
  <c r="DH6" i="9"/>
  <c r="DI6" i="9"/>
  <c r="DJ6" i="9"/>
  <c r="DK6" i="9"/>
  <c r="DL6" i="9"/>
  <c r="DM6" i="9"/>
  <c r="DN6" i="9"/>
  <c r="DO6" i="9"/>
  <c r="DP6" i="9"/>
  <c r="DQ6" i="9"/>
  <c r="DR6" i="9"/>
  <c r="DS6" i="9"/>
  <c r="DT6" i="9"/>
  <c r="DU6" i="9"/>
  <c r="DV6" i="9"/>
  <c r="DW6" i="9"/>
  <c r="DX6" i="9"/>
  <c r="DY6" i="9"/>
  <c r="DZ6" i="9"/>
  <c r="EA6" i="9"/>
  <c r="EB6" i="9"/>
  <c r="EC6" i="9"/>
  <c r="ED6" i="9"/>
  <c r="EE6" i="9"/>
  <c r="EF6" i="9"/>
  <c r="EG6" i="9"/>
  <c r="EH6" i="9"/>
  <c r="EI6" i="9"/>
  <c r="EJ6" i="9"/>
  <c r="EK6" i="9"/>
  <c r="EL6" i="9"/>
  <c r="EM6" i="9"/>
  <c r="EN6" i="9"/>
  <c r="EO6" i="9"/>
  <c r="EP6" i="9"/>
  <c r="EQ6" i="9"/>
  <c r="ER6" i="9"/>
  <c r="ES6" i="9"/>
  <c r="ET6" i="9"/>
  <c r="EU6" i="9"/>
  <c r="EV6" i="9"/>
  <c r="EW6" i="9"/>
  <c r="EX6" i="9"/>
  <c r="EY6" i="9"/>
  <c r="EZ6" i="9"/>
  <c r="FA6" i="9"/>
  <c r="FB6" i="9"/>
  <c r="FC6" i="9"/>
  <c r="FD6" i="9"/>
  <c r="FE6" i="9"/>
  <c r="FF6" i="9"/>
  <c r="FG6" i="9"/>
  <c r="FH6" i="9"/>
  <c r="FI6" i="9"/>
  <c r="FJ6" i="9"/>
  <c r="FK6" i="9"/>
  <c r="FL6" i="9"/>
  <c r="FM6" i="9"/>
  <c r="FN6" i="9"/>
  <c r="FO6" i="9"/>
  <c r="FP6" i="9"/>
  <c r="FQ6" i="9"/>
  <c r="FR6" i="9"/>
  <c r="FS6" i="9"/>
  <c r="FT6" i="9"/>
  <c r="FU6" i="9"/>
  <c r="FV6" i="9"/>
  <c r="FW6" i="9"/>
  <c r="FX6" i="9"/>
  <c r="FY6" i="9"/>
  <c r="FZ6" i="9"/>
  <c r="GA6" i="9"/>
  <c r="GB6" i="9"/>
  <c r="GC6" i="9"/>
  <c r="GD6" i="9"/>
  <c r="GE6" i="9"/>
  <c r="GF6" i="9"/>
  <c r="GG6" i="9"/>
  <c r="GH6" i="9"/>
  <c r="GI6" i="9"/>
  <c r="GJ6" i="9"/>
  <c r="GK6" i="9"/>
  <c r="GL6" i="9"/>
  <c r="GM6" i="9"/>
  <c r="GN6" i="9"/>
  <c r="GO6" i="9"/>
  <c r="GP6" i="9"/>
  <c r="GQ6" i="9"/>
  <c r="GR6" i="9"/>
  <c r="GS6" i="9"/>
  <c r="GT6" i="9"/>
  <c r="GU6" i="9"/>
  <c r="GV6" i="9"/>
  <c r="GW6" i="9"/>
  <c r="GX6" i="9"/>
  <c r="GY6" i="9"/>
  <c r="GZ6" i="9"/>
  <c r="HA6" i="9"/>
  <c r="HB6" i="9"/>
  <c r="HC6" i="9"/>
  <c r="HD6" i="9"/>
  <c r="HE6" i="9"/>
  <c r="HF6" i="9"/>
  <c r="HG6" i="9"/>
  <c r="HH6" i="9"/>
  <c r="HI6" i="9"/>
  <c r="HJ6" i="9"/>
  <c r="HK6" i="9"/>
  <c r="HL6" i="9"/>
  <c r="HM6" i="9"/>
  <c r="HN6" i="9"/>
  <c r="HO6" i="9"/>
  <c r="HP6" i="9"/>
  <c r="HQ6" i="9"/>
  <c r="HR6" i="9"/>
  <c r="HS6" i="9"/>
  <c r="HT6" i="9"/>
  <c r="HU6" i="9"/>
  <c r="HV6" i="9"/>
  <c r="HW6" i="9"/>
  <c r="HX6" i="9"/>
  <c r="HY6" i="9"/>
  <c r="HZ6" i="9"/>
  <c r="IA6" i="9"/>
  <c r="IB6" i="9"/>
  <c r="IC6" i="9"/>
  <c r="ID6" i="9"/>
  <c r="IE6" i="9"/>
  <c r="IF6" i="9"/>
  <c r="IG6" i="9"/>
  <c r="IH6" i="9"/>
  <c r="II6" i="9"/>
  <c r="IJ6" i="9"/>
  <c r="IK6" i="9"/>
  <c r="IL6" i="9"/>
  <c r="IM6" i="9"/>
  <c r="IN6" i="9"/>
  <c r="IO6" i="9"/>
  <c r="IP6" i="9"/>
  <c r="IQ6" i="9"/>
  <c r="IR6" i="9"/>
  <c r="IS6" i="9"/>
  <c r="IT6" i="9"/>
  <c r="IU6" i="9"/>
  <c r="IV6" i="9"/>
  <c r="IW6" i="9"/>
  <c r="IX6" i="9"/>
  <c r="IY6" i="9"/>
  <c r="IZ6" i="9"/>
  <c r="JA6" i="9"/>
  <c r="JB6" i="9"/>
  <c r="JC6" i="9"/>
  <c r="JD6" i="9"/>
  <c r="JE6" i="9"/>
  <c r="JF6" i="9"/>
  <c r="JG6" i="9"/>
  <c r="JH6" i="9"/>
  <c r="JI6" i="9"/>
  <c r="JJ6" i="9"/>
  <c r="JK6" i="9"/>
  <c r="JL6" i="9"/>
  <c r="JM6" i="9"/>
  <c r="JN6" i="9"/>
  <c r="JO6" i="9"/>
  <c r="JP6" i="9"/>
  <c r="JQ6" i="9"/>
  <c r="JR6" i="9"/>
  <c r="JS6" i="9"/>
  <c r="JT6" i="9"/>
  <c r="JU6" i="9"/>
  <c r="JV6" i="9"/>
  <c r="JW6" i="9"/>
  <c r="JX6" i="9"/>
  <c r="JY6" i="9"/>
  <c r="JZ6" i="9"/>
  <c r="KA6" i="9"/>
  <c r="KB6" i="9"/>
  <c r="KC6" i="9"/>
  <c r="KD6" i="9"/>
  <c r="KE6" i="9"/>
  <c r="KF6" i="9"/>
  <c r="KG6" i="9"/>
  <c r="KH6" i="9"/>
  <c r="KI6" i="9"/>
  <c r="KJ6" i="9"/>
  <c r="KK6" i="9"/>
  <c r="KL6" i="9"/>
  <c r="KM6" i="9"/>
  <c r="KN6" i="9"/>
  <c r="KO6" i="9"/>
  <c r="KP6" i="9"/>
  <c r="KQ6" i="9"/>
  <c r="KR6" i="9"/>
  <c r="KS6" i="9"/>
  <c r="KT6" i="9"/>
  <c r="KU6" i="9"/>
  <c r="KV6" i="9"/>
  <c r="KW6" i="9"/>
  <c r="KX6" i="9"/>
  <c r="KY6" i="9"/>
  <c r="KZ6" i="9"/>
  <c r="LA6" i="9"/>
  <c r="LB6" i="9"/>
  <c r="LC6" i="9"/>
  <c r="LD6" i="9"/>
  <c r="LE6" i="9"/>
  <c r="LF6" i="9"/>
  <c r="LG6" i="9"/>
  <c r="LH6" i="9"/>
  <c r="LI6" i="9"/>
  <c r="LJ6" i="9"/>
  <c r="LK6" i="9"/>
  <c r="LL6" i="9"/>
  <c r="LM6" i="9"/>
  <c r="LN6" i="9"/>
  <c r="LO6" i="9"/>
  <c r="LP6" i="9"/>
  <c r="LQ6" i="9"/>
  <c r="LR6" i="9"/>
  <c r="LS6" i="9"/>
  <c r="LT6" i="9"/>
  <c r="LU6" i="9"/>
  <c r="LV6" i="9"/>
  <c r="LW6" i="9"/>
  <c r="LX6" i="9"/>
  <c r="LY6" i="9"/>
  <c r="LZ6" i="9"/>
  <c r="MA6" i="9"/>
  <c r="MB6" i="9"/>
  <c r="MC6" i="9"/>
  <c r="MD6" i="9"/>
  <c r="ME6" i="9"/>
  <c r="MF6" i="9"/>
  <c r="MG6" i="9"/>
  <c r="MH6" i="9"/>
  <c r="MI6" i="9"/>
  <c r="MJ6" i="9"/>
  <c r="MK6" i="9"/>
  <c r="ML6" i="9"/>
  <c r="MM6" i="9"/>
  <c r="MN6" i="9"/>
  <c r="MO6" i="9"/>
  <c r="MP6" i="9"/>
  <c r="MQ6" i="9"/>
  <c r="MR6" i="9"/>
  <c r="MS6" i="9"/>
  <c r="MT6" i="9"/>
  <c r="MU6" i="9"/>
  <c r="MV6" i="9"/>
  <c r="MW6" i="9"/>
  <c r="MX6" i="9"/>
  <c r="MY6" i="9"/>
  <c r="MZ6" i="9"/>
  <c r="NA6" i="9"/>
  <c r="NB6" i="9"/>
  <c r="NC6" i="9"/>
  <c r="ND6" i="9"/>
  <c r="NE6" i="9"/>
  <c r="NF6" i="9"/>
  <c r="NG6" i="9"/>
  <c r="NH6" i="9"/>
  <c r="NI6" i="9"/>
  <c r="NJ6" i="9"/>
  <c r="NK6" i="9"/>
  <c r="NL6" i="9"/>
  <c r="NM6" i="9"/>
  <c r="NN6" i="9"/>
  <c r="NO6" i="9"/>
  <c r="NP6" i="9"/>
  <c r="NQ6" i="9"/>
  <c r="NR6" i="9"/>
  <c r="NS6" i="9"/>
  <c r="NT6" i="9"/>
  <c r="NU6" i="9"/>
  <c r="NV6" i="9"/>
  <c r="NW6" i="9"/>
  <c r="NX6" i="9"/>
  <c r="NY6" i="9"/>
  <c r="NZ6" i="9"/>
  <c r="OA6" i="9"/>
  <c r="OB6" i="9"/>
  <c r="OC6" i="9"/>
  <c r="OD6" i="9"/>
  <c r="OE6" i="9"/>
  <c r="OF6" i="9"/>
  <c r="OG6" i="9"/>
  <c r="OH6" i="9"/>
  <c r="OI6" i="9"/>
  <c r="OJ6" i="9"/>
  <c r="OK6" i="9"/>
  <c r="OL6" i="9"/>
  <c r="OM6" i="9"/>
  <c r="ON6" i="9"/>
  <c r="OO6" i="9"/>
  <c r="OP6" i="9"/>
  <c r="OQ6" i="9"/>
  <c r="OR6" i="9"/>
  <c r="OS6" i="9"/>
  <c r="OT6" i="9"/>
  <c r="OU6" i="9"/>
  <c r="OV6" i="9"/>
  <c r="OW6" i="9"/>
  <c r="OX6" i="9"/>
  <c r="OY6" i="9"/>
  <c r="OZ6" i="9"/>
  <c r="PA6" i="9"/>
  <c r="PB6" i="9"/>
  <c r="PC6" i="9"/>
  <c r="PD6" i="9"/>
  <c r="PE6" i="9"/>
  <c r="PF6" i="9"/>
  <c r="PG6" i="9"/>
  <c r="PH6" i="9"/>
  <c r="PI6" i="9"/>
  <c r="PJ6" i="9"/>
  <c r="PK6" i="9"/>
  <c r="PL6" i="9"/>
  <c r="PM6" i="9"/>
  <c r="PN6" i="9"/>
  <c r="PO6" i="9"/>
  <c r="PP6" i="9"/>
  <c r="PQ6" i="9"/>
  <c r="PR6" i="9"/>
  <c r="PS6" i="9"/>
  <c r="PT6" i="9"/>
  <c r="PU6" i="9"/>
  <c r="PV6" i="9"/>
  <c r="PW6" i="9"/>
  <c r="PX6" i="9"/>
  <c r="PY6" i="9"/>
  <c r="PZ6" i="9"/>
  <c r="QA6" i="9"/>
  <c r="QB6" i="9"/>
  <c r="QC6" i="9"/>
  <c r="QD6" i="9"/>
  <c r="QE6" i="9"/>
  <c r="QF6" i="9"/>
  <c r="QG6" i="9"/>
  <c r="QH6" i="9"/>
  <c r="QI6" i="9"/>
  <c r="QJ6" i="9"/>
  <c r="QK6" i="9"/>
  <c r="QL6" i="9"/>
  <c r="QM6" i="9"/>
  <c r="QN6" i="9"/>
  <c r="QO6" i="9"/>
  <c r="QP6" i="9"/>
  <c r="QQ6" i="9"/>
  <c r="QR6" i="9"/>
  <c r="QS6" i="9"/>
  <c r="QT6" i="9"/>
  <c r="QU6" i="9"/>
  <c r="QV6" i="9"/>
  <c r="QW6" i="9"/>
  <c r="QX6" i="9"/>
  <c r="QY6" i="9"/>
  <c r="QZ6" i="9"/>
  <c r="RA6" i="9"/>
  <c r="RB6" i="9"/>
  <c r="RC6" i="9"/>
  <c r="RD6" i="9"/>
  <c r="RE6" i="9"/>
  <c r="RF6" i="9"/>
  <c r="RG6" i="9"/>
  <c r="RH6" i="9"/>
  <c r="RI6" i="9"/>
  <c r="RJ6" i="9"/>
  <c r="RK6" i="9"/>
  <c r="RL6" i="9"/>
  <c r="RM6" i="9"/>
  <c r="RN6" i="9"/>
  <c r="RO6" i="9"/>
  <c r="RP6" i="9"/>
  <c r="RQ6" i="9"/>
  <c r="RR6" i="9"/>
  <c r="RS6" i="9"/>
  <c r="RT6" i="9"/>
  <c r="RU6" i="9"/>
  <c r="RV6" i="9"/>
  <c r="RW6" i="9"/>
  <c r="RX6" i="9"/>
  <c r="RY6" i="9"/>
  <c r="RZ6" i="9"/>
  <c r="SA6" i="9"/>
  <c r="SB6" i="9"/>
  <c r="SC6" i="9"/>
  <c r="SD6" i="9"/>
  <c r="SE6" i="9"/>
  <c r="SF6" i="9"/>
  <c r="SG6" i="9"/>
  <c r="SH6" i="9"/>
  <c r="SI6" i="9"/>
  <c r="SJ6" i="9"/>
  <c r="SK6" i="9"/>
  <c r="SL6" i="9"/>
  <c r="SM6" i="9"/>
  <c r="SN6" i="9"/>
  <c r="SO6" i="9"/>
  <c r="SP6" i="9"/>
  <c r="SQ6" i="9"/>
  <c r="SR6" i="9"/>
  <c r="SS6" i="9"/>
  <c r="ST6" i="9"/>
  <c r="SU6" i="9"/>
  <c r="SV6" i="9"/>
  <c r="SW6" i="9"/>
  <c r="SX6" i="9"/>
  <c r="SY6" i="9"/>
  <c r="SZ6" i="9"/>
  <c r="TA6" i="9"/>
  <c r="TB6" i="9"/>
  <c r="TC6" i="9"/>
  <c r="TD6" i="9"/>
  <c r="TE6" i="9"/>
  <c r="TF6" i="9"/>
  <c r="TG6" i="9"/>
  <c r="TH6" i="9"/>
  <c r="TI6" i="9"/>
  <c r="TJ6" i="9"/>
  <c r="TK6" i="9"/>
  <c r="TL6" i="9"/>
  <c r="TM6" i="9"/>
  <c r="TN6" i="9"/>
  <c r="TO6" i="9"/>
  <c r="TP6" i="9"/>
  <c r="TQ6" i="9"/>
  <c r="TR6" i="9"/>
  <c r="TS6" i="9"/>
  <c r="TT6" i="9"/>
  <c r="TU6" i="9"/>
  <c r="TV6" i="9"/>
  <c r="TW6" i="9"/>
  <c r="TX6" i="9"/>
  <c r="TY6" i="9"/>
  <c r="TZ6" i="9"/>
  <c r="UA6" i="9"/>
  <c r="UB6" i="9"/>
  <c r="UC6" i="9"/>
  <c r="UD6" i="9"/>
  <c r="UE6" i="9"/>
  <c r="UF6" i="9"/>
  <c r="UG6" i="9"/>
  <c r="UH6" i="9"/>
  <c r="UI6" i="9"/>
  <c r="UJ6" i="9"/>
  <c r="UK6" i="9"/>
  <c r="UL6" i="9"/>
  <c r="UM6" i="9"/>
  <c r="UN6" i="9"/>
  <c r="UO6" i="9"/>
  <c r="UP6" i="9"/>
  <c r="UQ6" i="9"/>
  <c r="UR6" i="9"/>
  <c r="US6" i="9"/>
  <c r="UT6" i="9"/>
  <c r="UU6" i="9"/>
  <c r="UV6" i="9"/>
  <c r="UW6" i="9"/>
  <c r="UX6" i="9"/>
  <c r="UY6" i="9"/>
  <c r="UZ6" i="9"/>
  <c r="VA6" i="9"/>
  <c r="VB6" i="9"/>
  <c r="VC6" i="9"/>
  <c r="VD6" i="9"/>
  <c r="VE6" i="9"/>
  <c r="VF6" i="9"/>
  <c r="VG6" i="9"/>
  <c r="VH6" i="9"/>
  <c r="VI6" i="9"/>
  <c r="VJ6" i="9"/>
  <c r="VK6" i="9"/>
  <c r="VL6" i="9"/>
  <c r="VM6" i="9"/>
  <c r="VN6" i="9"/>
  <c r="VO6" i="9"/>
  <c r="VP6" i="9"/>
  <c r="VQ6" i="9"/>
  <c r="VR6" i="9"/>
  <c r="VS6" i="9"/>
  <c r="VT6" i="9"/>
  <c r="VU6" i="9"/>
  <c r="VV6" i="9"/>
  <c r="VW6" i="9"/>
  <c r="VX6" i="9"/>
  <c r="VY6" i="9"/>
  <c r="VZ6" i="9"/>
  <c r="WA6" i="9"/>
  <c r="WB6" i="9"/>
  <c r="WC6" i="9"/>
  <c r="WD6" i="9"/>
  <c r="WE6" i="9"/>
  <c r="WF6" i="9"/>
  <c r="WG6" i="9"/>
  <c r="WH6" i="9"/>
  <c r="WI6" i="9"/>
  <c r="WJ6" i="9"/>
  <c r="WK6" i="9"/>
  <c r="WL6" i="9"/>
  <c r="WM6" i="9"/>
  <c r="WN6" i="9"/>
  <c r="WO6" i="9"/>
  <c r="WP6" i="9"/>
  <c r="WQ6" i="9"/>
  <c r="WR6" i="9"/>
  <c r="WS6" i="9"/>
  <c r="WT6" i="9"/>
  <c r="WU6" i="9"/>
  <c r="WV6" i="9"/>
  <c r="WW6" i="9"/>
  <c r="WX6" i="9"/>
  <c r="WY6" i="9"/>
  <c r="WZ6" i="9"/>
  <c r="XA6" i="9"/>
  <c r="XB6" i="9"/>
  <c r="XC6" i="9"/>
  <c r="XD6" i="9"/>
  <c r="XE6" i="9"/>
  <c r="XF6" i="9"/>
  <c r="XG6" i="9"/>
  <c r="XH6" i="9"/>
  <c r="XI6" i="9"/>
  <c r="XJ6" i="9"/>
  <c r="XK6" i="9"/>
  <c r="XL6" i="9"/>
  <c r="XM6" i="9"/>
  <c r="XN6" i="9"/>
  <c r="XO6" i="9"/>
  <c r="XP6" i="9"/>
  <c r="XQ6" i="9"/>
  <c r="XR6" i="9"/>
  <c r="XS6" i="9"/>
  <c r="XT6" i="9"/>
  <c r="XU6" i="9"/>
  <c r="XV6" i="9"/>
  <c r="XW6" i="9"/>
  <c r="XX6" i="9"/>
  <c r="XY6" i="9"/>
  <c r="XZ6" i="9"/>
  <c r="YA6" i="9"/>
  <c r="YB6" i="9"/>
  <c r="YC6" i="9"/>
  <c r="YD6" i="9"/>
  <c r="YE6" i="9"/>
  <c r="YF6" i="9"/>
  <c r="YG6" i="9"/>
  <c r="YH6" i="9"/>
  <c r="YI6" i="9"/>
  <c r="YJ6" i="9"/>
  <c r="YK6" i="9"/>
  <c r="YL6" i="9"/>
  <c r="YM6" i="9"/>
  <c r="YN6" i="9"/>
  <c r="YO6" i="9"/>
  <c r="YP6" i="9"/>
  <c r="YQ6" i="9"/>
  <c r="YR6" i="9"/>
  <c r="YS6" i="9"/>
  <c r="YT6" i="9"/>
  <c r="YU6" i="9"/>
  <c r="YV6" i="9"/>
  <c r="YW6" i="9"/>
  <c r="YX6" i="9"/>
  <c r="YY6" i="9"/>
  <c r="YZ6" i="9"/>
  <c r="ZA6" i="9"/>
  <c r="ZB6" i="9"/>
  <c r="ZC6" i="9"/>
  <c r="ZD6" i="9"/>
  <c r="ZE6" i="9"/>
  <c r="ZF6" i="9"/>
  <c r="ZG6" i="9"/>
  <c r="ZH6" i="9"/>
  <c r="ZI6" i="9"/>
  <c r="ZJ6" i="9"/>
  <c r="ZK6" i="9"/>
  <c r="ZL6" i="9"/>
  <c r="ZM6" i="9"/>
  <c r="ZN6" i="9"/>
  <c r="ZO6" i="9"/>
  <c r="ZP6" i="9"/>
  <c r="ZQ6" i="9"/>
  <c r="ZR6" i="9"/>
  <c r="ZS6" i="9"/>
  <c r="ZT6" i="9"/>
  <c r="ZU6" i="9"/>
  <c r="ZV6" i="9"/>
  <c r="ZW6" i="9"/>
  <c r="ZX6" i="9"/>
  <c r="ZY6" i="9"/>
  <c r="ZZ6" i="9"/>
  <c r="AAA6" i="9"/>
  <c r="AAB6" i="9"/>
  <c r="AAC6" i="9"/>
  <c r="AAD6" i="9"/>
  <c r="AAE6" i="9"/>
  <c r="AAF6" i="9"/>
  <c r="AAG6" i="9"/>
  <c r="AAH6" i="9"/>
  <c r="AAI6" i="9"/>
  <c r="AAJ6" i="9"/>
  <c r="AAK6" i="9"/>
  <c r="AAL6" i="9"/>
  <c r="AAM6" i="9"/>
  <c r="AAN6" i="9"/>
  <c r="AAO6" i="9"/>
  <c r="AAP6" i="9"/>
  <c r="AAQ6" i="9"/>
  <c r="AAR6" i="9"/>
  <c r="AAS6" i="9"/>
  <c r="AAT6" i="9"/>
  <c r="AAU6" i="9"/>
  <c r="AAV6" i="9"/>
  <c r="AAW6" i="9"/>
  <c r="AAX6" i="9"/>
  <c r="AAY6" i="9"/>
  <c r="AAZ6" i="9"/>
  <c r="ABA6" i="9"/>
  <c r="ABB6" i="9"/>
  <c r="ABC6" i="9"/>
  <c r="ABD6" i="9"/>
  <c r="ABE6" i="9"/>
  <c r="ABF6" i="9"/>
  <c r="ABG6" i="9"/>
  <c r="ABH6" i="9"/>
  <c r="ABI6" i="9"/>
  <c r="ABJ6" i="9"/>
  <c r="ABK6" i="9"/>
  <c r="ABL6" i="9"/>
  <c r="ABM6" i="9"/>
  <c r="ABN6" i="9"/>
  <c r="ABO6" i="9"/>
  <c r="ABP6" i="9"/>
  <c r="ABQ6" i="9"/>
  <c r="ABR6" i="9"/>
  <c r="ABS6" i="9"/>
  <c r="ABT6" i="9"/>
  <c r="ABU6" i="9"/>
  <c r="ABV6" i="9"/>
  <c r="ABW6" i="9"/>
  <c r="ABX6" i="9"/>
  <c r="ABY6" i="9"/>
  <c r="ABZ6" i="9"/>
  <c r="ACA6" i="9"/>
  <c r="ACB6" i="9"/>
  <c r="ACC6" i="9"/>
  <c r="ACD6" i="9"/>
  <c r="ACE6" i="9"/>
  <c r="ACF6" i="9"/>
  <c r="ACG6" i="9"/>
  <c r="ACH6" i="9"/>
  <c r="ACI6" i="9"/>
  <c r="ACJ6" i="9"/>
  <c r="ACK6" i="9"/>
  <c r="ACL6" i="9"/>
  <c r="ACM6" i="9"/>
  <c r="ACN6" i="9"/>
  <c r="ACO6" i="9"/>
  <c r="ACP6" i="9"/>
  <c r="ACQ6" i="9"/>
  <c r="ACR6" i="9"/>
  <c r="ACS6" i="9"/>
  <c r="ACT6" i="9"/>
  <c r="ACU6" i="9"/>
  <c r="ACV6" i="9"/>
  <c r="ACW6" i="9"/>
  <c r="ACX6" i="9"/>
  <c r="ACY6" i="9"/>
  <c r="ACZ6" i="9"/>
  <c r="ADA6" i="9"/>
  <c r="ADB6" i="9"/>
  <c r="ADC6" i="9"/>
  <c r="ADD6" i="9"/>
  <c r="ADE6" i="9"/>
  <c r="ADF6" i="9"/>
  <c r="ADG6" i="9"/>
  <c r="ADH6" i="9"/>
  <c r="ADI6" i="9"/>
  <c r="ADJ6" i="9"/>
  <c r="ADK6" i="9"/>
  <c r="ADL6" i="9"/>
  <c r="ADM6" i="9"/>
  <c r="ADN6" i="9"/>
  <c r="ADO6" i="9"/>
  <c r="ADP6" i="9"/>
  <c r="ADQ6" i="9"/>
  <c r="ADR6" i="9"/>
  <c r="ADS6" i="9"/>
  <c r="ADT6" i="9"/>
  <c r="ADU6" i="9"/>
  <c r="ADV6" i="9"/>
  <c r="ADW6" i="9"/>
  <c r="ADX6" i="9"/>
  <c r="ADY6" i="9"/>
  <c r="ADZ6" i="9"/>
  <c r="AEA6" i="9"/>
  <c r="AEB6" i="9"/>
  <c r="AEC6" i="9"/>
  <c r="AED6" i="9"/>
  <c r="AEE6" i="9"/>
  <c r="AEF6" i="9"/>
  <c r="AEG6" i="9"/>
  <c r="AEH6" i="9"/>
  <c r="AEI6" i="9"/>
  <c r="AEJ6" i="9"/>
  <c r="AEK6" i="9"/>
  <c r="AEL6" i="9"/>
  <c r="AEM6" i="9"/>
  <c r="AEN6" i="9"/>
  <c r="AEO6" i="9"/>
  <c r="AEP6" i="9"/>
  <c r="AEQ6" i="9"/>
  <c r="AER6" i="9"/>
  <c r="AES6" i="9"/>
  <c r="AET6" i="9"/>
  <c r="AEU6" i="9"/>
  <c r="AEV6" i="9"/>
  <c r="AEW6" i="9"/>
  <c r="AEX6" i="9"/>
  <c r="AEY6" i="9"/>
  <c r="AEZ6" i="9"/>
  <c r="AFA6" i="9"/>
  <c r="AFB6" i="9"/>
  <c r="AFC6" i="9"/>
  <c r="AFD6" i="9"/>
  <c r="AFE6" i="9"/>
  <c r="AFF6" i="9"/>
  <c r="AFG6" i="9"/>
  <c r="AFH6" i="9"/>
  <c r="AFI6" i="9"/>
  <c r="AFJ6" i="9"/>
  <c r="AFK6" i="9"/>
  <c r="AFL6" i="9"/>
  <c r="AFM6" i="9"/>
  <c r="AFN6" i="9"/>
  <c r="AFO6" i="9"/>
  <c r="AFP6" i="9"/>
  <c r="AFQ6" i="9"/>
  <c r="AFR6" i="9"/>
  <c r="AFS6" i="9"/>
  <c r="AFT6" i="9"/>
  <c r="AFU6" i="9"/>
  <c r="AFV6" i="9"/>
  <c r="AFW6" i="9"/>
  <c r="AFX6" i="9"/>
  <c r="AFY6" i="9"/>
  <c r="AFZ6" i="9"/>
  <c r="AGA6" i="9"/>
  <c r="AGB6" i="9"/>
  <c r="AGC6" i="9"/>
  <c r="AGD6" i="9"/>
  <c r="AGE6" i="9"/>
  <c r="AGF6" i="9"/>
  <c r="AGG6" i="9"/>
  <c r="AGH6" i="9"/>
  <c r="AGI6" i="9"/>
  <c r="AGJ6" i="9"/>
  <c r="AGK6" i="9"/>
  <c r="AGL6" i="9"/>
  <c r="AGM6" i="9"/>
  <c r="AGN6" i="9"/>
  <c r="AGO6" i="9"/>
  <c r="AGP6" i="9"/>
  <c r="AGQ6" i="9"/>
  <c r="AGR6" i="9"/>
  <c r="AGS6" i="9"/>
  <c r="AGT6" i="9"/>
  <c r="AGU6" i="9"/>
  <c r="AGV6" i="9"/>
  <c r="AGW6" i="9"/>
  <c r="AGX6" i="9"/>
  <c r="AGY6" i="9"/>
  <c r="AGZ6" i="9"/>
  <c r="AHA6" i="9"/>
  <c r="AHB6" i="9"/>
  <c r="AHC6" i="9"/>
  <c r="AHD6" i="9"/>
  <c r="AHE6" i="9"/>
  <c r="AHF6" i="9"/>
  <c r="AHG6" i="9"/>
  <c r="AHH6" i="9"/>
  <c r="AHI6" i="9"/>
  <c r="AHJ6" i="9"/>
  <c r="AHK6" i="9"/>
  <c r="AHL6" i="9"/>
  <c r="AHM6" i="9"/>
  <c r="AHN6" i="9"/>
  <c r="AHO6" i="9"/>
  <c r="AHP6" i="9"/>
  <c r="AHQ6" i="9"/>
  <c r="AHR6" i="9"/>
  <c r="AHS6" i="9"/>
  <c r="AHT6" i="9"/>
  <c r="AHU6" i="9"/>
  <c r="AHV6" i="9"/>
  <c r="AHW6" i="9"/>
  <c r="AHX6" i="9"/>
  <c r="AHY6" i="9"/>
  <c r="AHZ6" i="9"/>
  <c r="AIA6" i="9"/>
  <c r="AIB6" i="9"/>
  <c r="AIC6" i="9"/>
  <c r="AID6" i="9"/>
  <c r="AIE6" i="9"/>
  <c r="AIF6" i="9"/>
  <c r="AIG6" i="9"/>
  <c r="AIH6" i="9"/>
  <c r="AII6" i="9"/>
  <c r="AIJ6" i="9"/>
  <c r="AIK6" i="9"/>
  <c r="AIL6" i="9"/>
  <c r="AIM6" i="9"/>
  <c r="AIN6" i="9"/>
  <c r="AIO6" i="9"/>
  <c r="AIP6" i="9"/>
  <c r="AIQ6" i="9"/>
  <c r="AIR6" i="9"/>
  <c r="AIS6" i="9"/>
  <c r="AIT6" i="9"/>
  <c r="AIU6" i="9"/>
  <c r="AIV6" i="9"/>
  <c r="AIW6" i="9"/>
  <c r="AIX6" i="9"/>
  <c r="AIY6" i="9"/>
  <c r="AIZ6" i="9"/>
  <c r="AJA6" i="9"/>
  <c r="AJB6" i="9"/>
  <c r="AJC6" i="9"/>
  <c r="AJD6" i="9"/>
  <c r="AJE6" i="9"/>
  <c r="AJF6" i="9"/>
  <c r="AJG6" i="9"/>
  <c r="AJH6" i="9"/>
  <c r="AJI6" i="9"/>
  <c r="AJJ6" i="9"/>
  <c r="AJK6" i="9"/>
  <c r="AJL6" i="9"/>
  <c r="AJM6" i="9"/>
  <c r="AJN6" i="9"/>
  <c r="AJO6" i="9"/>
  <c r="AJP6" i="9"/>
  <c r="AJQ6" i="9"/>
  <c r="AJR6" i="9"/>
  <c r="AJS6" i="9"/>
  <c r="AJT6" i="9"/>
  <c r="AJU6" i="9"/>
  <c r="AJV6" i="9"/>
  <c r="AJW6" i="9"/>
  <c r="AJX6" i="9"/>
  <c r="AJY6" i="9"/>
  <c r="AJZ6" i="9"/>
  <c r="AKA6" i="9"/>
  <c r="AKB6" i="9"/>
  <c r="AKC6" i="9"/>
  <c r="AKD6" i="9"/>
  <c r="AKE6" i="9"/>
  <c r="AKF6" i="9"/>
  <c r="AKG6" i="9"/>
  <c r="AKH6" i="9"/>
  <c r="AKI6" i="9"/>
  <c r="AKJ6" i="9"/>
  <c r="AKK6" i="9"/>
  <c r="AKL6" i="9"/>
  <c r="AKM6" i="9"/>
  <c r="AKN6" i="9"/>
  <c r="AKO6" i="9"/>
  <c r="AKP6" i="9"/>
  <c r="AKQ6" i="9"/>
  <c r="AKR6" i="9"/>
  <c r="AKS6" i="9"/>
  <c r="AKT6" i="9"/>
  <c r="AKU6" i="9"/>
  <c r="AKV6" i="9"/>
  <c r="AKW6" i="9"/>
  <c r="AKX6" i="9"/>
  <c r="AKY6" i="9"/>
  <c r="AKZ6" i="9"/>
  <c r="ALA6" i="9"/>
  <c r="ALB6" i="9"/>
  <c r="ALC6" i="9"/>
  <c r="ALD6" i="9"/>
  <c r="ALE6" i="9"/>
  <c r="ALF6" i="9"/>
  <c r="ALG6" i="9"/>
  <c r="ALH6" i="9"/>
  <c r="ALI6" i="9"/>
  <c r="ALJ6" i="9"/>
  <c r="ALK6" i="9"/>
  <c r="ALL6" i="9"/>
  <c r="ALM6" i="9"/>
  <c r="ALN6" i="9"/>
  <c r="ALO6" i="9"/>
  <c r="ALP6" i="9"/>
  <c r="ALQ6" i="9"/>
  <c r="ALR6" i="9"/>
  <c r="ALS6" i="9"/>
  <c r="ALT6" i="9"/>
  <c r="ALU6" i="9"/>
  <c r="ALV6" i="9"/>
  <c r="ALW6" i="9"/>
  <c r="ALX6" i="9"/>
  <c r="ALY6" i="9"/>
  <c r="ALZ6" i="9"/>
  <c r="AMA6" i="9"/>
  <c r="AMB6" i="9"/>
  <c r="AMC6" i="9"/>
  <c r="AMD6" i="9"/>
  <c r="AME6" i="9"/>
  <c r="AMF6" i="9"/>
  <c r="AMG6" i="9"/>
  <c r="AMH6" i="9"/>
  <c r="AMI6" i="9"/>
  <c r="AMJ6" i="9"/>
  <c r="AMK6" i="9"/>
  <c r="AML6" i="9"/>
  <c r="AMM6" i="9"/>
  <c r="AMN6" i="9"/>
  <c r="AMO6" i="9"/>
  <c r="AMP6" i="9"/>
  <c r="AMQ6" i="9"/>
  <c r="AMR6" i="9"/>
  <c r="AMS6" i="9"/>
  <c r="AMT6" i="9"/>
  <c r="AMU6" i="9"/>
  <c r="AMV6" i="9"/>
  <c r="AMW6" i="9"/>
  <c r="AMX6" i="9"/>
  <c r="AMY6" i="9"/>
  <c r="AMZ6" i="9"/>
  <c r="ANA6" i="9"/>
  <c r="ANB6" i="9"/>
  <c r="ANC6" i="9"/>
  <c r="AND6" i="9"/>
  <c r="ANE6" i="9"/>
  <c r="ANF6" i="9"/>
  <c r="ANG6" i="9"/>
  <c r="ANH6" i="9"/>
  <c r="ANI6" i="9"/>
  <c r="ANJ6" i="9"/>
  <c r="ANK6" i="9"/>
  <c r="ANL6" i="9"/>
  <c r="ANM6" i="9"/>
  <c r="ANN6" i="9"/>
  <c r="ANO6" i="9"/>
  <c r="ANP6" i="9"/>
  <c r="ANQ6" i="9"/>
  <c r="ANR6" i="9"/>
  <c r="ANS6" i="9"/>
  <c r="ANT6" i="9"/>
  <c r="ANU6" i="9"/>
  <c r="ANV6" i="9"/>
  <c r="ANW6" i="9"/>
  <c r="ANX6" i="9"/>
  <c r="ANY6" i="9"/>
  <c r="ANZ6" i="9"/>
  <c r="AOA6" i="9"/>
  <c r="AOB6" i="9"/>
  <c r="AOC6" i="9"/>
  <c r="AOD6" i="9"/>
  <c r="AOE6" i="9"/>
  <c r="AOF6" i="9"/>
  <c r="AOG6" i="9"/>
  <c r="AOH6" i="9"/>
  <c r="AOI6" i="9"/>
  <c r="AOJ6" i="9"/>
  <c r="AOK6" i="9"/>
  <c r="AOL6" i="9"/>
  <c r="AOM6" i="9"/>
  <c r="AON6" i="9"/>
  <c r="AOO6" i="9"/>
  <c r="AOP6" i="9"/>
  <c r="AOQ6" i="9"/>
  <c r="AOR6" i="9"/>
  <c r="AOS6" i="9"/>
  <c r="AOT6" i="9"/>
  <c r="AOU6" i="9"/>
  <c r="AOV6" i="9"/>
  <c r="AOW6" i="9"/>
  <c r="AOX6" i="9"/>
  <c r="AOY6" i="9"/>
  <c r="AOZ6" i="9"/>
  <c r="APA6" i="9"/>
  <c r="APB6" i="9"/>
  <c r="APC6" i="9"/>
  <c r="APD6" i="9"/>
  <c r="APE6" i="9"/>
  <c r="APF6" i="9"/>
  <c r="APG6" i="9"/>
  <c r="APH6" i="9"/>
  <c r="API6" i="9"/>
  <c r="APJ6" i="9"/>
  <c r="APK6" i="9"/>
  <c r="APL6" i="9"/>
  <c r="APM6" i="9"/>
  <c r="APN6" i="9"/>
  <c r="APO6" i="9"/>
  <c r="APP6" i="9"/>
  <c r="APQ6" i="9"/>
  <c r="APR6" i="9"/>
  <c r="APS6" i="9"/>
  <c r="APT6" i="9"/>
  <c r="APU6" i="9"/>
  <c r="APV6" i="9"/>
  <c r="APW6" i="9"/>
  <c r="APX6" i="9"/>
  <c r="APY6" i="9"/>
  <c r="APZ6" i="9"/>
  <c r="AQA6" i="9"/>
  <c r="AQB6" i="9"/>
  <c r="AQC6" i="9"/>
  <c r="AQD6" i="9"/>
  <c r="AQE6" i="9"/>
  <c r="AQF6" i="9"/>
  <c r="AQG6" i="9"/>
  <c r="AQH6" i="9"/>
  <c r="AQI6" i="9"/>
  <c r="AQJ6" i="9"/>
  <c r="AQK6" i="9"/>
  <c r="AQL6" i="9"/>
  <c r="AQM6" i="9"/>
  <c r="AQN6" i="9"/>
  <c r="AQO6" i="9"/>
  <c r="AQP6" i="9"/>
  <c r="AQQ6" i="9"/>
  <c r="AQR6" i="9"/>
  <c r="AQS6" i="9"/>
  <c r="AQT6" i="9"/>
  <c r="AQU6" i="9"/>
  <c r="AQV6" i="9"/>
  <c r="AQW6" i="9"/>
  <c r="AQX6" i="9"/>
  <c r="AQY6" i="9"/>
  <c r="AQZ6" i="9"/>
  <c r="ARA6" i="9"/>
  <c r="ARB6" i="9"/>
  <c r="ARC6" i="9"/>
  <c r="ARD6" i="9"/>
  <c r="ARE6" i="9"/>
  <c r="ARF6" i="9"/>
  <c r="ARG6" i="9"/>
  <c r="ARH6" i="9"/>
  <c r="ARI6" i="9"/>
  <c r="ARJ6" i="9"/>
  <c r="ARK6" i="9"/>
  <c r="ARL6" i="9"/>
  <c r="ARM6" i="9"/>
  <c r="ARN6" i="9"/>
  <c r="ARO6" i="9"/>
  <c r="ARP6" i="9"/>
  <c r="ARQ6" i="9"/>
  <c r="ARR6" i="9"/>
  <c r="ARS6" i="9"/>
  <c r="ART6" i="9"/>
  <c r="ARU6" i="9"/>
  <c r="ARV6" i="9"/>
  <c r="ARW6" i="9"/>
  <c r="ARX6" i="9"/>
  <c r="ARY6" i="9"/>
  <c r="ARZ6" i="9"/>
  <c r="ASA6" i="9"/>
  <c r="ASB6" i="9"/>
  <c r="ASC6" i="9"/>
  <c r="ASD6" i="9"/>
  <c r="ASE6" i="9"/>
  <c r="ASF6" i="9"/>
  <c r="ASG6" i="9"/>
  <c r="ASH6" i="9"/>
  <c r="ASI6" i="9"/>
  <c r="ASJ6" i="9"/>
  <c r="ASK6" i="9"/>
  <c r="ASL6" i="9"/>
  <c r="ASM6" i="9"/>
  <c r="ASN6" i="9"/>
  <c r="ASO6" i="9"/>
  <c r="ASP6" i="9"/>
  <c r="ASQ6" i="9"/>
  <c r="ASR6" i="9"/>
  <c r="ASS6" i="9"/>
  <c r="AST6" i="9"/>
  <c r="ASU6" i="9"/>
  <c r="ASV6" i="9"/>
  <c r="ASW6" i="9"/>
  <c r="ASX6" i="9"/>
  <c r="ASY6" i="9"/>
  <c r="ASZ6" i="9"/>
  <c r="ATA6" i="9"/>
  <c r="ATB6" i="9"/>
  <c r="ATC6" i="9"/>
  <c r="ATD6" i="9"/>
  <c r="ATE6" i="9"/>
  <c r="ATF6" i="9"/>
  <c r="ATG6" i="9"/>
  <c r="ATH6" i="9"/>
  <c r="ATI6" i="9"/>
  <c r="ATJ6" i="9"/>
  <c r="ATK6" i="9"/>
  <c r="ATL6" i="9"/>
  <c r="ATM6" i="9"/>
  <c r="ATN6" i="9"/>
  <c r="ATO6" i="9"/>
  <c r="ATP6" i="9"/>
  <c r="ATQ6" i="9"/>
  <c r="ATR6" i="9"/>
  <c r="ATS6" i="9"/>
  <c r="ATT6" i="9"/>
  <c r="ATU6" i="9"/>
  <c r="ATV6" i="9"/>
  <c r="ATW6" i="9"/>
  <c r="ATX6" i="9"/>
  <c r="ATY6" i="9"/>
  <c r="ATZ6" i="9"/>
  <c r="AUA6" i="9"/>
  <c r="AUB6" i="9"/>
  <c r="AUC6" i="9"/>
  <c r="AUD6" i="9"/>
  <c r="AUE6" i="9"/>
  <c r="AUF6" i="9"/>
  <c r="AUG6" i="9"/>
  <c r="AUH6" i="9"/>
  <c r="AUI6" i="9"/>
  <c r="AUJ6" i="9"/>
  <c r="AUK6" i="9"/>
  <c r="AUL6" i="9"/>
  <c r="AUM6" i="9"/>
  <c r="AUN6" i="9"/>
  <c r="AUO6" i="9"/>
  <c r="AUP6" i="9"/>
  <c r="AUQ6" i="9"/>
  <c r="AUR6" i="9"/>
  <c r="AUS6" i="9"/>
  <c r="AUT6" i="9"/>
  <c r="AUU6" i="9"/>
  <c r="AUV6" i="9"/>
  <c r="AUW6" i="9"/>
  <c r="AUX6" i="9"/>
  <c r="AUY6" i="9"/>
  <c r="AUZ6" i="9"/>
  <c r="AVA6" i="9"/>
  <c r="AVB6" i="9"/>
  <c r="AVC6" i="9"/>
  <c r="AVD6" i="9"/>
  <c r="AVE6" i="9"/>
  <c r="AVF6" i="9"/>
  <c r="AVG6" i="9"/>
  <c r="AVH6" i="9"/>
  <c r="AVI6" i="9"/>
  <c r="AVJ6" i="9"/>
  <c r="AVK6" i="9"/>
  <c r="AVL6" i="9"/>
  <c r="AVM6" i="9"/>
  <c r="AVN6" i="9"/>
  <c r="AVO6" i="9"/>
  <c r="AVP6" i="9"/>
  <c r="AVQ6" i="9"/>
  <c r="AVR6" i="9"/>
  <c r="AVS6" i="9"/>
  <c r="AVT6" i="9"/>
  <c r="AVU6" i="9"/>
  <c r="AVV6" i="9"/>
  <c r="AVW6" i="9"/>
  <c r="AVX6" i="9"/>
  <c r="AVY6" i="9"/>
  <c r="AVZ6" i="9"/>
  <c r="AWA6" i="9"/>
  <c r="AWB6" i="9"/>
  <c r="AWC6" i="9"/>
  <c r="AWD6" i="9"/>
  <c r="AWE6" i="9"/>
  <c r="AWF6" i="9"/>
  <c r="AWG6" i="9"/>
  <c r="AWH6" i="9"/>
  <c r="AWI6" i="9"/>
  <c r="AWJ6" i="9"/>
  <c r="AWK6" i="9"/>
  <c r="AWL6" i="9"/>
  <c r="AWM6" i="9"/>
  <c r="AWN6" i="9"/>
  <c r="AWO6" i="9"/>
  <c r="AWP6" i="9"/>
  <c r="AWQ6" i="9"/>
  <c r="AWR6" i="9"/>
  <c r="AWS6" i="9"/>
  <c r="AWT6" i="9"/>
  <c r="AWU6" i="9"/>
  <c r="AWV6" i="9"/>
  <c r="AWW6" i="9"/>
  <c r="AWX6" i="9"/>
  <c r="AWY6" i="9"/>
  <c r="AWZ6" i="9"/>
  <c r="AXA6" i="9"/>
  <c r="AXB6" i="9"/>
  <c r="AXC6" i="9"/>
  <c r="AXD6" i="9"/>
  <c r="AXE6" i="9"/>
  <c r="AXF6" i="9"/>
  <c r="AXG6" i="9"/>
  <c r="AXH6" i="9"/>
  <c r="AXI6" i="9"/>
  <c r="AXJ6" i="9"/>
  <c r="AXK6" i="9"/>
  <c r="AXL6" i="9"/>
  <c r="AXM6" i="9"/>
  <c r="AXN6" i="9"/>
  <c r="AXO6" i="9"/>
  <c r="AXP6" i="9"/>
  <c r="AXQ6" i="9"/>
  <c r="AXR6" i="9"/>
  <c r="AXS6" i="9"/>
  <c r="AXT6" i="9"/>
  <c r="AXU6" i="9"/>
  <c r="AXV6" i="9"/>
  <c r="AXW6" i="9"/>
  <c r="AXX6" i="9"/>
  <c r="AXY6" i="9"/>
  <c r="AXZ6" i="9"/>
  <c r="AYA6" i="9"/>
  <c r="AYB6" i="9"/>
  <c r="AYC6" i="9"/>
  <c r="AYD6" i="9"/>
  <c r="AYE6" i="9"/>
  <c r="AYF6" i="9"/>
  <c r="AYG6" i="9"/>
  <c r="AYH6" i="9"/>
  <c r="AYI6" i="9"/>
  <c r="AYJ6" i="9"/>
  <c r="AYK6" i="9"/>
  <c r="AYL6" i="9"/>
  <c r="AYM6" i="9"/>
  <c r="AYN6" i="9"/>
  <c r="AYO6" i="9"/>
  <c r="AYP6" i="9"/>
  <c r="AYQ6" i="9"/>
  <c r="AYR6" i="9"/>
  <c r="AYS6" i="9"/>
  <c r="AYT6" i="9"/>
  <c r="AYU6" i="9"/>
  <c r="AYV6" i="9"/>
  <c r="AYW6" i="9"/>
  <c r="AYX6" i="9"/>
  <c r="AYY6" i="9"/>
  <c r="AYZ6" i="9"/>
  <c r="AZA6" i="9"/>
  <c r="AZB6" i="9"/>
  <c r="AZC6" i="9"/>
  <c r="AZD6" i="9"/>
  <c r="AZE6" i="9"/>
  <c r="AZF6" i="9"/>
  <c r="AZG6" i="9"/>
  <c r="AZH6" i="9"/>
  <c r="AZI6" i="9"/>
  <c r="AZJ6" i="9"/>
  <c r="AZK6" i="9"/>
  <c r="AZL6" i="9"/>
  <c r="AZM6" i="9"/>
  <c r="AZN6" i="9"/>
  <c r="AZO6" i="9"/>
  <c r="AZP6" i="9"/>
  <c r="AZQ6" i="9"/>
  <c r="AZR6" i="9"/>
  <c r="AZS6" i="9"/>
  <c r="AZT6" i="9"/>
  <c r="AZU6" i="9"/>
  <c r="AZV6" i="9"/>
  <c r="AZW6" i="9"/>
  <c r="AZX6" i="9"/>
  <c r="AZY6" i="9"/>
  <c r="AZZ6" i="9"/>
  <c r="BAA6" i="9"/>
  <c r="BAB6" i="9"/>
  <c r="BAC6" i="9"/>
  <c r="BAD6" i="9"/>
  <c r="BAE6" i="9"/>
  <c r="BAF6" i="9"/>
  <c r="BAG6" i="9"/>
  <c r="BAH6" i="9"/>
  <c r="BAI6" i="9"/>
  <c r="BAJ6" i="9"/>
  <c r="BAK6" i="9"/>
  <c r="BAL6" i="9"/>
  <c r="BAM6" i="9"/>
  <c r="BAN6" i="9"/>
  <c r="BAO6" i="9"/>
  <c r="BAP6" i="9"/>
  <c r="BAQ6" i="9"/>
  <c r="BAR6" i="9"/>
  <c r="BAS6" i="9"/>
  <c r="BAT6" i="9"/>
  <c r="BAU6" i="9"/>
  <c r="BAV6" i="9"/>
  <c r="BAW6" i="9"/>
  <c r="BAX6" i="9"/>
  <c r="BAY6" i="9"/>
  <c r="BAZ6" i="9"/>
  <c r="BBA6" i="9"/>
  <c r="BBB6" i="9"/>
  <c r="BBC6" i="9"/>
  <c r="BBD6" i="9"/>
  <c r="BBE6" i="9"/>
  <c r="BBF6" i="9"/>
  <c r="BBG6" i="9"/>
  <c r="BBH6" i="9"/>
  <c r="BBI6" i="9"/>
  <c r="BBJ6" i="9"/>
  <c r="BBK6" i="9"/>
  <c r="BBL6" i="9"/>
  <c r="BBM6" i="9"/>
  <c r="BBN6" i="9"/>
  <c r="BBO6" i="9"/>
  <c r="BBP6" i="9"/>
  <c r="BBQ6" i="9"/>
  <c r="BBR6" i="9"/>
  <c r="BBS6" i="9"/>
  <c r="BBT6" i="9"/>
  <c r="BBU6" i="9"/>
  <c r="BBV6" i="9"/>
  <c r="BBW6" i="9"/>
  <c r="BBX6" i="9"/>
  <c r="BBY6" i="9"/>
  <c r="BBZ6" i="9"/>
  <c r="BCA6" i="9"/>
  <c r="BCB6" i="9"/>
  <c r="BCC6" i="9"/>
  <c r="BCD6" i="9"/>
  <c r="BCE6" i="9"/>
  <c r="BCF6" i="9"/>
  <c r="BCG6" i="9"/>
  <c r="BCH6" i="9"/>
  <c r="BCI6" i="9"/>
  <c r="BCJ6" i="9"/>
  <c r="BCK6" i="9"/>
  <c r="BCL6" i="9"/>
  <c r="BCM6" i="9"/>
  <c r="BCN6" i="9"/>
  <c r="BCO6" i="9"/>
  <c r="BCP6" i="9"/>
  <c r="BCQ6" i="9"/>
  <c r="BCR6" i="9"/>
  <c r="BCS6" i="9"/>
  <c r="BCT6" i="9"/>
  <c r="BCU6" i="9"/>
  <c r="BCV6" i="9"/>
  <c r="BCW6" i="9"/>
  <c r="BCX6" i="9"/>
  <c r="BCY6" i="9"/>
  <c r="BCZ6" i="9"/>
  <c r="BDA6" i="9"/>
  <c r="BDB6" i="9"/>
  <c r="BDC6" i="9"/>
  <c r="BDD6" i="9"/>
  <c r="BDE6" i="9"/>
  <c r="BDF6" i="9"/>
  <c r="BDG6" i="9"/>
  <c r="BDH6" i="9"/>
  <c r="BDI6" i="9"/>
  <c r="BDJ6" i="9"/>
  <c r="BDK6" i="9"/>
  <c r="BDL6" i="9"/>
  <c r="BDM6" i="9"/>
  <c r="BDN6" i="9"/>
  <c r="BDO6" i="9"/>
  <c r="BDP6" i="9"/>
  <c r="BDQ6" i="9"/>
  <c r="BDR6" i="9"/>
  <c r="BDS6" i="9"/>
  <c r="BDT6" i="9"/>
  <c r="BDU6" i="9"/>
  <c r="BDV6" i="9"/>
  <c r="BDW6" i="9"/>
  <c r="BDX6" i="9"/>
  <c r="BDY6" i="9"/>
  <c r="BDZ6" i="9"/>
  <c r="BEA6" i="9"/>
  <c r="BEB6" i="9"/>
  <c r="BEC6" i="9"/>
  <c r="BED6" i="9"/>
  <c r="BEE6" i="9"/>
  <c r="BEF6" i="9"/>
  <c r="BEG6" i="9"/>
  <c r="BEH6" i="9"/>
  <c r="BEI6" i="9"/>
  <c r="BEJ6" i="9"/>
  <c r="BEK6" i="9"/>
  <c r="BEL6" i="9"/>
  <c r="BEM6" i="9"/>
  <c r="BEN6" i="9"/>
  <c r="BEO6" i="9"/>
  <c r="BEP6" i="9"/>
  <c r="BEQ6" i="9"/>
  <c r="BER6" i="9"/>
  <c r="BES6" i="9"/>
  <c r="BET6" i="9"/>
  <c r="BEU6" i="9"/>
  <c r="BEV6" i="9"/>
  <c r="BEW6" i="9"/>
  <c r="BEX6" i="9"/>
  <c r="BEY6" i="9"/>
  <c r="BEZ6" i="9"/>
  <c r="BFA6" i="9"/>
  <c r="BFB6" i="9"/>
  <c r="BFC6" i="9"/>
  <c r="BFD6" i="9"/>
  <c r="BFE6" i="9"/>
  <c r="BFF6" i="9"/>
  <c r="BFG6" i="9"/>
  <c r="BFH6" i="9"/>
  <c r="BFI6" i="9"/>
  <c r="BFJ6" i="9"/>
  <c r="BFK6" i="9"/>
  <c r="BFL6" i="9"/>
  <c r="BFM6" i="9"/>
  <c r="BFN6" i="9"/>
  <c r="BFO6" i="9"/>
  <c r="BFP6" i="9"/>
  <c r="BFQ6" i="9"/>
  <c r="BFR6" i="9"/>
  <c r="BFS6" i="9"/>
  <c r="BFT6" i="9"/>
  <c r="BFU6" i="9"/>
  <c r="BFV6" i="9"/>
  <c r="BFW6" i="9"/>
  <c r="BFX6" i="9"/>
  <c r="BFY6" i="9"/>
  <c r="BFZ6" i="9"/>
  <c r="BGA6" i="9"/>
  <c r="BGB6" i="9"/>
  <c r="BGC6" i="9"/>
  <c r="BGD6" i="9"/>
  <c r="BGE6" i="9"/>
  <c r="BGF6" i="9"/>
  <c r="BGG6" i="9"/>
  <c r="BGH6" i="9"/>
  <c r="BGI6" i="9"/>
  <c r="BGJ6" i="9"/>
  <c r="BGK6" i="9"/>
  <c r="BGL6" i="9"/>
  <c r="BGM6" i="9"/>
  <c r="BGN6" i="9"/>
  <c r="BGO6" i="9"/>
  <c r="BGP6" i="9"/>
  <c r="BGQ6" i="9"/>
  <c r="BGR6" i="9"/>
  <c r="BGS6" i="9"/>
  <c r="BGT6" i="9"/>
  <c r="BGU6" i="9"/>
  <c r="BGV6" i="9"/>
  <c r="BGW6" i="9"/>
  <c r="BGX6" i="9"/>
  <c r="BGY6" i="9"/>
  <c r="BGZ6" i="9"/>
  <c r="BHA6" i="9"/>
  <c r="BHB6" i="9"/>
  <c r="BHC6" i="9"/>
  <c r="BHD6" i="9"/>
  <c r="BHE6" i="9"/>
  <c r="BHF6" i="9"/>
  <c r="BHG6" i="9"/>
  <c r="BHH6" i="9"/>
  <c r="BHI6" i="9"/>
  <c r="BHJ6" i="9"/>
  <c r="BHK6" i="9"/>
  <c r="BHL6" i="9"/>
  <c r="BHM6" i="9"/>
  <c r="BHN6" i="9"/>
  <c r="BHO6" i="9"/>
  <c r="BHP6" i="9"/>
  <c r="BHQ6" i="9"/>
  <c r="BHR6" i="9"/>
  <c r="BHS6" i="9"/>
  <c r="BHT6" i="9"/>
  <c r="BHU6" i="9"/>
  <c r="BHV6" i="9"/>
  <c r="BHW6" i="9"/>
  <c r="BHX6" i="9"/>
  <c r="BHY6" i="9"/>
  <c r="BHZ6" i="9"/>
  <c r="BIA6" i="9"/>
  <c r="BIB6" i="9"/>
  <c r="BIC6" i="9"/>
  <c r="BID6" i="9"/>
  <c r="BIE6" i="9"/>
  <c r="BIF6" i="9"/>
  <c r="BIG6" i="9"/>
  <c r="BIH6" i="9"/>
  <c r="BII6" i="9"/>
  <c r="BIJ6" i="9"/>
  <c r="BIK6" i="9"/>
  <c r="BIL6" i="9"/>
  <c r="BIM6" i="9"/>
  <c r="BIN6" i="9"/>
  <c r="BIO6" i="9"/>
  <c r="BIP6" i="9"/>
  <c r="BIQ6" i="9"/>
  <c r="BIR6" i="9"/>
  <c r="BIS6" i="9"/>
  <c r="BIT6" i="9"/>
  <c r="BIU6" i="9"/>
  <c r="BIV6" i="9"/>
  <c r="BIW6" i="9"/>
  <c r="BIX6" i="9"/>
  <c r="BIY6" i="9"/>
  <c r="BIZ6" i="9"/>
  <c r="BJA6" i="9"/>
  <c r="BJB6" i="9"/>
  <c r="BJC6" i="9"/>
  <c r="BJD6" i="9"/>
  <c r="BJE6" i="9"/>
  <c r="BJF6" i="9"/>
  <c r="BJG6" i="9"/>
  <c r="BJH6" i="9"/>
  <c r="BJI6" i="9"/>
  <c r="BJJ6" i="9"/>
  <c r="BJK6" i="9"/>
  <c r="BJL6" i="9"/>
  <c r="BJM6" i="9"/>
  <c r="BJN6" i="9"/>
  <c r="BJO6" i="9"/>
  <c r="BJP6" i="9"/>
  <c r="BJQ6" i="9"/>
  <c r="BJR6" i="9"/>
  <c r="BJS6" i="9"/>
  <c r="BJT6" i="9"/>
  <c r="BJU6" i="9"/>
  <c r="BJV6" i="9"/>
  <c r="BJW6" i="9"/>
  <c r="BJX6" i="9"/>
  <c r="BJY6" i="9"/>
  <c r="BJZ6" i="9"/>
  <c r="BKA6" i="9"/>
  <c r="BKB6" i="9"/>
  <c r="BKC6" i="9"/>
  <c r="BKD6" i="9"/>
  <c r="BKE6" i="9"/>
  <c r="BKF6" i="9"/>
  <c r="BKG6" i="9"/>
  <c r="BKH6" i="9"/>
  <c r="BKI6" i="9"/>
  <c r="BKJ6" i="9"/>
  <c r="BKK6" i="9"/>
  <c r="BKL6" i="9"/>
  <c r="BKM6" i="9"/>
  <c r="BKN6" i="9"/>
  <c r="BKO6" i="9"/>
  <c r="BKP6" i="9"/>
  <c r="BKQ6" i="9"/>
  <c r="BKR6" i="9"/>
  <c r="BKS6" i="9"/>
  <c r="BKT6" i="9"/>
  <c r="BKU6" i="9"/>
  <c r="BKV6" i="9"/>
  <c r="BKW6" i="9"/>
  <c r="BKX6" i="9"/>
  <c r="BKY6" i="9"/>
  <c r="BKZ6" i="9"/>
  <c r="BLA6" i="9"/>
  <c r="BLB6" i="9"/>
  <c r="BLC6" i="9"/>
  <c r="BLD6" i="9"/>
  <c r="BLE6" i="9"/>
  <c r="BLF6" i="9"/>
  <c r="BLG6" i="9"/>
  <c r="BLH6" i="9"/>
  <c r="BLI6" i="9"/>
  <c r="BLJ6" i="9"/>
  <c r="BLK6" i="9"/>
  <c r="BLL6" i="9"/>
  <c r="BLM6" i="9"/>
  <c r="BLN6" i="9"/>
  <c r="BLO6" i="9"/>
  <c r="BLP6" i="9"/>
  <c r="BLQ6" i="9"/>
  <c r="BLR6" i="9"/>
  <c r="BLS6" i="9"/>
  <c r="BLT6" i="9"/>
  <c r="BLU6" i="9"/>
  <c r="BLV6" i="9"/>
  <c r="BLW6" i="9"/>
  <c r="BLX6" i="9"/>
  <c r="BLY6" i="9"/>
  <c r="BLZ6" i="9"/>
  <c r="BMA6" i="9"/>
  <c r="BMB6" i="9"/>
  <c r="BMC6" i="9"/>
  <c r="BMD6" i="9"/>
  <c r="BME6" i="9"/>
  <c r="BMF6" i="9"/>
  <c r="BMG6" i="9"/>
  <c r="BMH6" i="9"/>
  <c r="BMI6" i="9"/>
  <c r="BMJ6" i="9"/>
  <c r="BMK6" i="9"/>
  <c r="BML6" i="9"/>
  <c r="BMM6" i="9"/>
  <c r="BMN6" i="9"/>
  <c r="BMO6" i="9"/>
  <c r="BMP6" i="9"/>
  <c r="BMQ6" i="9"/>
  <c r="BMR6" i="9"/>
  <c r="BMS6" i="9"/>
  <c r="BMT6" i="9"/>
  <c r="BMU6" i="9"/>
  <c r="BMV6" i="9"/>
  <c r="BMW6" i="9"/>
  <c r="BMX6" i="9"/>
  <c r="BMY6" i="9"/>
  <c r="BMZ6" i="9"/>
  <c r="BNA6" i="9"/>
  <c r="BNB6" i="9"/>
  <c r="BNC6" i="9"/>
  <c r="BND6" i="9"/>
  <c r="BNE6" i="9"/>
  <c r="BNF6" i="9"/>
  <c r="BNG6" i="9"/>
  <c r="BNH6" i="9"/>
  <c r="BNI6" i="9"/>
  <c r="BNJ6" i="9"/>
  <c r="BNK6" i="9"/>
  <c r="BNL6" i="9"/>
  <c r="BNM6" i="9"/>
  <c r="BNN6" i="9"/>
  <c r="BNO6" i="9"/>
  <c r="BNP6" i="9"/>
  <c r="BNQ6" i="9"/>
  <c r="BNR6" i="9"/>
  <c r="BNS6" i="9"/>
  <c r="BNT6" i="9"/>
  <c r="BNU6" i="9"/>
  <c r="BNV6" i="9"/>
  <c r="BNW6" i="9"/>
  <c r="BNX6" i="9"/>
  <c r="BNY6" i="9"/>
  <c r="BNZ6" i="9"/>
  <c r="BOA6" i="9"/>
  <c r="BOB6" i="9"/>
  <c r="BOC6" i="9"/>
  <c r="BOD6" i="9"/>
  <c r="BOE6" i="9"/>
  <c r="BOF6" i="9"/>
  <c r="BOG6" i="9"/>
  <c r="BOH6" i="9"/>
  <c r="BOI6" i="9"/>
  <c r="BOJ6" i="9"/>
  <c r="BOK6" i="9"/>
  <c r="BOL6" i="9"/>
  <c r="BOM6" i="9"/>
  <c r="BON6" i="9"/>
  <c r="BOO6" i="9"/>
  <c r="BOP6" i="9"/>
  <c r="BOQ6" i="9"/>
  <c r="BOR6" i="9"/>
  <c r="BOS6" i="9"/>
  <c r="BOT6" i="9"/>
  <c r="BOU6" i="9"/>
  <c r="BOV6" i="9"/>
  <c r="BOW6" i="9"/>
  <c r="BOX6" i="9"/>
  <c r="BOY6" i="9"/>
  <c r="BOZ6" i="9"/>
  <c r="BPA6" i="9"/>
  <c r="BPB6" i="9"/>
  <c r="BPC6" i="9"/>
  <c r="BPD6" i="9"/>
  <c r="BPE6" i="9"/>
  <c r="BPF6" i="9"/>
  <c r="BPG6" i="9"/>
  <c r="BPH6" i="9"/>
  <c r="BPI6" i="9"/>
  <c r="BPJ6" i="9"/>
  <c r="BPK6" i="9"/>
  <c r="BPL6" i="9"/>
  <c r="BPM6" i="9"/>
  <c r="BPN6" i="9"/>
  <c r="BPO6" i="9"/>
  <c r="BPP6" i="9"/>
  <c r="BPQ6" i="9"/>
  <c r="BPR6" i="9"/>
  <c r="BPS6" i="9"/>
  <c r="BPT6" i="9"/>
  <c r="BPU6" i="9"/>
  <c r="BPV6" i="9"/>
  <c r="BPW6" i="9"/>
  <c r="BPX6" i="9"/>
  <c r="BPY6" i="9"/>
  <c r="BPZ6" i="9"/>
  <c r="BQA6" i="9"/>
  <c r="BQB6" i="9"/>
  <c r="BQC6" i="9"/>
  <c r="BQD6" i="9"/>
  <c r="BQE6" i="9"/>
  <c r="BQF6" i="9"/>
  <c r="BQG6" i="9"/>
  <c r="BQH6" i="9"/>
  <c r="BQI6" i="9"/>
  <c r="BQJ6" i="9"/>
  <c r="BQK6" i="9"/>
  <c r="BQL6" i="9"/>
  <c r="BQM6" i="9"/>
  <c r="BQN6" i="9"/>
  <c r="BQO6" i="9"/>
  <c r="BQP6" i="9"/>
  <c r="BQQ6" i="9"/>
  <c r="BQR6" i="9"/>
  <c r="BQS6" i="9"/>
  <c r="BQT6" i="9"/>
  <c r="BQU6" i="9"/>
  <c r="BQV6" i="9"/>
  <c r="BQW6" i="9"/>
  <c r="BQX6" i="9"/>
  <c r="BQY6" i="9"/>
  <c r="BQZ6" i="9"/>
  <c r="BRA6" i="9"/>
  <c r="BRB6" i="9"/>
  <c r="BRC6" i="9"/>
  <c r="BRD6" i="9"/>
  <c r="BRE6" i="9"/>
  <c r="BRF6" i="9"/>
  <c r="BRG6" i="9"/>
  <c r="BRH6" i="9"/>
  <c r="BRI6" i="9"/>
  <c r="BRJ6" i="9"/>
  <c r="BRK6" i="9"/>
  <c r="BRL6" i="9"/>
  <c r="BRM6" i="9"/>
  <c r="BRN6" i="9"/>
  <c r="BRO6" i="9"/>
  <c r="BRP6" i="9"/>
  <c r="BRQ6" i="9"/>
  <c r="BRR6" i="9"/>
  <c r="BRS6" i="9"/>
  <c r="BRT6" i="9"/>
  <c r="BRU6" i="9"/>
  <c r="BRV6" i="9"/>
  <c r="BRW6" i="9"/>
  <c r="BRX6" i="9"/>
  <c r="BRY6" i="9"/>
  <c r="BRZ6" i="9"/>
  <c r="BSA6" i="9"/>
  <c r="BSB6" i="9"/>
  <c r="BSC6" i="9"/>
  <c r="BSD6" i="9"/>
  <c r="BSE6" i="9"/>
  <c r="BSF6" i="9"/>
  <c r="BSG6" i="9"/>
  <c r="BSH6" i="9"/>
  <c r="BSI6" i="9"/>
  <c r="BSJ6" i="9"/>
  <c r="BSK6" i="9"/>
  <c r="BSL6" i="9"/>
  <c r="BSM6" i="9"/>
  <c r="BSN6" i="9"/>
  <c r="BSO6" i="9"/>
  <c r="BSP6" i="9"/>
  <c r="BSQ6" i="9"/>
  <c r="BSR6" i="9"/>
  <c r="BSS6" i="9"/>
  <c r="BST6" i="9"/>
  <c r="BSU6" i="9"/>
  <c r="BSV6" i="9"/>
  <c r="BSW6" i="9"/>
  <c r="BSX6" i="9"/>
  <c r="BSY6" i="9"/>
  <c r="BSZ6" i="9"/>
  <c r="BTA6" i="9"/>
  <c r="BTB6" i="9"/>
  <c r="BTC6" i="9"/>
  <c r="BTD6" i="9"/>
  <c r="BTE6" i="9"/>
  <c r="BTF6" i="9"/>
  <c r="BTG6" i="9"/>
  <c r="BTH6" i="9"/>
  <c r="BTI6" i="9"/>
  <c r="BTJ6" i="9"/>
  <c r="BTK6" i="9"/>
  <c r="BTL6" i="9"/>
  <c r="BTM6" i="9"/>
  <c r="BTN6" i="9"/>
  <c r="BTO6" i="9"/>
  <c r="BTP6" i="9"/>
  <c r="BTQ6" i="9"/>
  <c r="BTR6" i="9"/>
  <c r="BTS6" i="9"/>
  <c r="BTT6" i="9"/>
  <c r="BTU6" i="9"/>
  <c r="BTV6" i="9"/>
  <c r="BTW6" i="9"/>
  <c r="BTX6" i="9"/>
  <c r="BTY6" i="9"/>
  <c r="BTZ6" i="9"/>
  <c r="BUA6" i="9"/>
  <c r="BUB6" i="9"/>
  <c r="BUC6" i="9"/>
  <c r="BUD6" i="9"/>
  <c r="BUE6" i="9"/>
  <c r="BUF6" i="9"/>
  <c r="BUG6" i="9"/>
  <c r="BUH6" i="9"/>
  <c r="BUI6" i="9"/>
  <c r="BUJ6" i="9"/>
  <c r="BUK6" i="9"/>
  <c r="BUL6" i="9"/>
  <c r="BUM6" i="9"/>
  <c r="BUN6" i="9"/>
  <c r="BUO6" i="9"/>
  <c r="BUP6" i="9"/>
  <c r="BUQ6" i="9"/>
  <c r="BUR6" i="9"/>
  <c r="BUS6" i="9"/>
  <c r="BUT6" i="9"/>
  <c r="BUU6" i="9"/>
  <c r="BUV6" i="9"/>
  <c r="BUW6" i="9"/>
  <c r="BUX6" i="9"/>
  <c r="BUY6" i="9"/>
  <c r="BUZ6" i="9"/>
  <c r="BVA6" i="9"/>
  <c r="BVB6" i="9"/>
  <c r="BVC6" i="9"/>
  <c r="BVD6" i="9"/>
  <c r="BVE6" i="9"/>
  <c r="BVF6" i="9"/>
  <c r="BVG6" i="9"/>
  <c r="BVH6" i="9"/>
  <c r="BVI6" i="9"/>
  <c r="BVJ6" i="9"/>
  <c r="BVK6" i="9"/>
  <c r="BVL6" i="9"/>
  <c r="BVM6" i="9"/>
  <c r="BVN6" i="9"/>
  <c r="BVO6" i="9"/>
  <c r="BVP6" i="9"/>
  <c r="BVQ6" i="9"/>
  <c r="BVR6" i="9"/>
  <c r="BVS6" i="9"/>
  <c r="BVT6" i="9"/>
  <c r="BVU6" i="9"/>
  <c r="BVV6" i="9"/>
  <c r="BVW6" i="9"/>
  <c r="BVX6" i="9"/>
  <c r="BVY6" i="9"/>
  <c r="BVZ6" i="9"/>
  <c r="BWA6" i="9"/>
  <c r="BWB6" i="9"/>
  <c r="BWC6" i="9"/>
  <c r="BWD6" i="9"/>
  <c r="BWE6" i="9"/>
  <c r="BWF6" i="9"/>
  <c r="BWG6" i="9"/>
  <c r="BWH6" i="9"/>
  <c r="BWI6" i="9"/>
  <c r="BWJ6" i="9"/>
  <c r="BWK6" i="9"/>
  <c r="BWL6" i="9"/>
  <c r="BWM6" i="9"/>
  <c r="BWN6" i="9"/>
  <c r="BWO6" i="9"/>
  <c r="BWP6" i="9"/>
  <c r="BWQ6" i="9"/>
  <c r="BWR6" i="9"/>
  <c r="BWS6" i="9"/>
  <c r="BWT6" i="9"/>
  <c r="BWU6" i="9"/>
  <c r="BWV6" i="9"/>
  <c r="BWW6" i="9"/>
  <c r="BWX6" i="9"/>
  <c r="BWY6" i="9"/>
  <c r="BWZ6" i="9"/>
  <c r="BXA6" i="9"/>
  <c r="BXB6" i="9"/>
  <c r="BXC6" i="9"/>
  <c r="BXD6" i="9"/>
  <c r="BXE6" i="9"/>
  <c r="BXF6" i="9"/>
  <c r="BXG6" i="9"/>
  <c r="BXH6" i="9"/>
  <c r="BXI6" i="9"/>
  <c r="BXJ6" i="9"/>
  <c r="BXK6" i="9"/>
  <c r="BXL6" i="9"/>
  <c r="BXM6" i="9"/>
  <c r="BXN6" i="9"/>
  <c r="BXO6" i="9"/>
  <c r="BXP6" i="9"/>
  <c r="BXQ6" i="9"/>
  <c r="BXR6" i="9"/>
  <c r="BXS6" i="9"/>
  <c r="BXT6" i="9"/>
  <c r="BXU6" i="9"/>
  <c r="BXV6" i="9"/>
  <c r="BXW6" i="9"/>
  <c r="BXX6" i="9"/>
  <c r="BXY6" i="9"/>
  <c r="BXZ6" i="9"/>
  <c r="BYA6" i="9"/>
  <c r="BYB6" i="9"/>
  <c r="BYC6" i="9"/>
  <c r="BYD6" i="9"/>
  <c r="BYE6" i="9"/>
  <c r="BYF6" i="9"/>
  <c r="BYG6" i="9"/>
  <c r="BYH6" i="9"/>
  <c r="BYI6" i="9"/>
  <c r="BYJ6" i="9"/>
  <c r="BYK6" i="9"/>
  <c r="BYL6" i="9"/>
  <c r="BYM6" i="9"/>
  <c r="BYN6" i="9"/>
  <c r="BYO6" i="9"/>
  <c r="BYP6" i="9"/>
  <c r="BYQ6" i="9"/>
  <c r="BYR6" i="9"/>
  <c r="BYS6" i="9"/>
  <c r="BYT6" i="9"/>
  <c r="BYU6" i="9"/>
  <c r="BYV6" i="9"/>
  <c r="BYW6" i="9"/>
  <c r="BYX6" i="9"/>
  <c r="BYY6" i="9"/>
  <c r="BYZ6" i="9"/>
  <c r="BZA6" i="9"/>
  <c r="BZB6" i="9"/>
  <c r="BZC6" i="9"/>
  <c r="BZD6" i="9"/>
  <c r="BZE6" i="9"/>
  <c r="BZF6" i="9"/>
  <c r="BZG6" i="9"/>
  <c r="BZH6" i="9"/>
  <c r="BZI6" i="9"/>
  <c r="BZJ6" i="9"/>
  <c r="BZK6" i="9"/>
  <c r="BZL6" i="9"/>
  <c r="BZM6" i="9"/>
  <c r="BZN6" i="9"/>
  <c r="BZO6" i="9"/>
  <c r="BZP6" i="9"/>
  <c r="BZQ6" i="9"/>
  <c r="BZR6" i="9"/>
  <c r="BZS6" i="9"/>
  <c r="BZT6" i="9"/>
  <c r="BZU6" i="9"/>
  <c r="BZV6" i="9"/>
  <c r="BZW6" i="9"/>
  <c r="BZX6" i="9"/>
  <c r="BZY6" i="9"/>
  <c r="BZZ6" i="9"/>
  <c r="CAA6" i="9"/>
  <c r="CAB6" i="9"/>
  <c r="CAC6" i="9"/>
  <c r="CAD6" i="9"/>
  <c r="CAE6" i="9"/>
  <c r="CAF6" i="9"/>
  <c r="CAG6" i="9"/>
  <c r="CAH6" i="9"/>
  <c r="CAI6" i="9"/>
  <c r="CAJ6" i="9"/>
  <c r="CAK6" i="9"/>
  <c r="CAL6" i="9"/>
  <c r="CAM6" i="9"/>
  <c r="CAN6" i="9"/>
  <c r="CAO6" i="9"/>
  <c r="CAP6" i="9"/>
  <c r="CAQ6" i="9"/>
  <c r="CAR6" i="9"/>
  <c r="CAS6" i="9"/>
  <c r="CAT6" i="9"/>
  <c r="CAU6" i="9"/>
  <c r="CAV6" i="9"/>
  <c r="CAW6" i="9"/>
  <c r="CAX6" i="9"/>
  <c r="CAY6" i="9"/>
  <c r="CAZ6" i="9"/>
  <c r="CBA6" i="9"/>
  <c r="CBB6" i="9"/>
  <c r="CBC6" i="9"/>
  <c r="CBD6" i="9"/>
  <c r="CBE6" i="9"/>
  <c r="CBF6" i="9"/>
  <c r="CBG6" i="9"/>
  <c r="CBH6" i="9"/>
  <c r="CBI6" i="9"/>
  <c r="CBJ6" i="9"/>
  <c r="CBK6" i="9"/>
  <c r="CBL6" i="9"/>
  <c r="CBM6" i="9"/>
  <c r="CBN6" i="9"/>
  <c r="CBO6" i="9"/>
  <c r="CBP6" i="9"/>
  <c r="CBQ6" i="9"/>
  <c r="CBR6" i="9"/>
  <c r="CBS6" i="9"/>
  <c r="CBT6" i="9"/>
  <c r="CBU6" i="9"/>
  <c r="CBV6" i="9"/>
  <c r="CBW6" i="9"/>
  <c r="CBX6" i="9"/>
  <c r="CBY6" i="9"/>
  <c r="CBZ6" i="9"/>
  <c r="CCA6" i="9"/>
  <c r="CCB6" i="9"/>
  <c r="CCC6" i="9"/>
  <c r="CCD6" i="9"/>
  <c r="CCE6" i="9"/>
  <c r="CCF6" i="9"/>
  <c r="CCG6" i="9"/>
  <c r="CCH6" i="9"/>
  <c r="CCI6" i="9"/>
  <c r="CCJ6" i="9"/>
  <c r="CCK6" i="9"/>
  <c r="CCL6" i="9"/>
  <c r="CCM6" i="9"/>
  <c r="CCN6" i="9"/>
  <c r="CCO6" i="9"/>
  <c r="CCP6" i="9"/>
  <c r="CCQ6" i="9"/>
  <c r="CCR6" i="9"/>
  <c r="CCS6" i="9"/>
  <c r="CCT6" i="9"/>
  <c r="CCU6" i="9"/>
  <c r="CCV6" i="9"/>
  <c r="CCW6" i="9"/>
  <c r="CCX6" i="9"/>
  <c r="CCY6" i="9"/>
  <c r="CCZ6" i="9"/>
  <c r="CDA6" i="9"/>
  <c r="CDB6" i="9"/>
  <c r="CDC6" i="9"/>
  <c r="CDD6" i="9"/>
  <c r="CDE6" i="9"/>
  <c r="CDF6" i="9"/>
  <c r="CDG6" i="9"/>
  <c r="CDH6" i="9"/>
  <c r="CDI6" i="9"/>
  <c r="CDJ6" i="9"/>
  <c r="CDK6" i="9"/>
  <c r="CDL6" i="9"/>
  <c r="CDM6" i="9"/>
  <c r="CDN6" i="9"/>
  <c r="CDO6" i="9"/>
  <c r="CDP6" i="9"/>
  <c r="CDQ6" i="9"/>
  <c r="CDR6" i="9"/>
  <c r="CDS6" i="9"/>
  <c r="CDT6" i="9"/>
  <c r="CDU6" i="9"/>
  <c r="CDV6" i="9"/>
  <c r="CDW6" i="9"/>
  <c r="CDX6" i="9"/>
  <c r="CDY6" i="9"/>
  <c r="CDZ6" i="9"/>
  <c r="CEA6" i="9"/>
  <c r="CEB6" i="9"/>
  <c r="CEC6" i="9"/>
  <c r="CED6" i="9"/>
  <c r="CEE6" i="9"/>
  <c r="CEF6" i="9"/>
  <c r="CEG6" i="9"/>
  <c r="CEH6" i="9"/>
  <c r="CEI6" i="9"/>
  <c r="CEJ6" i="9"/>
  <c r="CEK6" i="9"/>
  <c r="CEL6" i="9"/>
  <c r="CEM6" i="9"/>
  <c r="CEN6" i="9"/>
  <c r="CEO6" i="9"/>
  <c r="CEP6" i="9"/>
  <c r="CEQ6" i="9"/>
  <c r="CER6" i="9"/>
  <c r="CES6" i="9"/>
  <c r="CET6" i="9"/>
  <c r="CEU6" i="9"/>
  <c r="CEV6" i="9"/>
  <c r="CEW6" i="9"/>
  <c r="CEX6" i="9"/>
  <c r="CEY6" i="9"/>
  <c r="CEZ6" i="9"/>
  <c r="CFA6" i="9"/>
  <c r="CFB6" i="9"/>
  <c r="CFC6" i="9"/>
  <c r="CFD6" i="9"/>
  <c r="CFE6" i="9"/>
  <c r="CFF6" i="9"/>
  <c r="CFG6" i="9"/>
  <c r="CFH6" i="9"/>
  <c r="CFI6" i="9"/>
  <c r="CFJ6" i="9"/>
  <c r="CFK6" i="9"/>
  <c r="CFL6" i="9"/>
  <c r="CFM6" i="9"/>
  <c r="CFN6" i="9"/>
  <c r="CFO6" i="9"/>
  <c r="CFP6" i="9"/>
  <c r="CFQ6" i="9"/>
  <c r="CFR6" i="9"/>
  <c r="CFS6" i="9"/>
  <c r="CFT6" i="9"/>
  <c r="CFU6" i="9"/>
  <c r="CFV6" i="9"/>
  <c r="CFW6" i="9"/>
  <c r="CFX6" i="9"/>
  <c r="CFY6" i="9"/>
  <c r="CFZ6" i="9"/>
  <c r="CGA6" i="9"/>
  <c r="CGB6" i="9"/>
  <c r="CGC6" i="9"/>
  <c r="CGD6" i="9"/>
  <c r="CGE6" i="9"/>
  <c r="CGF6" i="9"/>
  <c r="CGG6" i="9"/>
  <c r="CGH6" i="9"/>
  <c r="CGI6" i="9"/>
  <c r="CGJ6" i="9"/>
  <c r="CGK6" i="9"/>
  <c r="CGL6" i="9"/>
  <c r="CGM6" i="9"/>
  <c r="CGN6" i="9"/>
  <c r="CGO6" i="9"/>
  <c r="CGP6" i="9"/>
  <c r="CGQ6" i="9"/>
  <c r="CGR6" i="9"/>
  <c r="CGS6" i="9"/>
  <c r="CGT6" i="9"/>
  <c r="CGU6" i="9"/>
  <c r="CGV6" i="9"/>
  <c r="CGW6" i="9"/>
  <c r="CGX6" i="9"/>
  <c r="CGY6" i="9"/>
  <c r="CGZ6" i="9"/>
  <c r="CHA6" i="9"/>
  <c r="CHB6" i="9"/>
  <c r="CHC6" i="9"/>
  <c r="CHD6" i="9"/>
  <c r="CHE6" i="9"/>
  <c r="CHF6" i="9"/>
  <c r="CHG6" i="9"/>
  <c r="CHH6" i="9"/>
  <c r="CHI6" i="9"/>
  <c r="CHJ6" i="9"/>
  <c r="CHK6" i="9"/>
  <c r="CHL6" i="9"/>
  <c r="CHM6" i="9"/>
  <c r="CHN6" i="9"/>
  <c r="CHO6" i="9"/>
  <c r="CHP6" i="9"/>
  <c r="CHQ6" i="9"/>
  <c r="CHR6" i="9"/>
  <c r="CHS6" i="9"/>
  <c r="CHT6" i="9"/>
  <c r="CHU6" i="9"/>
  <c r="CHV6" i="9"/>
  <c r="CHW6" i="9"/>
  <c r="CHX6" i="9"/>
  <c r="CHY6" i="9"/>
  <c r="CHZ6" i="9"/>
  <c r="CIA6" i="9"/>
  <c r="CIB6" i="9"/>
  <c r="CIC6" i="9"/>
  <c r="CID6" i="9"/>
  <c r="CIE6" i="9"/>
  <c r="CIF6" i="9"/>
  <c r="CIG6" i="9"/>
  <c r="CIH6" i="9"/>
  <c r="CII6" i="9"/>
  <c r="CIJ6" i="9"/>
  <c r="CIK6" i="9"/>
  <c r="CIL6" i="9"/>
  <c r="CIM6" i="9"/>
  <c r="CIN6" i="9"/>
  <c r="CIO6" i="9"/>
  <c r="CIP6" i="9"/>
  <c r="CIQ6" i="9"/>
  <c r="CIR6" i="9"/>
  <c r="CIS6" i="9"/>
  <c r="CIT6" i="9"/>
  <c r="CIU6" i="9"/>
  <c r="CIV6" i="9"/>
  <c r="CIW6" i="9"/>
  <c r="CIX6" i="9"/>
  <c r="CIY6" i="9"/>
  <c r="CIZ6" i="9"/>
  <c r="CJA6" i="9"/>
  <c r="CJB6" i="9"/>
  <c r="CJC6" i="9"/>
  <c r="CJD6" i="9"/>
  <c r="CJE6" i="9"/>
  <c r="CJF6" i="9"/>
  <c r="CJG6" i="9"/>
  <c r="CJH6" i="9"/>
  <c r="CJI6" i="9"/>
  <c r="CJJ6" i="9"/>
  <c r="CJK6" i="9"/>
  <c r="CJL6" i="9"/>
  <c r="CJM6" i="9"/>
  <c r="CJN6" i="9"/>
  <c r="CJO6" i="9"/>
  <c r="CJP6" i="9"/>
  <c r="CJQ6" i="9"/>
  <c r="CJR6" i="9"/>
  <c r="CJS6" i="9"/>
  <c r="CJT6" i="9"/>
  <c r="CJU6" i="9"/>
  <c r="CJV6" i="9"/>
  <c r="CJW6" i="9"/>
  <c r="CJX6" i="9"/>
  <c r="CJY6" i="9"/>
  <c r="CJZ6" i="9"/>
  <c r="CKA6" i="9"/>
  <c r="CKB6" i="9"/>
  <c r="CKC6" i="9"/>
  <c r="CKD6" i="9"/>
  <c r="CKE6" i="9"/>
  <c r="CKF6" i="9"/>
  <c r="CKG6" i="9"/>
  <c r="CKH6" i="9"/>
  <c r="CKI6" i="9"/>
  <c r="CKJ6" i="9"/>
  <c r="CKK6" i="9"/>
  <c r="CKL6" i="9"/>
  <c r="CKM6" i="9"/>
  <c r="CKN6" i="9"/>
  <c r="CKO6" i="9"/>
  <c r="CKP6" i="9"/>
  <c r="CKQ6" i="9"/>
  <c r="CKR6" i="9"/>
  <c r="CKS6" i="9"/>
  <c r="CKT6" i="9"/>
  <c r="CKU6" i="9"/>
  <c r="CKV6" i="9"/>
  <c r="CKW6" i="9"/>
  <c r="CKX6" i="9"/>
  <c r="CKY6" i="9"/>
  <c r="CKZ6" i="9"/>
  <c r="CLA6" i="9"/>
  <c r="CLB6" i="9"/>
  <c r="CLC6" i="9"/>
  <c r="CLD6" i="9"/>
  <c r="CLE6" i="9"/>
  <c r="CLF6" i="9"/>
  <c r="CLG6" i="9"/>
  <c r="CLH6" i="9"/>
  <c r="CLI6" i="9"/>
  <c r="CLJ6" i="9"/>
  <c r="CLK6" i="9"/>
  <c r="CLL6" i="9"/>
  <c r="CLM6" i="9"/>
  <c r="CLN6" i="9"/>
  <c r="CLO6" i="9"/>
  <c r="CLP6" i="9"/>
  <c r="CLQ6" i="9"/>
  <c r="CLR6" i="9"/>
  <c r="CLS6" i="9"/>
  <c r="CLT6" i="9"/>
  <c r="CLU6" i="9"/>
  <c r="CLV6" i="9"/>
  <c r="CLW6" i="9"/>
  <c r="CLX6" i="9"/>
  <c r="CLY6" i="9"/>
  <c r="CLZ6" i="9"/>
  <c r="CMA6" i="9"/>
  <c r="CMB6" i="9"/>
  <c r="CMC6" i="9"/>
  <c r="CMD6" i="9"/>
  <c r="CME6" i="9"/>
  <c r="CMF6" i="9"/>
  <c r="CMG6" i="9"/>
  <c r="CMH6" i="9"/>
  <c r="CMI6" i="9"/>
  <c r="CMJ6" i="9"/>
  <c r="CMK6" i="9"/>
  <c r="CML6" i="9"/>
  <c r="CMM6" i="9"/>
  <c r="CMN6" i="9"/>
  <c r="CMO6" i="9"/>
  <c r="CMP6" i="9"/>
  <c r="CMQ6" i="9"/>
  <c r="CMR6" i="9"/>
  <c r="CMS6" i="9"/>
  <c r="CMT6" i="9"/>
  <c r="CMU6" i="9"/>
  <c r="CMV6" i="9"/>
  <c r="CMW6" i="9"/>
  <c r="CMX6" i="9"/>
  <c r="CMY6" i="9"/>
  <c r="CMZ6" i="9"/>
  <c r="CNA6" i="9"/>
  <c r="CNB6" i="9"/>
  <c r="CNC6" i="9"/>
  <c r="CND6" i="9"/>
  <c r="CNE6" i="9"/>
  <c r="CNF6" i="9"/>
  <c r="CNG6" i="9"/>
  <c r="CNH6" i="9"/>
  <c r="CNI6" i="9"/>
  <c r="CNJ6" i="9"/>
  <c r="CNK6" i="9"/>
  <c r="CNL6" i="9"/>
  <c r="CNM6" i="9"/>
  <c r="CNN6" i="9"/>
  <c r="CNO6" i="9"/>
  <c r="CNP6" i="9"/>
  <c r="CNQ6" i="9"/>
  <c r="CNR6" i="9"/>
  <c r="CNS6" i="9"/>
  <c r="CNT6" i="9"/>
  <c r="CNU6" i="9"/>
  <c r="CNV6" i="9"/>
  <c r="CNW6" i="9"/>
  <c r="CNX6" i="9"/>
  <c r="CNY6" i="9"/>
  <c r="CNZ6" i="9"/>
  <c r="COA6" i="9"/>
  <c r="COB6" i="9"/>
  <c r="COC6" i="9"/>
  <c r="COD6" i="9"/>
  <c r="COE6" i="9"/>
  <c r="COF6" i="9"/>
  <c r="COG6" i="9"/>
  <c r="COH6" i="9"/>
  <c r="COI6" i="9"/>
  <c r="COJ6" i="9"/>
  <c r="COK6" i="9"/>
  <c r="COL6" i="9"/>
  <c r="COM6" i="9"/>
  <c r="CON6" i="9"/>
  <c r="COO6" i="9"/>
  <c r="COP6" i="9"/>
  <c r="COQ6" i="9"/>
  <c r="COR6" i="9"/>
  <c r="COS6" i="9"/>
  <c r="COT6" i="9"/>
  <c r="COU6" i="9"/>
  <c r="COV6" i="9"/>
  <c r="COW6" i="9"/>
  <c r="COX6" i="9"/>
  <c r="COY6" i="9"/>
  <c r="COZ6" i="9"/>
  <c r="CPA6" i="9"/>
  <c r="CPB6" i="9"/>
  <c r="CPC6" i="9"/>
  <c r="CPD6" i="9"/>
  <c r="CPE6" i="9"/>
  <c r="CPF6" i="9"/>
  <c r="CPG6" i="9"/>
  <c r="CPH6" i="9"/>
  <c r="CPI6" i="9"/>
  <c r="CPJ6" i="9"/>
  <c r="CPK6" i="9"/>
  <c r="CPL6" i="9"/>
  <c r="CPM6" i="9"/>
  <c r="CPN6" i="9"/>
  <c r="CPO6" i="9"/>
  <c r="CPP6" i="9"/>
  <c r="CPQ6" i="9"/>
  <c r="CPR6" i="9"/>
  <c r="CPS6" i="9"/>
  <c r="CPT6" i="9"/>
  <c r="CPU6" i="9"/>
  <c r="CPV6" i="9"/>
  <c r="CPW6" i="9"/>
  <c r="CPX6" i="9"/>
  <c r="CPY6" i="9"/>
  <c r="CPZ6" i="9"/>
  <c r="CQA6" i="9"/>
  <c r="CQB6" i="9"/>
  <c r="CQC6" i="9"/>
  <c r="CQD6" i="9"/>
  <c r="CQE6" i="9"/>
  <c r="CQF6" i="9"/>
  <c r="CQG6" i="9"/>
  <c r="CQH6" i="9"/>
  <c r="CQI6" i="9"/>
  <c r="CQJ6" i="9"/>
  <c r="CQK6" i="9"/>
  <c r="CQL6" i="9"/>
  <c r="CQM6" i="9"/>
  <c r="CQN6" i="9"/>
  <c r="CQO6" i="9"/>
  <c r="CQP6" i="9"/>
  <c r="CQQ6" i="9"/>
  <c r="CQR6" i="9"/>
  <c r="CQS6" i="9"/>
  <c r="CQT6" i="9"/>
  <c r="CQU6" i="9"/>
  <c r="CQV6" i="9"/>
  <c r="CQW6" i="9"/>
  <c r="CQX6" i="9"/>
  <c r="CQY6" i="9"/>
  <c r="CQZ6" i="9"/>
  <c r="CRA6" i="9"/>
  <c r="CRB6" i="9"/>
  <c r="CRC6" i="9"/>
  <c r="CRD6" i="9"/>
  <c r="CRE6" i="9"/>
  <c r="CRF6" i="9"/>
  <c r="CRG6" i="9"/>
  <c r="CRH6" i="9"/>
  <c r="CRI6" i="9"/>
  <c r="CRJ6" i="9"/>
  <c r="CRK6" i="9"/>
  <c r="CRL6" i="9"/>
  <c r="CRM6" i="9"/>
  <c r="CRN6" i="9"/>
  <c r="CRO6" i="9"/>
  <c r="CRP6" i="9"/>
  <c r="CRQ6" i="9"/>
  <c r="CRR6" i="9"/>
  <c r="CRS6" i="9"/>
  <c r="CRT6" i="9"/>
  <c r="CRU6" i="9"/>
  <c r="CRV6" i="9"/>
  <c r="CRW6" i="9"/>
  <c r="CRX6" i="9"/>
  <c r="CRY6" i="9"/>
  <c r="CRZ6" i="9"/>
  <c r="CSA6" i="9"/>
  <c r="CSB6" i="9"/>
  <c r="CSC6" i="9"/>
  <c r="CSD6" i="9"/>
  <c r="CSE6" i="9"/>
  <c r="CSF6" i="9"/>
  <c r="CSG6" i="9"/>
  <c r="CSH6" i="9"/>
  <c r="CSI6" i="9"/>
  <c r="CSJ6" i="9"/>
  <c r="CSK6" i="9"/>
  <c r="CSL6" i="9"/>
  <c r="CSM6" i="9"/>
  <c r="CSN6" i="9"/>
  <c r="CSO6" i="9"/>
  <c r="CSP6" i="9"/>
  <c r="CSQ6" i="9"/>
  <c r="CSR6" i="9"/>
  <c r="CSS6" i="9"/>
  <c r="CST6" i="9"/>
  <c r="CSU6" i="9"/>
  <c r="CSV6" i="9"/>
  <c r="CSW6" i="9"/>
  <c r="CSX6" i="9"/>
  <c r="CSY6" i="9"/>
  <c r="CSZ6" i="9"/>
  <c r="CTA6" i="9"/>
  <c r="CTB6" i="9"/>
  <c r="CTC6" i="9"/>
  <c r="CTD6" i="9"/>
  <c r="CTE6" i="9"/>
  <c r="CTF6" i="9"/>
  <c r="CTG6" i="9"/>
  <c r="CTH6" i="9"/>
  <c r="CTI6" i="9"/>
  <c r="CTJ6" i="9"/>
  <c r="CTK6" i="9"/>
  <c r="CTL6" i="9"/>
  <c r="CTM6" i="9"/>
  <c r="CTN6" i="9"/>
  <c r="CTO6" i="9"/>
  <c r="CTP6" i="9"/>
  <c r="CTQ6" i="9"/>
  <c r="CTR6" i="9"/>
  <c r="CTS6" i="9"/>
  <c r="CTT6" i="9"/>
  <c r="CTU6" i="9"/>
  <c r="CTV6" i="9"/>
  <c r="CTW6" i="9"/>
  <c r="CTX6" i="9"/>
  <c r="CTY6" i="9"/>
  <c r="CTZ6" i="9"/>
  <c r="CUA6" i="9"/>
  <c r="CUB6" i="9"/>
  <c r="CUC6" i="9"/>
  <c r="CUD6" i="9"/>
  <c r="CUE6" i="9"/>
  <c r="CUF6" i="9"/>
  <c r="CUG6" i="9"/>
  <c r="CUH6" i="9"/>
  <c r="CUI6" i="9"/>
  <c r="CUJ6" i="9"/>
  <c r="CUK6" i="9"/>
  <c r="CUL6" i="9"/>
  <c r="CUM6" i="9"/>
  <c r="CUN6" i="9"/>
  <c r="CUO6" i="9"/>
  <c r="CUP6" i="9"/>
  <c r="CUQ6" i="9"/>
  <c r="CUR6" i="9"/>
  <c r="CUS6" i="9"/>
  <c r="CUT6" i="9"/>
  <c r="CUU6" i="9"/>
  <c r="CUV6" i="9"/>
  <c r="CUW6" i="9"/>
  <c r="CUX6" i="9"/>
  <c r="CUY6" i="9"/>
  <c r="CUZ6" i="9"/>
  <c r="CVA6" i="9"/>
  <c r="CVB6" i="9"/>
  <c r="CVC6" i="9"/>
  <c r="CVD6" i="9"/>
  <c r="CVE6" i="9"/>
  <c r="CVF6" i="9"/>
  <c r="CVG6" i="9"/>
  <c r="CVH6" i="9"/>
  <c r="CVI6" i="9"/>
  <c r="CVJ6" i="9"/>
  <c r="CVK6" i="9"/>
  <c r="CVL6" i="9"/>
  <c r="CVM6" i="9"/>
  <c r="CVN6" i="9"/>
  <c r="CVO6" i="9"/>
  <c r="CVP6" i="9"/>
  <c r="CVQ6" i="9"/>
  <c r="CVR6" i="9"/>
  <c r="CVS6" i="9"/>
  <c r="CVT6" i="9"/>
  <c r="CVU6" i="9"/>
  <c r="CVV6" i="9"/>
  <c r="CVW6" i="9"/>
  <c r="CVX6" i="9"/>
  <c r="CVY6" i="9"/>
  <c r="CVZ6" i="9"/>
  <c r="CWA6" i="9"/>
  <c r="CWB6" i="9"/>
  <c r="CWC6" i="9"/>
  <c r="CWD6" i="9"/>
  <c r="CWE6" i="9"/>
  <c r="CWF6" i="9"/>
  <c r="CWG6" i="9"/>
  <c r="CWH6" i="9"/>
  <c r="CWI6" i="9"/>
  <c r="CWJ6" i="9"/>
  <c r="CWK6" i="9"/>
  <c r="CWL6" i="9"/>
  <c r="CWM6" i="9"/>
  <c r="CWN6" i="9"/>
  <c r="CWO6" i="9"/>
  <c r="CWP6" i="9"/>
  <c r="CWQ6" i="9"/>
  <c r="CWR6" i="9"/>
  <c r="CWS6" i="9"/>
  <c r="CWT6" i="9"/>
  <c r="CWU6" i="9"/>
  <c r="CWV6" i="9"/>
  <c r="CWW6" i="9"/>
  <c r="CWX6" i="9"/>
  <c r="CWY6" i="9"/>
  <c r="CWZ6" i="9"/>
  <c r="CXA6" i="9"/>
  <c r="CXB6" i="9"/>
  <c r="CXC6" i="9"/>
  <c r="CXD6" i="9"/>
  <c r="CXE6" i="9"/>
  <c r="CXF6" i="9"/>
  <c r="CXG6" i="9"/>
  <c r="CXH6" i="9"/>
  <c r="CXI6" i="9"/>
  <c r="CXJ6" i="9"/>
  <c r="CXK6" i="9"/>
  <c r="CXL6" i="9"/>
  <c r="CXM6" i="9"/>
  <c r="CXN6" i="9"/>
  <c r="CXO6" i="9"/>
  <c r="CXP6" i="9"/>
  <c r="CXQ6" i="9"/>
  <c r="CXR6" i="9"/>
  <c r="CXS6" i="9"/>
  <c r="CXT6" i="9"/>
  <c r="CXU6" i="9"/>
  <c r="CXV6" i="9"/>
  <c r="CXW6" i="9"/>
  <c r="CXX6" i="9"/>
  <c r="CXY6" i="9"/>
  <c r="CXZ6" i="9"/>
  <c r="CYA6" i="9"/>
  <c r="CYB6" i="9"/>
  <c r="CYC6" i="9"/>
  <c r="CYD6" i="9"/>
  <c r="CYE6" i="9"/>
  <c r="CYF6" i="9"/>
  <c r="CYG6" i="9"/>
  <c r="CYH6" i="9"/>
  <c r="CYI6" i="9"/>
  <c r="CYJ6" i="9"/>
  <c r="CYK6" i="9"/>
  <c r="CYL6" i="9"/>
  <c r="CYM6" i="9"/>
  <c r="CYN6" i="9"/>
  <c r="CYO6" i="9"/>
  <c r="CYP6" i="9"/>
  <c r="CYQ6" i="9"/>
  <c r="CYR6" i="9"/>
  <c r="CYS6" i="9"/>
  <c r="CYT6" i="9"/>
  <c r="CYU6" i="9"/>
  <c r="CYV6" i="9"/>
  <c r="CYW6" i="9"/>
  <c r="CYX6" i="9"/>
  <c r="CYY6" i="9"/>
  <c r="CYZ6" i="9"/>
  <c r="CZA6" i="9"/>
  <c r="CZB6" i="9"/>
  <c r="CZC6" i="9"/>
  <c r="CZD6" i="9"/>
  <c r="CZE6" i="9"/>
  <c r="CZF6" i="9"/>
  <c r="CZG6" i="9"/>
  <c r="CZH6" i="9"/>
  <c r="CZI6" i="9"/>
  <c r="CZJ6" i="9"/>
  <c r="CZK6" i="9"/>
  <c r="CZL6" i="9"/>
  <c r="CZM6" i="9"/>
  <c r="CZN6" i="9"/>
  <c r="CZO6" i="9"/>
  <c r="CZP6" i="9"/>
  <c r="CZQ6" i="9"/>
  <c r="CZR6" i="9"/>
  <c r="CZS6" i="9"/>
  <c r="CZT6" i="9"/>
  <c r="CZU6" i="9"/>
  <c r="CZV6" i="9"/>
  <c r="CZW6" i="9"/>
  <c r="CZX6" i="9"/>
  <c r="CZY6" i="9"/>
  <c r="CZZ6" i="9"/>
  <c r="DAA6" i="9"/>
  <c r="DAB6" i="9"/>
  <c r="DAC6" i="9"/>
  <c r="DAD6" i="9"/>
  <c r="DAE6" i="9"/>
  <c r="DAF6" i="9"/>
  <c r="DAG6" i="9"/>
  <c r="DAH6" i="9"/>
  <c r="DAI6" i="9"/>
  <c r="DAJ6" i="9"/>
  <c r="DAK6" i="9"/>
  <c r="DAL6" i="9"/>
  <c r="DAM6" i="9"/>
  <c r="DAN6" i="9"/>
  <c r="DAO6" i="9"/>
  <c r="DAP6" i="9"/>
  <c r="DAQ6" i="9"/>
  <c r="DAR6" i="9"/>
  <c r="DAS6" i="9"/>
  <c r="DAT6" i="9"/>
  <c r="DAU6" i="9"/>
  <c r="DAV6" i="9"/>
  <c r="DAW6" i="9"/>
  <c r="DAX6" i="9"/>
  <c r="DAY6" i="9"/>
  <c r="DAZ6" i="9"/>
  <c r="DBA6" i="9"/>
  <c r="DBB6" i="9"/>
  <c r="DBC6" i="9"/>
  <c r="DBD6" i="9"/>
  <c r="DBE6" i="9"/>
  <c r="DBF6" i="9"/>
  <c r="DBG6" i="9"/>
  <c r="DBH6" i="9"/>
  <c r="DBI6" i="9"/>
  <c r="DBJ6" i="9"/>
  <c r="DBK6" i="9"/>
  <c r="DBL6" i="9"/>
  <c r="DBM6" i="9"/>
  <c r="DBN6" i="9"/>
  <c r="DBO6" i="9"/>
  <c r="DBP6" i="9"/>
  <c r="DBQ6" i="9"/>
  <c r="DBR6" i="9"/>
  <c r="DBS6" i="9"/>
  <c r="DBT6" i="9"/>
  <c r="DBU6" i="9"/>
  <c r="DBV6" i="9"/>
  <c r="DBW6" i="9"/>
  <c r="DBX6" i="9"/>
  <c r="DBY6" i="9"/>
  <c r="DBZ6" i="9"/>
  <c r="DCA6" i="9"/>
  <c r="DCB6" i="9"/>
  <c r="DCC6" i="9"/>
  <c r="DCD6" i="9"/>
  <c r="DCE6" i="9"/>
  <c r="DCF6" i="9"/>
  <c r="DCG6" i="9"/>
  <c r="DCH6" i="9"/>
  <c r="DCI6" i="9"/>
  <c r="DCJ6" i="9"/>
  <c r="DCK6" i="9"/>
  <c r="DCL6" i="9"/>
  <c r="DCM6" i="9"/>
  <c r="DCN6" i="9"/>
  <c r="DCO6" i="9"/>
  <c r="DCP6" i="9"/>
  <c r="DCQ6" i="9"/>
  <c r="DCR6" i="9"/>
  <c r="DCS6" i="9"/>
  <c r="DCT6" i="9"/>
  <c r="DCU6" i="9"/>
  <c r="DCV6" i="9"/>
  <c r="DCW6" i="9"/>
  <c r="DCX6" i="9"/>
  <c r="DCY6" i="9"/>
  <c r="DCZ6" i="9"/>
  <c r="DDA6" i="9"/>
  <c r="DDB6" i="9"/>
  <c r="DDC6" i="9"/>
  <c r="DDD6" i="9"/>
  <c r="DDE6" i="9"/>
  <c r="DDF6" i="9"/>
  <c r="DDG6" i="9"/>
  <c r="DDH6" i="9"/>
  <c r="DDI6" i="9"/>
  <c r="DDJ6" i="9"/>
  <c r="DDK6" i="9"/>
  <c r="DDL6" i="9"/>
  <c r="DDM6" i="9"/>
  <c r="DDN6" i="9"/>
  <c r="DDO6" i="9"/>
  <c r="DDP6" i="9"/>
  <c r="DDQ6" i="9"/>
  <c r="DDR6" i="9"/>
  <c r="DDS6" i="9"/>
  <c r="DDT6" i="9"/>
  <c r="DDU6" i="9"/>
  <c r="DDV6" i="9"/>
  <c r="DDW6" i="9"/>
  <c r="DDX6" i="9"/>
  <c r="DDY6" i="9"/>
  <c r="DDZ6" i="9"/>
  <c r="DEA6" i="9"/>
  <c r="DEB6" i="9"/>
  <c r="DEC6" i="9"/>
  <c r="DED6" i="9"/>
  <c r="DEE6" i="9"/>
  <c r="DEF6" i="9"/>
  <c r="DEG6" i="9"/>
  <c r="DEH6" i="9"/>
  <c r="DEI6" i="9"/>
  <c r="DEJ6" i="9"/>
  <c r="DEK6" i="9"/>
  <c r="DEL6" i="9"/>
  <c r="DEM6" i="9"/>
  <c r="DEN6" i="9"/>
  <c r="DEO6" i="9"/>
  <c r="DEP6" i="9"/>
  <c r="DEQ6" i="9"/>
  <c r="DER6" i="9"/>
  <c r="DES6" i="9"/>
  <c r="DET6" i="9"/>
  <c r="DEU6" i="9"/>
  <c r="DEV6" i="9"/>
  <c r="DEW6" i="9"/>
  <c r="DEX6" i="9"/>
  <c r="DEY6" i="9"/>
  <c r="DEZ6" i="9"/>
  <c r="DFA6" i="9"/>
  <c r="DFB6" i="9"/>
  <c r="DFC6" i="9"/>
  <c r="DFD6" i="9"/>
  <c r="DFE6" i="9"/>
  <c r="DFF6" i="9"/>
  <c r="DFG6" i="9"/>
  <c r="DFH6" i="9"/>
  <c r="DFI6" i="9"/>
  <c r="DFJ6" i="9"/>
  <c r="DFK6" i="9"/>
  <c r="DFL6" i="9"/>
  <c r="DFM6" i="9"/>
  <c r="DFN6" i="9"/>
  <c r="DFO6" i="9"/>
  <c r="DFP6" i="9"/>
  <c r="DFQ6" i="9"/>
  <c r="DFR6" i="9"/>
  <c r="DFS6" i="9"/>
  <c r="DFT6" i="9"/>
  <c r="DFU6" i="9"/>
  <c r="DFV6" i="9"/>
  <c r="DFW6" i="9"/>
  <c r="DFX6" i="9"/>
  <c r="DFY6" i="9"/>
  <c r="DFZ6" i="9"/>
  <c r="DGA6" i="9"/>
  <c r="DGB6" i="9"/>
  <c r="DGC6" i="9"/>
  <c r="DGD6" i="9"/>
  <c r="DGE6" i="9"/>
  <c r="DGF6" i="9"/>
  <c r="DGG6" i="9"/>
  <c r="DGH6" i="9"/>
  <c r="DGI6" i="9"/>
  <c r="DGJ6" i="9"/>
  <c r="DGK6" i="9"/>
  <c r="DGL6" i="9"/>
  <c r="DGM6" i="9"/>
  <c r="DGN6" i="9"/>
  <c r="DGO6" i="9"/>
  <c r="DGP6" i="9"/>
  <c r="DGQ6" i="9"/>
  <c r="DGR6" i="9"/>
  <c r="DGS6" i="9"/>
  <c r="DGT6" i="9"/>
  <c r="DGU6" i="9"/>
  <c r="DGV6" i="9"/>
  <c r="DGW6" i="9"/>
  <c r="DGX6" i="9"/>
  <c r="DGY6" i="9"/>
  <c r="DGZ6" i="9"/>
  <c r="DHA6" i="9"/>
  <c r="DHB6" i="9"/>
  <c r="DHC6" i="9"/>
  <c r="DHD6" i="9"/>
  <c r="DHE6" i="9"/>
  <c r="DHF6" i="9"/>
  <c r="DHG6" i="9"/>
  <c r="DHH6" i="9"/>
  <c r="DHI6" i="9"/>
  <c r="DHJ6" i="9"/>
  <c r="DHK6" i="9"/>
  <c r="DHL6" i="9"/>
  <c r="DHM6" i="9"/>
  <c r="DHN6" i="9"/>
  <c r="DHO6" i="9"/>
  <c r="DHP6" i="9"/>
  <c r="DHQ6" i="9"/>
  <c r="DHR6" i="9"/>
  <c r="DHS6" i="9"/>
  <c r="DHT6" i="9"/>
  <c r="DHU6" i="9"/>
  <c r="DHV6" i="9"/>
  <c r="DHW6" i="9"/>
  <c r="DHX6" i="9"/>
  <c r="DHY6" i="9"/>
  <c r="DHZ6" i="9"/>
  <c r="DIA6" i="9"/>
  <c r="DIB6" i="9"/>
  <c r="DIC6" i="9"/>
  <c r="DID6" i="9"/>
  <c r="DIE6" i="9"/>
  <c r="DIF6" i="9"/>
  <c r="DIG6" i="9"/>
  <c r="DIH6" i="9"/>
  <c r="DII6" i="9"/>
  <c r="DIJ6" i="9"/>
  <c r="DIK6" i="9"/>
  <c r="DIL6" i="9"/>
  <c r="DIM6" i="9"/>
  <c r="DIN6" i="9"/>
  <c r="DIO6" i="9"/>
  <c r="DIP6" i="9"/>
  <c r="DIQ6" i="9"/>
  <c r="DIR6" i="9"/>
  <c r="DIS6" i="9"/>
  <c r="DIT6" i="9"/>
  <c r="DIU6" i="9"/>
  <c r="DIV6" i="9"/>
  <c r="DIW6" i="9"/>
  <c r="DIX6" i="9"/>
  <c r="DIY6" i="9"/>
  <c r="DIZ6" i="9"/>
  <c r="DJA6" i="9"/>
  <c r="DJB6" i="9"/>
  <c r="DJC6" i="9"/>
  <c r="DJD6" i="9"/>
  <c r="DJE6" i="9"/>
  <c r="DJF6" i="9"/>
  <c r="DJG6" i="9"/>
  <c r="DJH6" i="9"/>
  <c r="DJI6" i="9"/>
  <c r="DJJ6" i="9"/>
  <c r="DJK6" i="9"/>
  <c r="DJL6" i="9"/>
  <c r="DJM6" i="9"/>
  <c r="DJN6" i="9"/>
  <c r="DJO6" i="9"/>
  <c r="DJP6" i="9"/>
  <c r="DJQ6" i="9"/>
  <c r="DJR6" i="9"/>
  <c r="DJS6" i="9"/>
  <c r="DJT6" i="9"/>
  <c r="DJU6" i="9"/>
  <c r="DJV6" i="9"/>
  <c r="DJW6" i="9"/>
  <c r="DJX6" i="9"/>
  <c r="DJY6" i="9"/>
  <c r="DJZ6" i="9"/>
  <c r="DKA6" i="9"/>
  <c r="DKB6" i="9"/>
  <c r="DKC6" i="9"/>
  <c r="DKD6" i="9"/>
  <c r="DKE6" i="9"/>
  <c r="DKF6" i="9"/>
  <c r="DKG6" i="9"/>
  <c r="DKH6" i="9"/>
  <c r="DKI6" i="9"/>
  <c r="DKJ6" i="9"/>
  <c r="DKK6" i="9"/>
  <c r="DKL6" i="9"/>
  <c r="DKM6" i="9"/>
  <c r="DKN6" i="9"/>
  <c r="DKO6" i="9"/>
  <c r="DKP6" i="9"/>
  <c r="DKQ6" i="9"/>
  <c r="DKR6" i="9"/>
  <c r="DKS6" i="9"/>
  <c r="DKT6" i="9"/>
  <c r="DKU6" i="9"/>
  <c r="DKV6" i="9"/>
  <c r="DKW6" i="9"/>
  <c r="DKX6" i="9"/>
  <c r="DKY6" i="9"/>
  <c r="DKZ6" i="9"/>
  <c r="DLA6" i="9"/>
  <c r="DLB6" i="9"/>
  <c r="DLC6" i="9"/>
  <c r="DLD6" i="9"/>
  <c r="DLE6" i="9"/>
  <c r="DLF6" i="9"/>
  <c r="DLG6" i="9"/>
  <c r="DLH6" i="9"/>
  <c r="DLI6" i="9"/>
  <c r="DLJ6" i="9"/>
  <c r="DLK6" i="9"/>
  <c r="DLL6" i="9"/>
  <c r="DLM6" i="9"/>
  <c r="DLN6" i="9"/>
  <c r="DLO6" i="9"/>
  <c r="DLP6" i="9"/>
  <c r="DLQ6" i="9"/>
  <c r="DLR6" i="9"/>
  <c r="DLS6" i="9"/>
  <c r="DLT6" i="9"/>
  <c r="DLU6" i="9"/>
  <c r="DLV6" i="9"/>
  <c r="DLW6" i="9"/>
  <c r="DLX6" i="9"/>
  <c r="DLY6" i="9"/>
  <c r="DLZ6" i="9"/>
  <c r="DMA6" i="9"/>
  <c r="DMB6" i="9"/>
  <c r="DMC6" i="9"/>
  <c r="DMD6" i="9"/>
  <c r="DME6" i="9"/>
  <c r="DMF6" i="9"/>
  <c r="DMG6" i="9"/>
  <c r="DMH6" i="9"/>
  <c r="DMI6" i="9"/>
  <c r="DMJ6" i="9"/>
  <c r="DMK6" i="9"/>
  <c r="DML6" i="9"/>
  <c r="DMM6" i="9"/>
  <c r="DMN6" i="9"/>
  <c r="DMO6" i="9"/>
  <c r="DMP6" i="9"/>
  <c r="DMQ6" i="9"/>
  <c r="DMR6" i="9"/>
  <c r="DMS6" i="9"/>
  <c r="DMT6" i="9"/>
  <c r="DMU6" i="9"/>
  <c r="DMV6" i="9"/>
  <c r="DMW6" i="9"/>
  <c r="DMX6" i="9"/>
  <c r="DMY6" i="9"/>
  <c r="DMZ6" i="9"/>
  <c r="DNA6" i="9"/>
  <c r="DNB6" i="9"/>
  <c r="DNC6" i="9"/>
  <c r="DND6" i="9"/>
  <c r="DNE6" i="9"/>
  <c r="DNF6" i="9"/>
  <c r="DNG6" i="9"/>
  <c r="DNH6" i="9"/>
  <c r="DNI6" i="9"/>
  <c r="DNJ6" i="9"/>
  <c r="DNK6" i="9"/>
  <c r="DNL6" i="9"/>
  <c r="DNM6" i="9"/>
  <c r="DNN6" i="9"/>
  <c r="DNO6" i="9"/>
  <c r="DNP6" i="9"/>
  <c r="DNQ6" i="9"/>
  <c r="DNR6" i="9"/>
  <c r="DNS6" i="9"/>
  <c r="DNT6" i="9"/>
  <c r="DNU6" i="9"/>
  <c r="DNV6" i="9"/>
  <c r="DNW6" i="9"/>
  <c r="DNX6" i="9"/>
  <c r="DNY6" i="9"/>
  <c r="DNZ6" i="9"/>
  <c r="DOA6" i="9"/>
  <c r="DOB6" i="9"/>
  <c r="DOC6" i="9"/>
  <c r="DOD6" i="9"/>
  <c r="DOE6" i="9"/>
  <c r="DOF6" i="9"/>
  <c r="DOG6" i="9"/>
  <c r="DOH6" i="9"/>
  <c r="DOI6" i="9"/>
  <c r="DOJ6" i="9"/>
  <c r="DOK6" i="9"/>
  <c r="DOL6" i="9"/>
  <c r="DOM6" i="9"/>
  <c r="DON6" i="9"/>
  <c r="DOO6" i="9"/>
  <c r="DOP6" i="9"/>
  <c r="DOQ6" i="9"/>
  <c r="DOR6" i="9"/>
  <c r="DOS6" i="9"/>
  <c r="DOT6" i="9"/>
  <c r="DOU6" i="9"/>
  <c r="DOV6" i="9"/>
  <c r="DOW6" i="9"/>
  <c r="DOX6" i="9"/>
  <c r="DOY6" i="9"/>
  <c r="DOZ6" i="9"/>
  <c r="DPA6" i="9"/>
  <c r="DPB6" i="9"/>
  <c r="DPC6" i="9"/>
  <c r="DPD6" i="9"/>
  <c r="DPE6" i="9"/>
  <c r="DPF6" i="9"/>
  <c r="DPG6" i="9"/>
  <c r="DPH6" i="9"/>
  <c r="DPI6" i="9"/>
  <c r="DPJ6" i="9"/>
  <c r="DPK6" i="9"/>
  <c r="DPL6" i="9"/>
  <c r="DPM6" i="9"/>
  <c r="DPN6" i="9"/>
  <c r="DPO6" i="9"/>
  <c r="DPP6" i="9"/>
  <c r="DPQ6" i="9"/>
  <c r="DPR6" i="9"/>
  <c r="DPS6" i="9"/>
  <c r="DPT6" i="9"/>
  <c r="DPU6" i="9"/>
  <c r="DPV6" i="9"/>
  <c r="DPW6" i="9"/>
  <c r="DPX6" i="9"/>
  <c r="DPY6" i="9"/>
  <c r="DPZ6" i="9"/>
  <c r="DQA6" i="9"/>
  <c r="DQB6" i="9"/>
  <c r="DQC6" i="9"/>
  <c r="DQD6" i="9"/>
  <c r="DQE6" i="9"/>
  <c r="DQF6" i="9"/>
  <c r="DQG6" i="9"/>
  <c r="DQH6" i="9"/>
  <c r="DQI6" i="9"/>
  <c r="DQJ6" i="9"/>
  <c r="DQK6" i="9"/>
  <c r="DQL6" i="9"/>
  <c r="DQM6" i="9"/>
  <c r="DQN6" i="9"/>
  <c r="DQO6" i="9"/>
  <c r="DQP6" i="9"/>
  <c r="DQQ6" i="9"/>
  <c r="DQR6" i="9"/>
  <c r="DQS6" i="9"/>
  <c r="DQT6" i="9"/>
  <c r="DQU6" i="9"/>
  <c r="DQV6" i="9"/>
  <c r="DQW6" i="9"/>
  <c r="DQX6" i="9"/>
  <c r="DQY6" i="9"/>
  <c r="DQZ6" i="9"/>
  <c r="DRA6" i="9"/>
  <c r="DRB6" i="9"/>
  <c r="DRC6" i="9"/>
  <c r="DRD6" i="9"/>
  <c r="DRE6" i="9"/>
  <c r="DRF6" i="9"/>
  <c r="DRG6" i="9"/>
  <c r="DRH6" i="9"/>
  <c r="DRI6" i="9"/>
  <c r="DRJ6" i="9"/>
  <c r="DRK6" i="9"/>
  <c r="DRL6" i="9"/>
  <c r="DRM6" i="9"/>
  <c r="DRN6" i="9"/>
  <c r="DRO6" i="9"/>
  <c r="DRP6" i="9"/>
  <c r="DRQ6" i="9"/>
  <c r="DRR6" i="9"/>
  <c r="DRS6" i="9"/>
  <c r="DRT6" i="9"/>
  <c r="DRU6" i="9"/>
  <c r="DRV6" i="9"/>
  <c r="DRW6" i="9"/>
  <c r="DRX6" i="9"/>
  <c r="DRY6" i="9"/>
  <c r="DRZ6" i="9"/>
  <c r="DSA6" i="9"/>
  <c r="DSB6" i="9"/>
  <c r="DSC6" i="9"/>
  <c r="DSD6" i="9"/>
  <c r="DSE6" i="9"/>
  <c r="DSF6" i="9"/>
  <c r="DSG6" i="9"/>
  <c r="DSH6" i="9"/>
  <c r="DSI6" i="9"/>
  <c r="DSJ6" i="9"/>
  <c r="DSK6" i="9"/>
  <c r="DSL6" i="9"/>
  <c r="DSM6" i="9"/>
  <c r="DSN6" i="9"/>
  <c r="DSO6" i="9"/>
  <c r="DSP6" i="9"/>
  <c r="DSQ6" i="9"/>
  <c r="DSR6" i="9"/>
  <c r="DSS6" i="9"/>
  <c r="DST6" i="9"/>
  <c r="DSU6" i="9"/>
  <c r="DSV6" i="9"/>
  <c r="DSW6" i="9"/>
  <c r="DSX6" i="9"/>
  <c r="DSY6" i="9"/>
  <c r="DSZ6" i="9"/>
  <c r="DTA6" i="9"/>
  <c r="DTB6" i="9"/>
  <c r="DTC6" i="9"/>
  <c r="DTD6" i="9"/>
  <c r="DTE6" i="9"/>
  <c r="DTF6" i="9"/>
  <c r="DTG6" i="9"/>
  <c r="DTH6" i="9"/>
  <c r="DTI6" i="9"/>
  <c r="DTJ6" i="9"/>
  <c r="DTK6" i="9"/>
  <c r="DTL6" i="9"/>
  <c r="DTM6" i="9"/>
  <c r="DTN6" i="9"/>
  <c r="DTO6" i="9"/>
  <c r="DTP6" i="9"/>
  <c r="DTQ6" i="9"/>
  <c r="DTR6" i="9"/>
  <c r="DTS6" i="9"/>
  <c r="DTT6" i="9"/>
  <c r="DTU6" i="9"/>
  <c r="DTV6" i="9"/>
  <c r="DTW6" i="9"/>
  <c r="DTX6" i="9"/>
  <c r="DTY6" i="9"/>
  <c r="DTZ6" i="9"/>
  <c r="DUA6" i="9"/>
  <c r="DUB6" i="9"/>
  <c r="DUC6" i="9"/>
  <c r="DUD6" i="9"/>
  <c r="DUE6" i="9"/>
  <c r="DUF6" i="9"/>
  <c r="DUG6" i="9"/>
  <c r="DUH6" i="9"/>
  <c r="DUI6" i="9"/>
  <c r="DUJ6" i="9"/>
  <c r="DUK6" i="9"/>
  <c r="DUL6" i="9"/>
  <c r="DUM6" i="9"/>
  <c r="DUN6" i="9"/>
  <c r="DUO6" i="9"/>
  <c r="DUP6" i="9"/>
  <c r="DUQ6" i="9"/>
  <c r="DUR6" i="9"/>
  <c r="DUS6" i="9"/>
  <c r="DUT6" i="9"/>
  <c r="DUU6" i="9"/>
  <c r="DUV6" i="9"/>
  <c r="DUW6" i="9"/>
  <c r="DUX6" i="9"/>
  <c r="DUY6" i="9"/>
  <c r="DUZ6" i="9"/>
  <c r="DVA6" i="9"/>
  <c r="DVB6" i="9"/>
  <c r="DVC6" i="9"/>
  <c r="DVD6" i="9"/>
  <c r="DVE6" i="9"/>
  <c r="DVF6" i="9"/>
  <c r="DVG6" i="9"/>
  <c r="DVH6" i="9"/>
  <c r="DVI6" i="9"/>
  <c r="DVJ6" i="9"/>
  <c r="DVK6" i="9"/>
  <c r="DVL6" i="9"/>
  <c r="DVM6" i="9"/>
  <c r="DVN6" i="9"/>
  <c r="DVO6" i="9"/>
  <c r="DVP6" i="9"/>
  <c r="DVQ6" i="9"/>
  <c r="DVR6" i="9"/>
  <c r="DVS6" i="9"/>
  <c r="DVT6" i="9"/>
  <c r="DVU6" i="9"/>
  <c r="DVV6" i="9"/>
  <c r="DVW6" i="9"/>
  <c r="DVX6" i="9"/>
  <c r="DVY6" i="9"/>
  <c r="DVZ6" i="9"/>
  <c r="DWA6" i="9"/>
  <c r="DWB6" i="9"/>
  <c r="DWC6" i="9"/>
  <c r="DWD6" i="9"/>
  <c r="DWE6" i="9"/>
  <c r="DWF6" i="9"/>
  <c r="DWG6" i="9"/>
  <c r="DWH6" i="9"/>
  <c r="DWI6" i="9"/>
  <c r="DWJ6" i="9"/>
  <c r="DWK6" i="9"/>
  <c r="DWL6" i="9"/>
  <c r="DWM6" i="9"/>
  <c r="DWN6" i="9"/>
  <c r="DWO6" i="9"/>
  <c r="DWP6" i="9"/>
  <c r="DWQ6" i="9"/>
  <c r="DWR6" i="9"/>
  <c r="DWS6" i="9"/>
  <c r="DWT6" i="9"/>
  <c r="DWU6" i="9"/>
  <c r="DWV6" i="9"/>
  <c r="DWW6" i="9"/>
  <c r="DWX6" i="9"/>
  <c r="DWY6" i="9"/>
  <c r="DWZ6" i="9"/>
  <c r="DXA6" i="9"/>
  <c r="DXB6" i="9"/>
  <c r="DXC6" i="9"/>
  <c r="DXD6" i="9"/>
  <c r="DXE6" i="9"/>
  <c r="DXF6" i="9"/>
  <c r="DXG6" i="9"/>
  <c r="DXH6" i="9"/>
  <c r="DXI6" i="9"/>
  <c r="DXJ6" i="9"/>
  <c r="DXK6" i="9"/>
  <c r="DXL6" i="9"/>
  <c r="DXM6" i="9"/>
  <c r="DXN6" i="9"/>
  <c r="DXO6" i="9"/>
  <c r="DXP6" i="9"/>
  <c r="DXQ6" i="9"/>
  <c r="DXR6" i="9"/>
  <c r="DXS6" i="9"/>
  <c r="DXT6" i="9"/>
  <c r="DXU6" i="9"/>
  <c r="DXV6" i="9"/>
  <c r="DXW6" i="9"/>
  <c r="DXX6" i="9"/>
  <c r="DXY6" i="9"/>
  <c r="DXZ6" i="9"/>
  <c r="DYA6" i="9"/>
  <c r="DYB6" i="9"/>
  <c r="DYC6" i="9"/>
  <c r="DYD6" i="9"/>
  <c r="DYE6" i="9"/>
  <c r="DYF6" i="9"/>
  <c r="DYG6" i="9"/>
  <c r="DYH6" i="9"/>
  <c r="DYI6" i="9"/>
  <c r="DYJ6" i="9"/>
  <c r="DYK6" i="9"/>
  <c r="DYL6" i="9"/>
  <c r="DYM6" i="9"/>
  <c r="DYN6" i="9"/>
  <c r="DYO6" i="9"/>
  <c r="DYP6" i="9"/>
  <c r="DYQ6" i="9"/>
  <c r="DYR6" i="9"/>
  <c r="DYS6" i="9"/>
  <c r="DYT6" i="9"/>
  <c r="DYU6" i="9"/>
  <c r="DYV6" i="9"/>
  <c r="DYW6" i="9"/>
  <c r="DYX6" i="9"/>
  <c r="DYY6" i="9"/>
  <c r="DYZ6" i="9"/>
  <c r="DZA6" i="9"/>
  <c r="DZB6" i="9"/>
  <c r="DZC6" i="9"/>
  <c r="DZD6" i="9"/>
  <c r="DZE6" i="9"/>
  <c r="DZF6" i="9"/>
  <c r="DZG6" i="9"/>
  <c r="DZH6" i="9"/>
  <c r="DZI6" i="9"/>
  <c r="DZJ6" i="9"/>
  <c r="DZK6" i="9"/>
  <c r="DZL6" i="9"/>
  <c r="DZM6" i="9"/>
  <c r="DZN6" i="9"/>
  <c r="DZO6" i="9"/>
  <c r="DZP6" i="9"/>
  <c r="DZQ6" i="9"/>
  <c r="DZR6" i="9"/>
  <c r="DZS6" i="9"/>
  <c r="DZT6" i="9"/>
  <c r="DZU6" i="9"/>
  <c r="DZV6" i="9"/>
  <c r="DZW6" i="9"/>
  <c r="DZX6" i="9"/>
  <c r="DZY6" i="9"/>
  <c r="DZZ6" i="9"/>
  <c r="EAA6" i="9"/>
  <c r="EAB6" i="9"/>
  <c r="EAC6" i="9"/>
  <c r="EAD6" i="9"/>
  <c r="EAE6" i="9"/>
  <c r="EAF6" i="9"/>
  <c r="EAG6" i="9"/>
  <c r="EAH6" i="9"/>
  <c r="EAI6" i="9"/>
  <c r="EAJ6" i="9"/>
  <c r="EAK6" i="9"/>
  <c r="EAL6" i="9"/>
  <c r="EAM6" i="9"/>
  <c r="EAN6" i="9"/>
  <c r="EAO6" i="9"/>
  <c r="EAP6" i="9"/>
  <c r="EAQ6" i="9"/>
  <c r="EAR6" i="9"/>
  <c r="EAS6" i="9"/>
  <c r="EAT6" i="9"/>
  <c r="EAU6" i="9"/>
  <c r="EAV6" i="9"/>
  <c r="EAW6" i="9"/>
  <c r="EAX6" i="9"/>
  <c r="EAY6" i="9"/>
  <c r="EAZ6" i="9"/>
  <c r="EBA6" i="9"/>
  <c r="EBB6" i="9"/>
  <c r="EBC6" i="9"/>
  <c r="EBD6" i="9"/>
  <c r="EBE6" i="9"/>
  <c r="EBF6" i="9"/>
  <c r="EBG6" i="9"/>
  <c r="EBH6" i="9"/>
  <c r="EBI6" i="9"/>
  <c r="EBJ6" i="9"/>
  <c r="EBK6" i="9"/>
  <c r="EBL6" i="9"/>
  <c r="EBM6" i="9"/>
  <c r="EBN6" i="9"/>
  <c r="EBO6" i="9"/>
  <c r="EBP6" i="9"/>
  <c r="EBQ6" i="9"/>
  <c r="EBR6" i="9"/>
  <c r="EBS6" i="9"/>
  <c r="EBT6" i="9"/>
  <c r="EBU6" i="9"/>
  <c r="EBV6" i="9"/>
  <c r="EBW6" i="9"/>
  <c r="EBX6" i="9"/>
  <c r="EBY6" i="9"/>
  <c r="EBZ6" i="9"/>
  <c r="ECA6" i="9"/>
  <c r="ECB6" i="9"/>
  <c r="ECC6" i="9"/>
  <c r="ECD6" i="9"/>
  <c r="ECE6" i="9"/>
  <c r="ECF6" i="9"/>
  <c r="ECG6" i="9"/>
  <c r="ECH6" i="9"/>
  <c r="ECI6" i="9"/>
  <c r="ECJ6" i="9"/>
  <c r="ECK6" i="9"/>
  <c r="ECL6" i="9"/>
  <c r="ECM6" i="9"/>
  <c r="ECN6" i="9"/>
  <c r="ECO6" i="9"/>
  <c r="ECP6" i="9"/>
  <c r="ECQ6" i="9"/>
  <c r="ECR6" i="9"/>
  <c r="ECS6" i="9"/>
  <c r="ECT6" i="9"/>
  <c r="ECU6" i="9"/>
  <c r="ECV6" i="9"/>
  <c r="ECW6" i="9"/>
  <c r="ECX6" i="9"/>
  <c r="ECY6" i="9"/>
  <c r="ECZ6" i="9"/>
  <c r="EDA6" i="9"/>
  <c r="EDB6" i="9"/>
  <c r="EDC6" i="9"/>
  <c r="EDD6" i="9"/>
  <c r="EDE6" i="9"/>
  <c r="EDF6" i="9"/>
  <c r="EDG6" i="9"/>
  <c r="EDH6" i="9"/>
  <c r="EDI6" i="9"/>
  <c r="EDJ6" i="9"/>
  <c r="EDK6" i="9"/>
  <c r="EDL6" i="9"/>
  <c r="EDM6" i="9"/>
  <c r="EDN6" i="9"/>
  <c r="EDO6" i="9"/>
  <c r="EDP6" i="9"/>
  <c r="EDQ6" i="9"/>
  <c r="EDR6" i="9"/>
  <c r="EDS6" i="9"/>
  <c r="EDT6" i="9"/>
  <c r="EDU6" i="9"/>
  <c r="EDV6" i="9"/>
  <c r="EDW6" i="9"/>
  <c r="EDX6" i="9"/>
  <c r="EDY6" i="9"/>
  <c r="EDZ6" i="9"/>
  <c r="EEA6" i="9"/>
  <c r="EEB6" i="9"/>
  <c r="EEC6" i="9"/>
  <c r="EED6" i="9"/>
  <c r="EEE6" i="9"/>
  <c r="EEF6" i="9"/>
  <c r="EEG6" i="9"/>
  <c r="EEH6" i="9"/>
  <c r="EEI6" i="9"/>
  <c r="EEJ6" i="9"/>
  <c r="EEK6" i="9"/>
  <c r="EEL6" i="9"/>
  <c r="EEM6" i="9"/>
  <c r="EEN6" i="9"/>
  <c r="EEO6" i="9"/>
  <c r="EEP6" i="9"/>
  <c r="EEQ6" i="9"/>
  <c r="EER6" i="9"/>
  <c r="EES6" i="9"/>
  <c r="EET6" i="9"/>
  <c r="EEU6" i="9"/>
  <c r="EEV6" i="9"/>
  <c r="EEW6" i="9"/>
  <c r="EEX6" i="9"/>
  <c r="EEY6" i="9"/>
  <c r="EEZ6" i="9"/>
  <c r="EFA6" i="9"/>
  <c r="EFB6" i="9"/>
  <c r="EFC6" i="9"/>
  <c r="EFD6" i="9"/>
  <c r="EFE6" i="9"/>
  <c r="EFF6" i="9"/>
  <c r="EFG6" i="9"/>
  <c r="EFH6" i="9"/>
  <c r="EFI6" i="9"/>
  <c r="EFJ6" i="9"/>
  <c r="EFK6" i="9"/>
  <c r="EFL6" i="9"/>
  <c r="EFM6" i="9"/>
  <c r="EFN6" i="9"/>
  <c r="EFO6" i="9"/>
  <c r="EFP6" i="9"/>
  <c r="EFQ6" i="9"/>
  <c r="EFR6" i="9"/>
  <c r="EFS6" i="9"/>
  <c r="EFT6" i="9"/>
  <c r="EFU6" i="9"/>
  <c r="EFV6" i="9"/>
  <c r="EFW6" i="9"/>
  <c r="EFX6" i="9"/>
  <c r="EFY6" i="9"/>
  <c r="EFZ6" i="9"/>
  <c r="EGA6" i="9"/>
  <c r="EGB6" i="9"/>
  <c r="EGC6" i="9"/>
  <c r="EGD6" i="9"/>
  <c r="EGE6" i="9"/>
  <c r="EGF6" i="9"/>
  <c r="EGG6" i="9"/>
  <c r="EGH6" i="9"/>
  <c r="EGI6" i="9"/>
  <c r="EGJ6" i="9"/>
  <c r="EGK6" i="9"/>
  <c r="EGL6" i="9"/>
  <c r="EGM6" i="9"/>
  <c r="EGN6" i="9"/>
  <c r="EGO6" i="9"/>
  <c r="EGP6" i="9"/>
  <c r="EGQ6" i="9"/>
  <c r="EGR6" i="9"/>
  <c r="EGS6" i="9"/>
  <c r="EGT6" i="9"/>
  <c r="EGU6" i="9"/>
  <c r="EGV6" i="9"/>
  <c r="EGW6" i="9"/>
  <c r="EGX6" i="9"/>
  <c r="EGY6" i="9"/>
  <c r="EGZ6" i="9"/>
  <c r="EHA6" i="9"/>
  <c r="EHB6" i="9"/>
  <c r="EHC6" i="9"/>
  <c r="EHD6" i="9"/>
  <c r="EHE6" i="9"/>
  <c r="EHF6" i="9"/>
  <c r="EHG6" i="9"/>
  <c r="EHH6" i="9"/>
  <c r="EHI6" i="9"/>
  <c r="EHJ6" i="9"/>
  <c r="EHK6" i="9"/>
  <c r="EHL6" i="9"/>
  <c r="EHM6" i="9"/>
  <c r="EHN6" i="9"/>
  <c r="EHO6" i="9"/>
  <c r="EHP6" i="9"/>
  <c r="EHQ6" i="9"/>
  <c r="EHR6" i="9"/>
  <c r="EHS6" i="9"/>
  <c r="EHT6" i="9"/>
  <c r="EHU6" i="9"/>
  <c r="EHV6" i="9"/>
  <c r="EHW6" i="9"/>
  <c r="EHX6" i="9"/>
  <c r="EHY6" i="9"/>
  <c r="EHZ6" i="9"/>
  <c r="EIA6" i="9"/>
  <c r="EIB6" i="9"/>
  <c r="EIC6" i="9"/>
  <c r="EID6" i="9"/>
  <c r="EIE6" i="9"/>
  <c r="EIF6" i="9"/>
  <c r="EIG6" i="9"/>
  <c r="EIH6" i="9"/>
  <c r="EII6" i="9"/>
  <c r="EIJ6" i="9"/>
  <c r="EIK6" i="9"/>
  <c r="EIL6" i="9"/>
  <c r="EIM6" i="9"/>
  <c r="EIN6" i="9"/>
  <c r="EIO6" i="9"/>
  <c r="EIP6" i="9"/>
  <c r="EIQ6" i="9"/>
  <c r="EIR6" i="9"/>
  <c r="EIS6" i="9"/>
  <c r="EIT6" i="9"/>
  <c r="EIU6" i="9"/>
  <c r="EIV6" i="9"/>
  <c r="EIW6" i="9"/>
  <c r="EIX6" i="9"/>
  <c r="EIY6" i="9"/>
  <c r="EIZ6" i="9"/>
  <c r="EJA6" i="9"/>
  <c r="EJB6" i="9"/>
  <c r="EJC6" i="9"/>
  <c r="EJD6" i="9"/>
  <c r="EJE6" i="9"/>
  <c r="EJF6" i="9"/>
  <c r="EJG6" i="9"/>
  <c r="EJH6" i="9"/>
  <c r="EJI6" i="9"/>
  <c r="EJJ6" i="9"/>
  <c r="EJK6" i="9"/>
  <c r="EJL6" i="9"/>
  <c r="EJM6" i="9"/>
  <c r="EJN6" i="9"/>
  <c r="EJO6" i="9"/>
  <c r="EJP6" i="9"/>
  <c r="EJQ6" i="9"/>
  <c r="EJR6" i="9"/>
  <c r="EJS6" i="9"/>
  <c r="EJT6" i="9"/>
  <c r="EJU6" i="9"/>
  <c r="EJV6" i="9"/>
  <c r="EJW6" i="9"/>
  <c r="EJX6" i="9"/>
  <c r="EJY6" i="9"/>
  <c r="EJZ6" i="9"/>
  <c r="EKA6" i="9"/>
  <c r="EKB6" i="9"/>
  <c r="EKC6" i="9"/>
  <c r="EKD6" i="9"/>
  <c r="EKE6" i="9"/>
  <c r="EKF6" i="9"/>
  <c r="EKG6" i="9"/>
  <c r="EKH6" i="9"/>
  <c r="EKI6" i="9"/>
  <c r="EKJ6" i="9"/>
  <c r="EKK6" i="9"/>
  <c r="EKL6" i="9"/>
  <c r="EKM6" i="9"/>
  <c r="EKN6" i="9"/>
  <c r="EKO6" i="9"/>
  <c r="EKP6" i="9"/>
  <c r="EKQ6" i="9"/>
  <c r="EKR6" i="9"/>
  <c r="EKS6" i="9"/>
  <c r="EKT6" i="9"/>
  <c r="EKU6" i="9"/>
  <c r="EKV6" i="9"/>
  <c r="EKW6" i="9"/>
  <c r="EKX6" i="9"/>
  <c r="EKY6" i="9"/>
  <c r="EKZ6" i="9"/>
  <c r="ELA6" i="9"/>
  <c r="ELB6" i="9"/>
  <c r="ELC6" i="9"/>
  <c r="ELD6" i="9"/>
  <c r="ELE6" i="9"/>
  <c r="ELF6" i="9"/>
  <c r="ELG6" i="9"/>
  <c r="ELH6" i="9"/>
  <c r="ELI6" i="9"/>
  <c r="ELJ6" i="9"/>
  <c r="ELK6" i="9"/>
  <c r="ELL6" i="9"/>
  <c r="ELM6" i="9"/>
  <c r="ELN6" i="9"/>
  <c r="ELO6" i="9"/>
  <c r="ELP6" i="9"/>
  <c r="ELQ6" i="9"/>
  <c r="ELR6" i="9"/>
  <c r="ELS6" i="9"/>
  <c r="ELT6" i="9"/>
  <c r="ELU6" i="9"/>
  <c r="ELV6" i="9"/>
  <c r="ELW6" i="9"/>
  <c r="ELX6" i="9"/>
  <c r="ELY6" i="9"/>
  <c r="ELZ6" i="9"/>
  <c r="EMA6" i="9"/>
  <c r="EMB6" i="9"/>
  <c r="EMC6" i="9"/>
  <c r="EMD6" i="9"/>
  <c r="EME6" i="9"/>
  <c r="EMF6" i="9"/>
  <c r="EMG6" i="9"/>
  <c r="EMH6" i="9"/>
  <c r="EMI6" i="9"/>
  <c r="EMJ6" i="9"/>
  <c r="EMK6" i="9"/>
  <c r="EML6" i="9"/>
  <c r="EMM6" i="9"/>
  <c r="EMN6" i="9"/>
  <c r="EMO6" i="9"/>
  <c r="EMP6" i="9"/>
  <c r="EMQ6" i="9"/>
  <c r="EMR6" i="9"/>
  <c r="EMS6" i="9"/>
  <c r="EMT6" i="9"/>
  <c r="EMU6" i="9"/>
  <c r="EMV6" i="9"/>
  <c r="EMW6" i="9"/>
  <c r="EMX6" i="9"/>
  <c r="EMY6" i="9"/>
  <c r="EMZ6" i="9"/>
  <c r="ENA6" i="9"/>
  <c r="ENB6" i="9"/>
  <c r="ENC6" i="9"/>
  <c r="END6" i="9"/>
  <c r="ENE6" i="9"/>
  <c r="ENF6" i="9"/>
  <c r="ENG6" i="9"/>
  <c r="ENH6" i="9"/>
  <c r="ENI6" i="9"/>
  <c r="ENJ6" i="9"/>
  <c r="ENK6" i="9"/>
  <c r="ENL6" i="9"/>
  <c r="ENM6" i="9"/>
  <c r="ENN6" i="9"/>
  <c r="ENO6" i="9"/>
  <c r="ENP6" i="9"/>
  <c r="ENQ6" i="9"/>
  <c r="ENR6" i="9"/>
  <c r="ENS6" i="9"/>
  <c r="ENT6" i="9"/>
  <c r="ENU6" i="9"/>
  <c r="ENV6" i="9"/>
  <c r="ENW6" i="9"/>
  <c r="ENX6" i="9"/>
  <c r="ENY6" i="9"/>
  <c r="ENZ6" i="9"/>
  <c r="EOA6" i="9"/>
  <c r="EOB6" i="9"/>
  <c r="EOC6" i="9"/>
  <c r="EOD6" i="9"/>
  <c r="EOE6" i="9"/>
  <c r="EOF6" i="9"/>
  <c r="EOG6" i="9"/>
  <c r="EOH6" i="9"/>
  <c r="EOI6" i="9"/>
  <c r="EOJ6" i="9"/>
  <c r="EOK6" i="9"/>
  <c r="EOL6" i="9"/>
  <c r="EOM6" i="9"/>
  <c r="EON6" i="9"/>
  <c r="EOO6" i="9"/>
  <c r="EOP6" i="9"/>
  <c r="EOQ6" i="9"/>
  <c r="EOR6" i="9"/>
  <c r="EOS6" i="9"/>
  <c r="EOT6" i="9"/>
  <c r="EOU6" i="9"/>
  <c r="EOV6" i="9"/>
  <c r="EOW6" i="9"/>
  <c r="EOX6" i="9"/>
  <c r="EOY6" i="9"/>
  <c r="EOZ6" i="9"/>
  <c r="EPA6" i="9"/>
  <c r="EPB6" i="9"/>
  <c r="EPC6" i="9"/>
  <c r="EPD6" i="9"/>
  <c r="EPE6" i="9"/>
  <c r="EPF6" i="9"/>
  <c r="EPG6" i="9"/>
  <c r="EPH6" i="9"/>
  <c r="EPI6" i="9"/>
  <c r="EPJ6" i="9"/>
  <c r="EPK6" i="9"/>
  <c r="EPL6" i="9"/>
  <c r="EPM6" i="9"/>
  <c r="EPN6" i="9"/>
  <c r="EPO6" i="9"/>
  <c r="EPP6" i="9"/>
  <c r="EPQ6" i="9"/>
  <c r="EPR6" i="9"/>
  <c r="EPS6" i="9"/>
  <c r="EPT6" i="9"/>
  <c r="EPU6" i="9"/>
  <c r="EPV6" i="9"/>
  <c r="EPW6" i="9"/>
  <c r="EPX6" i="9"/>
  <c r="EPY6" i="9"/>
  <c r="EPZ6" i="9"/>
  <c r="EQA6" i="9"/>
  <c r="EQB6" i="9"/>
  <c r="EQC6" i="9"/>
  <c r="EQD6" i="9"/>
  <c r="EQE6" i="9"/>
  <c r="EQF6" i="9"/>
  <c r="EQG6" i="9"/>
  <c r="EQH6" i="9"/>
  <c r="EQI6" i="9"/>
  <c r="EQJ6" i="9"/>
  <c r="EQK6" i="9"/>
  <c r="EQL6" i="9"/>
  <c r="EQM6" i="9"/>
  <c r="EQN6" i="9"/>
  <c r="EQO6" i="9"/>
  <c r="EQP6" i="9"/>
  <c r="EQQ6" i="9"/>
  <c r="EQR6" i="9"/>
  <c r="EQS6" i="9"/>
  <c r="EQT6" i="9"/>
  <c r="EQU6" i="9"/>
  <c r="EQV6" i="9"/>
  <c r="EQW6" i="9"/>
  <c r="EQX6" i="9"/>
  <c r="EQY6" i="9"/>
  <c r="EQZ6" i="9"/>
  <c r="ERA6" i="9"/>
  <c r="ERB6" i="9"/>
  <c r="ERC6" i="9"/>
  <c r="ERD6" i="9"/>
  <c r="ERE6" i="9"/>
  <c r="ERF6" i="9"/>
  <c r="ERG6" i="9"/>
  <c r="ERH6" i="9"/>
  <c r="ERI6" i="9"/>
  <c r="ERJ6" i="9"/>
  <c r="ERK6" i="9"/>
  <c r="ERL6" i="9"/>
  <c r="ERM6" i="9"/>
  <c r="ERN6" i="9"/>
  <c r="ERO6" i="9"/>
  <c r="ERP6" i="9"/>
  <c r="ERQ6" i="9"/>
  <c r="ERR6" i="9"/>
  <c r="ERS6" i="9"/>
  <c r="ERT6" i="9"/>
  <c r="ERU6" i="9"/>
  <c r="ERV6" i="9"/>
  <c r="ERW6" i="9"/>
  <c r="ERX6" i="9"/>
  <c r="ERY6" i="9"/>
  <c r="ERZ6" i="9"/>
  <c r="ESA6" i="9"/>
  <c r="ESB6" i="9"/>
  <c r="ESC6" i="9"/>
  <c r="ESD6" i="9"/>
  <c r="ESE6" i="9"/>
  <c r="ESF6" i="9"/>
  <c r="ESG6" i="9"/>
  <c r="ESH6" i="9"/>
  <c r="ESI6" i="9"/>
  <c r="ESJ6" i="9"/>
  <c r="ESK6" i="9"/>
  <c r="ESL6" i="9"/>
  <c r="ESM6" i="9"/>
  <c r="ESN6" i="9"/>
  <c r="ESO6" i="9"/>
  <c r="ESP6" i="9"/>
  <c r="ESQ6" i="9"/>
  <c r="ESR6" i="9"/>
  <c r="ESS6" i="9"/>
  <c r="EST6" i="9"/>
  <c r="ESU6" i="9"/>
  <c r="ESV6" i="9"/>
  <c r="ESW6" i="9"/>
  <c r="ESX6" i="9"/>
  <c r="ESY6" i="9"/>
  <c r="ESZ6" i="9"/>
  <c r="ETA6" i="9"/>
  <c r="ETB6" i="9"/>
  <c r="ETC6" i="9"/>
  <c r="ETD6" i="9"/>
  <c r="ETE6" i="9"/>
  <c r="ETF6" i="9"/>
  <c r="ETG6" i="9"/>
  <c r="ETH6" i="9"/>
  <c r="ETI6" i="9"/>
  <c r="ETJ6" i="9"/>
  <c r="ETK6" i="9"/>
  <c r="ETL6" i="9"/>
  <c r="ETM6" i="9"/>
  <c r="ETN6" i="9"/>
  <c r="ETO6" i="9"/>
  <c r="ETP6" i="9"/>
  <c r="ETQ6" i="9"/>
  <c r="ETR6" i="9"/>
  <c r="ETS6" i="9"/>
  <c r="ETT6" i="9"/>
  <c r="ETU6" i="9"/>
  <c r="ETV6" i="9"/>
  <c r="ETW6" i="9"/>
  <c r="ETX6" i="9"/>
  <c r="ETY6" i="9"/>
  <c r="ETZ6" i="9"/>
  <c r="EUA6" i="9"/>
  <c r="EUB6" i="9"/>
  <c r="EUC6" i="9"/>
  <c r="EUD6" i="9"/>
  <c r="EUE6" i="9"/>
  <c r="EUF6" i="9"/>
  <c r="EUG6" i="9"/>
  <c r="EUH6" i="9"/>
  <c r="EUI6" i="9"/>
  <c r="EUJ6" i="9"/>
  <c r="EUK6" i="9"/>
  <c r="EUL6" i="9"/>
  <c r="EUM6" i="9"/>
  <c r="EUN6" i="9"/>
  <c r="EUO6" i="9"/>
  <c r="EUP6" i="9"/>
  <c r="EUQ6" i="9"/>
  <c r="EUR6" i="9"/>
  <c r="EUS6" i="9"/>
  <c r="EUT6" i="9"/>
  <c r="EUU6" i="9"/>
  <c r="EUV6" i="9"/>
  <c r="EUW6" i="9"/>
  <c r="EUX6" i="9"/>
  <c r="EUY6" i="9"/>
  <c r="EUZ6" i="9"/>
  <c r="EVA6" i="9"/>
  <c r="EVB6" i="9"/>
  <c r="EVC6" i="9"/>
  <c r="EVD6" i="9"/>
  <c r="EVE6" i="9"/>
  <c r="EVF6" i="9"/>
  <c r="EVG6" i="9"/>
  <c r="EVH6" i="9"/>
  <c r="EVI6" i="9"/>
  <c r="EVJ6" i="9"/>
  <c r="EVK6" i="9"/>
  <c r="EVL6" i="9"/>
  <c r="EVM6" i="9"/>
  <c r="EVN6" i="9"/>
  <c r="EVO6" i="9"/>
  <c r="EVP6" i="9"/>
  <c r="EVQ6" i="9"/>
  <c r="EVR6" i="9"/>
  <c r="EVS6" i="9"/>
  <c r="EVT6" i="9"/>
  <c r="EVU6" i="9"/>
  <c r="EVV6" i="9"/>
  <c r="EVW6" i="9"/>
  <c r="EVX6" i="9"/>
  <c r="EVY6" i="9"/>
  <c r="EVZ6" i="9"/>
  <c r="EWA6" i="9"/>
  <c r="EWB6" i="9"/>
  <c r="EWC6" i="9"/>
  <c r="EWD6" i="9"/>
  <c r="EWE6" i="9"/>
  <c r="EWF6" i="9"/>
  <c r="EWG6" i="9"/>
  <c r="EWH6" i="9"/>
  <c r="EWI6" i="9"/>
  <c r="EWJ6" i="9"/>
  <c r="EWK6" i="9"/>
  <c r="EWL6" i="9"/>
  <c r="EWM6" i="9"/>
  <c r="EWN6" i="9"/>
  <c r="EWO6" i="9"/>
  <c r="EWP6" i="9"/>
  <c r="EWQ6" i="9"/>
  <c r="EWR6" i="9"/>
  <c r="EWS6" i="9"/>
  <c r="EWT6" i="9"/>
  <c r="EWU6" i="9"/>
  <c r="EWV6" i="9"/>
  <c r="EWW6" i="9"/>
  <c r="EWX6" i="9"/>
  <c r="EWY6" i="9"/>
  <c r="EWZ6" i="9"/>
  <c r="EXA6" i="9"/>
  <c r="EXB6" i="9"/>
  <c r="EXC6" i="9"/>
  <c r="EXD6" i="9"/>
  <c r="EXE6" i="9"/>
  <c r="EXF6" i="9"/>
  <c r="EXG6" i="9"/>
  <c r="EXH6" i="9"/>
  <c r="EXI6" i="9"/>
  <c r="EXJ6" i="9"/>
  <c r="EXK6" i="9"/>
  <c r="EXL6" i="9"/>
  <c r="EXM6" i="9"/>
  <c r="EXN6" i="9"/>
  <c r="EXO6" i="9"/>
  <c r="EXP6" i="9"/>
  <c r="EXQ6" i="9"/>
  <c r="EXR6" i="9"/>
  <c r="EXS6" i="9"/>
  <c r="EXT6" i="9"/>
  <c r="EXU6" i="9"/>
  <c r="EXV6" i="9"/>
  <c r="EXW6" i="9"/>
  <c r="EXX6" i="9"/>
  <c r="EXY6" i="9"/>
  <c r="EXZ6" i="9"/>
  <c r="EYA6" i="9"/>
  <c r="EYB6" i="9"/>
  <c r="EYC6" i="9"/>
  <c r="EYD6" i="9"/>
  <c r="EYE6" i="9"/>
  <c r="EYF6" i="9"/>
  <c r="EYG6" i="9"/>
  <c r="EYH6" i="9"/>
  <c r="EYI6" i="9"/>
  <c r="EYJ6" i="9"/>
  <c r="EYK6" i="9"/>
  <c r="EYL6" i="9"/>
  <c r="EYM6" i="9"/>
  <c r="EYN6" i="9"/>
  <c r="EYO6" i="9"/>
  <c r="EYP6" i="9"/>
  <c r="EYQ6" i="9"/>
  <c r="EYR6" i="9"/>
  <c r="EYS6" i="9"/>
  <c r="EYT6" i="9"/>
  <c r="EYU6" i="9"/>
  <c r="EYV6" i="9"/>
  <c r="EYW6" i="9"/>
  <c r="EYX6" i="9"/>
  <c r="EYY6" i="9"/>
  <c r="EYZ6" i="9"/>
  <c r="EZA6" i="9"/>
  <c r="EZB6" i="9"/>
  <c r="EZC6" i="9"/>
  <c r="EZD6" i="9"/>
  <c r="EZE6" i="9"/>
  <c r="EZF6" i="9"/>
  <c r="EZG6" i="9"/>
  <c r="EZH6" i="9"/>
  <c r="EZI6" i="9"/>
  <c r="EZJ6" i="9"/>
  <c r="EZK6" i="9"/>
  <c r="EZL6" i="9"/>
  <c r="EZM6" i="9"/>
  <c r="EZN6" i="9"/>
  <c r="EZO6" i="9"/>
  <c r="EZP6" i="9"/>
  <c r="EZQ6" i="9"/>
  <c r="EZR6" i="9"/>
  <c r="EZS6" i="9"/>
  <c r="EZT6" i="9"/>
  <c r="EZU6" i="9"/>
  <c r="EZV6" i="9"/>
  <c r="EZW6" i="9"/>
  <c r="EZX6" i="9"/>
  <c r="EZY6" i="9"/>
  <c r="EZZ6" i="9"/>
  <c r="FAA6" i="9"/>
  <c r="FAB6" i="9"/>
  <c r="FAC6" i="9"/>
  <c r="FAD6" i="9"/>
  <c r="FAE6" i="9"/>
  <c r="FAF6" i="9"/>
  <c r="FAG6" i="9"/>
  <c r="FAH6" i="9"/>
  <c r="FAI6" i="9"/>
  <c r="FAJ6" i="9"/>
  <c r="FAK6" i="9"/>
  <c r="FAL6" i="9"/>
  <c r="FAM6" i="9"/>
  <c r="FAN6" i="9"/>
  <c r="FAO6" i="9"/>
  <c r="FAP6" i="9"/>
  <c r="FAQ6" i="9"/>
  <c r="FAR6" i="9"/>
  <c r="FAS6" i="9"/>
  <c r="FAT6" i="9"/>
  <c r="FAU6" i="9"/>
  <c r="FAV6" i="9"/>
  <c r="FAW6" i="9"/>
  <c r="FAX6" i="9"/>
  <c r="FAY6" i="9"/>
  <c r="FAZ6" i="9"/>
  <c r="FBA6" i="9"/>
  <c r="FBB6" i="9"/>
  <c r="FBC6" i="9"/>
  <c r="FBD6" i="9"/>
  <c r="FBE6" i="9"/>
  <c r="FBF6" i="9"/>
  <c r="FBG6" i="9"/>
  <c r="FBH6" i="9"/>
  <c r="FBI6" i="9"/>
  <c r="FBJ6" i="9"/>
  <c r="FBK6" i="9"/>
  <c r="FBL6" i="9"/>
  <c r="FBM6" i="9"/>
  <c r="FBN6" i="9"/>
  <c r="FBO6" i="9"/>
  <c r="FBP6" i="9"/>
  <c r="FBQ6" i="9"/>
  <c r="FBR6" i="9"/>
  <c r="FBS6" i="9"/>
  <c r="FBT6" i="9"/>
  <c r="FBU6" i="9"/>
  <c r="FBV6" i="9"/>
  <c r="FBW6" i="9"/>
  <c r="FBX6" i="9"/>
  <c r="FBY6" i="9"/>
  <c r="FBZ6" i="9"/>
  <c r="FCA6" i="9"/>
  <c r="FCB6" i="9"/>
  <c r="FCC6" i="9"/>
  <c r="FCD6" i="9"/>
  <c r="FCE6" i="9"/>
  <c r="FCF6" i="9"/>
  <c r="FCG6" i="9"/>
  <c r="FCH6" i="9"/>
  <c r="FCI6" i="9"/>
  <c r="FCJ6" i="9"/>
  <c r="FCK6" i="9"/>
  <c r="FCL6" i="9"/>
  <c r="FCM6" i="9"/>
  <c r="FCN6" i="9"/>
  <c r="FCO6" i="9"/>
  <c r="FCP6" i="9"/>
  <c r="FCQ6" i="9"/>
  <c r="FCR6" i="9"/>
  <c r="FCS6" i="9"/>
  <c r="FCT6" i="9"/>
  <c r="FCU6" i="9"/>
  <c r="FCV6" i="9"/>
  <c r="FCW6" i="9"/>
  <c r="FCX6" i="9"/>
  <c r="FCY6" i="9"/>
  <c r="FCZ6" i="9"/>
  <c r="FDA6" i="9"/>
  <c r="FDB6" i="9"/>
  <c r="FDC6" i="9"/>
  <c r="FDD6" i="9"/>
  <c r="FDE6" i="9"/>
  <c r="FDF6" i="9"/>
  <c r="FDG6" i="9"/>
  <c r="FDH6" i="9"/>
  <c r="FDI6" i="9"/>
  <c r="FDJ6" i="9"/>
  <c r="FDK6" i="9"/>
  <c r="FDL6" i="9"/>
  <c r="FDM6" i="9"/>
  <c r="FDN6" i="9"/>
  <c r="FDO6" i="9"/>
  <c r="FDP6" i="9"/>
  <c r="FDQ6" i="9"/>
  <c r="FDR6" i="9"/>
  <c r="FDS6" i="9"/>
  <c r="FDT6" i="9"/>
  <c r="FDU6" i="9"/>
  <c r="FDV6" i="9"/>
  <c r="FDW6" i="9"/>
  <c r="FDX6" i="9"/>
  <c r="FDY6" i="9"/>
  <c r="FDZ6" i="9"/>
  <c r="FEA6" i="9"/>
  <c r="FEB6" i="9"/>
  <c r="FEC6" i="9"/>
  <c r="FED6" i="9"/>
  <c r="FEE6" i="9"/>
  <c r="FEF6" i="9"/>
  <c r="FEG6" i="9"/>
  <c r="FEH6" i="9"/>
  <c r="FEI6" i="9"/>
  <c r="FEJ6" i="9"/>
  <c r="FEK6" i="9"/>
  <c r="FEL6" i="9"/>
  <c r="FEM6" i="9"/>
  <c r="FEN6" i="9"/>
  <c r="FEO6" i="9"/>
  <c r="FEP6" i="9"/>
  <c r="FEQ6" i="9"/>
  <c r="FER6" i="9"/>
  <c r="FES6" i="9"/>
  <c r="FET6" i="9"/>
  <c r="FEU6" i="9"/>
  <c r="FEV6" i="9"/>
  <c r="FEW6" i="9"/>
  <c r="FEX6" i="9"/>
  <c r="FEY6" i="9"/>
  <c r="FEZ6" i="9"/>
  <c r="FFA6" i="9"/>
  <c r="FFB6" i="9"/>
  <c r="FFC6" i="9"/>
  <c r="FFD6" i="9"/>
  <c r="FFE6" i="9"/>
  <c r="FFF6" i="9"/>
  <c r="FFG6" i="9"/>
  <c r="FFH6" i="9"/>
  <c r="FFI6" i="9"/>
  <c r="FFJ6" i="9"/>
  <c r="FFK6" i="9"/>
  <c r="FFL6" i="9"/>
  <c r="FFM6" i="9"/>
  <c r="FFN6" i="9"/>
  <c r="FFO6" i="9"/>
  <c r="FFP6" i="9"/>
  <c r="FFQ6" i="9"/>
  <c r="FFR6" i="9"/>
  <c r="FFS6" i="9"/>
  <c r="FFT6" i="9"/>
  <c r="FFU6" i="9"/>
  <c r="FFV6" i="9"/>
  <c r="FFW6" i="9"/>
  <c r="FFX6" i="9"/>
  <c r="FFY6" i="9"/>
  <c r="FFZ6" i="9"/>
  <c r="FGA6" i="9"/>
  <c r="FGB6" i="9"/>
  <c r="FGC6" i="9"/>
  <c r="FGD6" i="9"/>
  <c r="FGE6" i="9"/>
  <c r="FGF6" i="9"/>
  <c r="FGG6" i="9"/>
  <c r="FGH6" i="9"/>
  <c r="FGI6" i="9"/>
  <c r="FGJ6" i="9"/>
  <c r="FGK6" i="9"/>
  <c r="FGL6" i="9"/>
  <c r="FGM6" i="9"/>
  <c r="FGN6" i="9"/>
  <c r="FGO6" i="9"/>
  <c r="FGP6" i="9"/>
  <c r="FGQ6" i="9"/>
  <c r="FGR6" i="9"/>
  <c r="FGS6" i="9"/>
  <c r="FGT6" i="9"/>
  <c r="FGU6" i="9"/>
  <c r="FGV6" i="9"/>
  <c r="FGW6" i="9"/>
  <c r="FGX6" i="9"/>
  <c r="FGY6" i="9"/>
  <c r="FGZ6" i="9"/>
  <c r="FHA6" i="9"/>
  <c r="FHB6" i="9"/>
  <c r="FHC6" i="9"/>
  <c r="FHD6" i="9"/>
  <c r="FHE6" i="9"/>
  <c r="FHF6" i="9"/>
  <c r="FHG6" i="9"/>
  <c r="FHH6" i="9"/>
  <c r="FHI6" i="9"/>
  <c r="FHJ6" i="9"/>
  <c r="FHK6" i="9"/>
  <c r="FHL6" i="9"/>
  <c r="FHM6" i="9"/>
  <c r="FHN6" i="9"/>
  <c r="FHO6" i="9"/>
  <c r="FHP6" i="9"/>
  <c r="FHQ6" i="9"/>
  <c r="FHR6" i="9"/>
  <c r="FHS6" i="9"/>
  <c r="FHT6" i="9"/>
  <c r="FHU6" i="9"/>
  <c r="FHV6" i="9"/>
  <c r="FHW6" i="9"/>
  <c r="FHX6" i="9"/>
  <c r="FHY6" i="9"/>
  <c r="FHZ6" i="9"/>
  <c r="FIA6" i="9"/>
  <c r="FIB6" i="9"/>
  <c r="FIC6" i="9"/>
  <c r="FID6" i="9"/>
  <c r="FIE6" i="9"/>
  <c r="FIF6" i="9"/>
  <c r="FIG6" i="9"/>
  <c r="FIH6" i="9"/>
  <c r="FII6" i="9"/>
  <c r="FIJ6" i="9"/>
  <c r="FIK6" i="9"/>
  <c r="FIL6" i="9"/>
  <c r="FIM6" i="9"/>
  <c r="FIN6" i="9"/>
  <c r="FIO6" i="9"/>
  <c r="FIP6" i="9"/>
  <c r="FIQ6" i="9"/>
  <c r="FIR6" i="9"/>
  <c r="FIS6" i="9"/>
  <c r="FIT6" i="9"/>
  <c r="FIU6" i="9"/>
  <c r="FIV6" i="9"/>
  <c r="FIW6" i="9"/>
  <c r="FIX6" i="9"/>
  <c r="FIY6" i="9"/>
  <c r="FIZ6" i="9"/>
  <c r="FJA6" i="9"/>
  <c r="FJB6" i="9"/>
  <c r="FJC6" i="9"/>
  <c r="FJD6" i="9"/>
  <c r="FJE6" i="9"/>
  <c r="FJF6" i="9"/>
  <c r="FJG6" i="9"/>
  <c r="FJH6" i="9"/>
  <c r="FJI6" i="9"/>
  <c r="FJJ6" i="9"/>
  <c r="FJK6" i="9"/>
  <c r="FJL6" i="9"/>
  <c r="FJM6" i="9"/>
  <c r="FJN6" i="9"/>
  <c r="FJO6" i="9"/>
  <c r="FJP6" i="9"/>
  <c r="FJQ6" i="9"/>
  <c r="FJR6" i="9"/>
  <c r="FJS6" i="9"/>
  <c r="FJT6" i="9"/>
  <c r="FJU6" i="9"/>
  <c r="FJV6" i="9"/>
  <c r="FJW6" i="9"/>
  <c r="FJX6" i="9"/>
  <c r="FJY6" i="9"/>
  <c r="FJZ6" i="9"/>
  <c r="FKA6" i="9"/>
  <c r="FKB6" i="9"/>
  <c r="FKC6" i="9"/>
  <c r="FKD6" i="9"/>
  <c r="FKE6" i="9"/>
  <c r="FKF6" i="9"/>
  <c r="FKG6" i="9"/>
  <c r="FKH6" i="9"/>
  <c r="FKI6" i="9"/>
  <c r="FKJ6" i="9"/>
  <c r="FKK6" i="9"/>
  <c r="FKL6" i="9"/>
  <c r="FKM6" i="9"/>
  <c r="FKN6" i="9"/>
  <c r="FKO6" i="9"/>
  <c r="FKP6" i="9"/>
  <c r="FKQ6" i="9"/>
  <c r="FKR6" i="9"/>
  <c r="FKS6" i="9"/>
  <c r="FKT6" i="9"/>
  <c r="FKU6" i="9"/>
  <c r="FKV6" i="9"/>
  <c r="FKW6" i="9"/>
  <c r="FKX6" i="9"/>
  <c r="FKY6" i="9"/>
  <c r="FKZ6" i="9"/>
  <c r="FLA6" i="9"/>
  <c r="FLB6" i="9"/>
  <c r="FLC6" i="9"/>
  <c r="FLD6" i="9"/>
  <c r="FLE6" i="9"/>
  <c r="FLF6" i="9"/>
  <c r="FLG6" i="9"/>
  <c r="FLH6" i="9"/>
  <c r="FLI6" i="9"/>
  <c r="FLJ6" i="9"/>
  <c r="FLK6" i="9"/>
  <c r="FLL6" i="9"/>
  <c r="FLM6" i="9"/>
  <c r="FLN6" i="9"/>
  <c r="FLO6" i="9"/>
  <c r="FLP6" i="9"/>
  <c r="FLQ6" i="9"/>
  <c r="FLR6" i="9"/>
  <c r="FLS6" i="9"/>
  <c r="FLT6" i="9"/>
  <c r="FLU6" i="9"/>
  <c r="FLV6" i="9"/>
  <c r="FLW6" i="9"/>
  <c r="FLX6" i="9"/>
  <c r="FLY6" i="9"/>
  <c r="FLZ6" i="9"/>
  <c r="FMA6" i="9"/>
  <c r="FMB6" i="9"/>
  <c r="FMC6" i="9"/>
  <c r="FMD6" i="9"/>
  <c r="FME6" i="9"/>
  <c r="FMF6" i="9"/>
  <c r="FMG6" i="9"/>
  <c r="FMH6" i="9"/>
  <c r="FMI6" i="9"/>
  <c r="FMJ6" i="9"/>
  <c r="FMK6" i="9"/>
  <c r="FML6" i="9"/>
  <c r="FMM6" i="9"/>
  <c r="FMN6" i="9"/>
  <c r="FMO6" i="9"/>
  <c r="FMP6" i="9"/>
  <c r="FMQ6" i="9"/>
  <c r="FMR6" i="9"/>
  <c r="FMS6" i="9"/>
  <c r="FMT6" i="9"/>
  <c r="FMU6" i="9"/>
  <c r="FMV6" i="9"/>
  <c r="FMW6" i="9"/>
  <c r="FMX6" i="9"/>
  <c r="FMY6" i="9"/>
  <c r="FMZ6" i="9"/>
  <c r="FNA6" i="9"/>
  <c r="FNB6" i="9"/>
  <c r="FNC6" i="9"/>
  <c r="FND6" i="9"/>
  <c r="FNE6" i="9"/>
  <c r="FNF6" i="9"/>
  <c r="FNG6" i="9"/>
  <c r="FNH6" i="9"/>
  <c r="FNI6" i="9"/>
  <c r="FNJ6" i="9"/>
  <c r="FNK6" i="9"/>
  <c r="FNL6" i="9"/>
  <c r="FNM6" i="9"/>
  <c r="FNN6" i="9"/>
  <c r="FNO6" i="9"/>
  <c r="FNP6" i="9"/>
  <c r="FNQ6" i="9"/>
  <c r="FNR6" i="9"/>
  <c r="FNS6" i="9"/>
  <c r="FNT6" i="9"/>
  <c r="FNU6" i="9"/>
  <c r="FNV6" i="9"/>
  <c r="FNW6" i="9"/>
  <c r="FNX6" i="9"/>
  <c r="FNY6" i="9"/>
  <c r="FNZ6" i="9"/>
  <c r="FOA6" i="9"/>
  <c r="FOB6" i="9"/>
  <c r="FOC6" i="9"/>
  <c r="FOD6" i="9"/>
  <c r="FOE6" i="9"/>
  <c r="FOF6" i="9"/>
  <c r="FOG6" i="9"/>
  <c r="FOH6" i="9"/>
  <c r="FOI6" i="9"/>
  <c r="FOJ6" i="9"/>
  <c r="FOK6" i="9"/>
  <c r="FOL6" i="9"/>
  <c r="FOM6" i="9"/>
  <c r="FON6" i="9"/>
  <c r="FOO6" i="9"/>
  <c r="FOP6" i="9"/>
  <c r="FOQ6" i="9"/>
  <c r="FOR6" i="9"/>
  <c r="FOS6" i="9"/>
  <c r="FOT6" i="9"/>
  <c r="FOU6" i="9"/>
  <c r="FOV6" i="9"/>
  <c r="FOW6" i="9"/>
  <c r="FOX6" i="9"/>
  <c r="FOY6" i="9"/>
  <c r="FOZ6" i="9"/>
  <c r="FPA6" i="9"/>
  <c r="FPB6" i="9"/>
  <c r="FPC6" i="9"/>
  <c r="FPD6" i="9"/>
  <c r="FPE6" i="9"/>
  <c r="FPF6" i="9"/>
  <c r="FPG6" i="9"/>
  <c r="FPH6" i="9"/>
  <c r="FPI6" i="9"/>
  <c r="FPJ6" i="9"/>
  <c r="FPK6" i="9"/>
  <c r="FPL6" i="9"/>
  <c r="FPM6" i="9"/>
  <c r="FPN6" i="9"/>
  <c r="FPO6" i="9"/>
  <c r="FPP6" i="9"/>
  <c r="FPQ6" i="9"/>
  <c r="FPR6" i="9"/>
  <c r="FPS6" i="9"/>
  <c r="FPT6" i="9"/>
  <c r="FPU6" i="9"/>
  <c r="FPV6" i="9"/>
  <c r="FPW6" i="9"/>
  <c r="FPX6" i="9"/>
  <c r="FPY6" i="9"/>
  <c r="FPZ6" i="9"/>
  <c r="FQA6" i="9"/>
  <c r="FQB6" i="9"/>
  <c r="FQC6" i="9"/>
  <c r="FQD6" i="9"/>
  <c r="FQE6" i="9"/>
  <c r="FQF6" i="9"/>
  <c r="FQG6" i="9"/>
  <c r="FQH6" i="9"/>
  <c r="FQI6" i="9"/>
  <c r="FQJ6" i="9"/>
  <c r="FQK6" i="9"/>
  <c r="FQL6" i="9"/>
  <c r="FQM6" i="9"/>
  <c r="FQN6" i="9"/>
  <c r="FQO6" i="9"/>
  <c r="FQP6" i="9"/>
  <c r="FQQ6" i="9"/>
  <c r="FQR6" i="9"/>
  <c r="FQS6" i="9"/>
  <c r="FQT6" i="9"/>
  <c r="FQU6" i="9"/>
  <c r="FQV6" i="9"/>
  <c r="FQW6" i="9"/>
  <c r="FQX6" i="9"/>
  <c r="FQY6" i="9"/>
  <c r="FQZ6" i="9"/>
  <c r="FRA6" i="9"/>
  <c r="FRB6" i="9"/>
  <c r="FRC6" i="9"/>
  <c r="FRD6" i="9"/>
  <c r="FRE6" i="9"/>
  <c r="FRF6" i="9"/>
  <c r="FRG6" i="9"/>
  <c r="FRH6" i="9"/>
  <c r="FRI6" i="9"/>
  <c r="FRJ6" i="9"/>
  <c r="FRK6" i="9"/>
  <c r="FRL6" i="9"/>
  <c r="FRM6" i="9"/>
  <c r="FRN6" i="9"/>
  <c r="FRO6" i="9"/>
  <c r="FRP6" i="9"/>
  <c r="FRQ6" i="9"/>
  <c r="FRR6" i="9"/>
  <c r="FRS6" i="9"/>
  <c r="FRT6" i="9"/>
  <c r="FRU6" i="9"/>
  <c r="FRV6" i="9"/>
  <c r="FRW6" i="9"/>
  <c r="FRX6" i="9"/>
  <c r="FRY6" i="9"/>
  <c r="FRZ6" i="9"/>
  <c r="FSA6" i="9"/>
  <c r="FSB6" i="9"/>
  <c r="FSC6" i="9"/>
  <c r="FSD6" i="9"/>
  <c r="FSE6" i="9"/>
  <c r="FSF6" i="9"/>
  <c r="FSG6" i="9"/>
  <c r="FSH6" i="9"/>
  <c r="FSI6" i="9"/>
  <c r="FSJ6" i="9"/>
  <c r="FSK6" i="9"/>
  <c r="FSL6" i="9"/>
  <c r="FSM6" i="9"/>
  <c r="FSN6" i="9"/>
  <c r="FSO6" i="9"/>
  <c r="FSP6" i="9"/>
  <c r="FSQ6" i="9"/>
  <c r="FSR6" i="9"/>
  <c r="FSS6" i="9"/>
  <c r="FST6" i="9"/>
  <c r="FSU6" i="9"/>
  <c r="FSV6" i="9"/>
  <c r="FSW6" i="9"/>
  <c r="FSX6" i="9"/>
  <c r="FSY6" i="9"/>
  <c r="FSZ6" i="9"/>
  <c r="FTA6" i="9"/>
  <c r="FTB6" i="9"/>
  <c r="FTC6" i="9"/>
  <c r="FTD6" i="9"/>
  <c r="FTE6" i="9"/>
  <c r="FTF6" i="9"/>
  <c r="FTG6" i="9"/>
  <c r="FTH6" i="9"/>
  <c r="FTI6" i="9"/>
  <c r="FTJ6" i="9"/>
  <c r="FTK6" i="9"/>
  <c r="FTL6" i="9"/>
  <c r="FTM6" i="9"/>
  <c r="FTN6" i="9"/>
  <c r="FTO6" i="9"/>
  <c r="FTP6" i="9"/>
  <c r="FTQ6" i="9"/>
  <c r="FTR6" i="9"/>
  <c r="FTS6" i="9"/>
  <c r="FTT6" i="9"/>
  <c r="FTU6" i="9"/>
  <c r="FTV6" i="9"/>
  <c r="FTW6" i="9"/>
  <c r="FTX6" i="9"/>
  <c r="FTY6" i="9"/>
  <c r="FTZ6" i="9"/>
  <c r="FUA6" i="9"/>
  <c r="FUB6" i="9"/>
  <c r="FUC6" i="9"/>
  <c r="FUD6" i="9"/>
  <c r="FUE6" i="9"/>
  <c r="FUF6" i="9"/>
  <c r="FUG6" i="9"/>
  <c r="FUH6" i="9"/>
  <c r="FUI6" i="9"/>
  <c r="FUJ6" i="9"/>
  <c r="FUK6" i="9"/>
  <c r="FUL6" i="9"/>
  <c r="FUM6" i="9"/>
  <c r="FUN6" i="9"/>
  <c r="FUO6" i="9"/>
  <c r="FUP6" i="9"/>
  <c r="FUQ6" i="9"/>
  <c r="FUR6" i="9"/>
  <c r="FUS6" i="9"/>
  <c r="FUT6" i="9"/>
  <c r="FUU6" i="9"/>
  <c r="FUV6" i="9"/>
  <c r="FUW6" i="9"/>
  <c r="FUX6" i="9"/>
  <c r="FUY6" i="9"/>
  <c r="FUZ6" i="9"/>
  <c r="FVA6" i="9"/>
  <c r="FVB6" i="9"/>
  <c r="FVC6" i="9"/>
  <c r="FVD6" i="9"/>
  <c r="FVE6" i="9"/>
  <c r="FVF6" i="9"/>
  <c r="FVG6" i="9"/>
  <c r="FVH6" i="9"/>
  <c r="FVI6" i="9"/>
  <c r="FVJ6" i="9"/>
  <c r="FVK6" i="9"/>
  <c r="FVL6" i="9"/>
  <c r="FVM6" i="9"/>
  <c r="FVN6" i="9"/>
  <c r="FVO6" i="9"/>
  <c r="FVP6" i="9"/>
  <c r="FVQ6" i="9"/>
  <c r="FVR6" i="9"/>
  <c r="FVS6" i="9"/>
  <c r="FVT6" i="9"/>
  <c r="FVU6" i="9"/>
  <c r="FVV6" i="9"/>
  <c r="FVW6" i="9"/>
  <c r="FVX6" i="9"/>
  <c r="FVY6" i="9"/>
  <c r="FVZ6" i="9"/>
  <c r="FWA6" i="9"/>
  <c r="FWB6" i="9"/>
  <c r="FWC6" i="9"/>
  <c r="FWD6" i="9"/>
  <c r="FWE6" i="9"/>
  <c r="FWF6" i="9"/>
  <c r="FWG6" i="9"/>
  <c r="FWH6" i="9"/>
  <c r="FWI6" i="9"/>
  <c r="FWJ6" i="9"/>
  <c r="FWK6" i="9"/>
  <c r="FWL6" i="9"/>
  <c r="FWM6" i="9"/>
  <c r="FWN6" i="9"/>
  <c r="FWO6" i="9"/>
  <c r="FWP6" i="9"/>
  <c r="FWQ6" i="9"/>
  <c r="FWR6" i="9"/>
  <c r="FWS6" i="9"/>
  <c r="FWT6" i="9"/>
  <c r="FWU6" i="9"/>
  <c r="FWV6" i="9"/>
  <c r="FWW6" i="9"/>
  <c r="FWX6" i="9"/>
  <c r="FWY6" i="9"/>
  <c r="FWZ6" i="9"/>
  <c r="FXA6" i="9"/>
  <c r="FXB6" i="9"/>
  <c r="FXC6" i="9"/>
  <c r="FXD6" i="9"/>
  <c r="FXE6" i="9"/>
  <c r="FXF6" i="9"/>
  <c r="FXG6" i="9"/>
  <c r="FXH6" i="9"/>
  <c r="FXI6" i="9"/>
  <c r="FXJ6" i="9"/>
  <c r="FXK6" i="9"/>
  <c r="FXL6" i="9"/>
  <c r="FXM6" i="9"/>
  <c r="FXN6" i="9"/>
  <c r="FXO6" i="9"/>
  <c r="FXP6" i="9"/>
  <c r="FXQ6" i="9"/>
  <c r="FXR6" i="9"/>
  <c r="FXS6" i="9"/>
  <c r="FXT6" i="9"/>
  <c r="FXU6" i="9"/>
  <c r="FXV6" i="9"/>
  <c r="FXW6" i="9"/>
  <c r="FXX6" i="9"/>
  <c r="FXY6" i="9"/>
  <c r="FXZ6" i="9"/>
  <c r="FYA6" i="9"/>
  <c r="FYB6" i="9"/>
  <c r="FYC6" i="9"/>
  <c r="FYD6" i="9"/>
  <c r="FYE6" i="9"/>
  <c r="FYF6" i="9"/>
  <c r="FYG6" i="9"/>
  <c r="FYH6" i="9"/>
  <c r="FYI6" i="9"/>
  <c r="FYJ6" i="9"/>
  <c r="FYK6" i="9"/>
  <c r="FYL6" i="9"/>
  <c r="FYM6" i="9"/>
  <c r="FYN6" i="9"/>
  <c r="FYO6" i="9"/>
  <c r="FYP6" i="9"/>
  <c r="FYQ6" i="9"/>
  <c r="FYR6" i="9"/>
  <c r="FYS6" i="9"/>
  <c r="FYT6" i="9"/>
  <c r="FYU6" i="9"/>
  <c r="FYV6" i="9"/>
  <c r="FYW6" i="9"/>
  <c r="FYX6" i="9"/>
  <c r="FYY6" i="9"/>
  <c r="FYZ6" i="9"/>
  <c r="FZA6" i="9"/>
  <c r="FZB6" i="9"/>
  <c r="FZC6" i="9"/>
  <c r="FZD6" i="9"/>
  <c r="FZE6" i="9"/>
  <c r="FZF6" i="9"/>
  <c r="FZG6" i="9"/>
  <c r="FZH6" i="9"/>
  <c r="FZI6" i="9"/>
  <c r="FZJ6" i="9"/>
  <c r="FZK6" i="9"/>
  <c r="FZL6" i="9"/>
  <c r="FZM6" i="9"/>
  <c r="FZN6" i="9"/>
  <c r="FZO6" i="9"/>
  <c r="FZP6" i="9"/>
  <c r="FZQ6" i="9"/>
  <c r="FZR6" i="9"/>
  <c r="FZS6" i="9"/>
  <c r="FZT6" i="9"/>
  <c r="FZU6" i="9"/>
  <c r="FZV6" i="9"/>
  <c r="FZW6" i="9"/>
  <c r="FZX6" i="9"/>
  <c r="FZY6" i="9"/>
  <c r="FZZ6" i="9"/>
  <c r="GAA6" i="9"/>
  <c r="GAB6" i="9"/>
  <c r="GAC6" i="9"/>
  <c r="GAD6" i="9"/>
  <c r="GAE6" i="9"/>
  <c r="GAF6" i="9"/>
  <c r="GAG6" i="9"/>
  <c r="GAH6" i="9"/>
  <c r="GAI6" i="9"/>
  <c r="GAJ6" i="9"/>
  <c r="GAK6" i="9"/>
  <c r="GAL6" i="9"/>
  <c r="GAM6" i="9"/>
  <c r="GAN6" i="9"/>
  <c r="GAO6" i="9"/>
  <c r="GAP6" i="9"/>
  <c r="GAQ6" i="9"/>
  <c r="GAR6" i="9"/>
  <c r="GAS6" i="9"/>
  <c r="GAT6" i="9"/>
  <c r="GAU6" i="9"/>
  <c r="GAV6" i="9"/>
  <c r="GAW6" i="9"/>
  <c r="GAX6" i="9"/>
  <c r="GAY6" i="9"/>
  <c r="GAZ6" i="9"/>
  <c r="GBA6" i="9"/>
  <c r="GBB6" i="9"/>
  <c r="GBC6" i="9"/>
  <c r="GBD6" i="9"/>
  <c r="GBE6" i="9"/>
  <c r="GBF6" i="9"/>
  <c r="GBG6" i="9"/>
  <c r="GBH6" i="9"/>
  <c r="GBI6" i="9"/>
  <c r="GBJ6" i="9"/>
  <c r="GBK6" i="9"/>
  <c r="GBL6" i="9"/>
  <c r="GBM6" i="9"/>
  <c r="GBN6" i="9"/>
  <c r="GBO6" i="9"/>
  <c r="GBP6" i="9"/>
  <c r="GBQ6" i="9"/>
  <c r="GBR6" i="9"/>
  <c r="GBS6" i="9"/>
  <c r="GBT6" i="9"/>
  <c r="GBU6" i="9"/>
  <c r="GBV6" i="9"/>
  <c r="GBW6" i="9"/>
  <c r="GBX6" i="9"/>
  <c r="GBY6" i="9"/>
  <c r="GBZ6" i="9"/>
  <c r="GCA6" i="9"/>
  <c r="GCB6" i="9"/>
  <c r="GCC6" i="9"/>
  <c r="GCD6" i="9"/>
  <c r="GCE6" i="9"/>
  <c r="GCF6" i="9"/>
  <c r="GCG6" i="9"/>
  <c r="GCH6" i="9"/>
  <c r="GCI6" i="9"/>
  <c r="GCJ6" i="9"/>
  <c r="GCK6" i="9"/>
  <c r="GCL6" i="9"/>
  <c r="GCM6" i="9"/>
  <c r="GCN6" i="9"/>
  <c r="GCO6" i="9"/>
  <c r="GCP6" i="9"/>
  <c r="GCQ6" i="9"/>
  <c r="GCR6" i="9"/>
  <c r="GCS6" i="9"/>
  <c r="GCT6" i="9"/>
  <c r="GCU6" i="9"/>
  <c r="GCV6" i="9"/>
  <c r="GCW6" i="9"/>
  <c r="GCX6" i="9"/>
  <c r="GCY6" i="9"/>
  <c r="GCZ6" i="9"/>
  <c r="GDA6" i="9"/>
  <c r="GDB6" i="9"/>
  <c r="GDC6" i="9"/>
  <c r="GDD6" i="9"/>
  <c r="GDE6" i="9"/>
  <c r="GDF6" i="9"/>
  <c r="GDG6" i="9"/>
  <c r="GDH6" i="9"/>
  <c r="GDI6" i="9"/>
  <c r="GDJ6" i="9"/>
  <c r="GDK6" i="9"/>
  <c r="GDL6" i="9"/>
  <c r="GDM6" i="9"/>
  <c r="GDN6" i="9"/>
  <c r="GDO6" i="9"/>
  <c r="GDP6" i="9"/>
  <c r="GDQ6" i="9"/>
  <c r="GDR6" i="9"/>
  <c r="GDS6" i="9"/>
  <c r="GDT6" i="9"/>
  <c r="GDU6" i="9"/>
  <c r="GDV6" i="9"/>
  <c r="GDW6" i="9"/>
  <c r="GDX6" i="9"/>
  <c r="GDY6" i="9"/>
  <c r="GDZ6" i="9"/>
  <c r="GEA6" i="9"/>
  <c r="GEB6" i="9"/>
  <c r="GEC6" i="9"/>
  <c r="GED6" i="9"/>
  <c r="GEE6" i="9"/>
  <c r="GEF6" i="9"/>
  <c r="GEG6" i="9"/>
  <c r="GEH6" i="9"/>
  <c r="GEI6" i="9"/>
  <c r="GEJ6" i="9"/>
  <c r="GEK6" i="9"/>
  <c r="GEL6" i="9"/>
  <c r="GEM6" i="9"/>
  <c r="GEN6" i="9"/>
  <c r="GEO6" i="9"/>
  <c r="GEP6" i="9"/>
  <c r="GEQ6" i="9"/>
  <c r="GER6" i="9"/>
  <c r="GES6" i="9"/>
  <c r="GET6" i="9"/>
  <c r="GEU6" i="9"/>
  <c r="GEV6" i="9"/>
  <c r="GEW6" i="9"/>
  <c r="GEX6" i="9"/>
  <c r="GEY6" i="9"/>
  <c r="GEZ6" i="9"/>
  <c r="GFA6" i="9"/>
  <c r="GFB6" i="9"/>
  <c r="GFC6" i="9"/>
  <c r="GFD6" i="9"/>
  <c r="GFE6" i="9"/>
  <c r="GFF6" i="9"/>
  <c r="GFG6" i="9"/>
  <c r="GFH6" i="9"/>
  <c r="GFI6" i="9"/>
  <c r="GFJ6" i="9"/>
  <c r="GFK6" i="9"/>
  <c r="GFL6" i="9"/>
  <c r="GFM6" i="9"/>
  <c r="GFN6" i="9"/>
  <c r="GFO6" i="9"/>
  <c r="GFP6" i="9"/>
  <c r="GFQ6" i="9"/>
  <c r="GFR6" i="9"/>
  <c r="GFS6" i="9"/>
  <c r="GFT6" i="9"/>
  <c r="GFU6" i="9"/>
  <c r="GFV6" i="9"/>
  <c r="GFW6" i="9"/>
  <c r="GFX6" i="9"/>
  <c r="GFY6" i="9"/>
  <c r="GFZ6" i="9"/>
  <c r="GGA6" i="9"/>
  <c r="GGB6" i="9"/>
  <c r="GGC6" i="9"/>
  <c r="GGD6" i="9"/>
  <c r="GGE6" i="9"/>
  <c r="GGF6" i="9"/>
  <c r="GGG6" i="9"/>
  <c r="GGH6" i="9"/>
  <c r="GGI6" i="9"/>
  <c r="GGJ6" i="9"/>
  <c r="GGK6" i="9"/>
  <c r="GGL6" i="9"/>
  <c r="GGM6" i="9"/>
  <c r="GGN6" i="9"/>
  <c r="GGO6" i="9"/>
  <c r="GGP6" i="9"/>
  <c r="GGQ6" i="9"/>
  <c r="GGR6" i="9"/>
  <c r="GGS6" i="9"/>
  <c r="GGT6" i="9"/>
  <c r="GGU6" i="9"/>
  <c r="GGV6" i="9"/>
  <c r="GGW6" i="9"/>
  <c r="GGX6" i="9"/>
  <c r="GGY6" i="9"/>
  <c r="GGZ6" i="9"/>
  <c r="GHA6" i="9"/>
  <c r="GHB6" i="9"/>
  <c r="GHC6" i="9"/>
  <c r="GHD6" i="9"/>
  <c r="GHE6" i="9"/>
  <c r="GHF6" i="9"/>
  <c r="GHG6" i="9"/>
  <c r="GHH6" i="9"/>
  <c r="GHI6" i="9"/>
  <c r="GHJ6" i="9"/>
  <c r="GHK6" i="9"/>
  <c r="GHL6" i="9"/>
  <c r="GHM6" i="9"/>
  <c r="GHN6" i="9"/>
  <c r="GHO6" i="9"/>
  <c r="GHP6" i="9"/>
  <c r="GHQ6" i="9"/>
  <c r="GHR6" i="9"/>
  <c r="GHS6" i="9"/>
  <c r="GHT6" i="9"/>
  <c r="GHU6" i="9"/>
  <c r="GHV6" i="9"/>
  <c r="GHW6" i="9"/>
  <c r="GHX6" i="9"/>
  <c r="GHY6" i="9"/>
  <c r="GHZ6" i="9"/>
  <c r="GIA6" i="9"/>
  <c r="GIB6" i="9"/>
  <c r="GIC6" i="9"/>
  <c r="GID6" i="9"/>
  <c r="GIE6" i="9"/>
  <c r="GIF6" i="9"/>
  <c r="GIG6" i="9"/>
  <c r="GIH6" i="9"/>
  <c r="GII6" i="9"/>
  <c r="GIJ6" i="9"/>
  <c r="GIK6" i="9"/>
  <c r="GIL6" i="9"/>
  <c r="GIM6" i="9"/>
  <c r="GIN6" i="9"/>
  <c r="GIO6" i="9"/>
  <c r="GIP6" i="9"/>
  <c r="GIQ6" i="9"/>
  <c r="GIR6" i="9"/>
  <c r="GIS6" i="9"/>
  <c r="GIT6" i="9"/>
  <c r="GIU6" i="9"/>
  <c r="GIV6" i="9"/>
  <c r="GIW6" i="9"/>
  <c r="GIX6" i="9"/>
  <c r="GIY6" i="9"/>
  <c r="GIZ6" i="9"/>
  <c r="GJA6" i="9"/>
  <c r="GJB6" i="9"/>
  <c r="GJC6" i="9"/>
  <c r="GJD6" i="9"/>
  <c r="GJE6" i="9"/>
  <c r="GJF6" i="9"/>
  <c r="GJG6" i="9"/>
  <c r="GJH6" i="9"/>
  <c r="GJI6" i="9"/>
  <c r="GJJ6" i="9"/>
  <c r="GJK6" i="9"/>
  <c r="GJL6" i="9"/>
  <c r="GJM6" i="9"/>
  <c r="GJN6" i="9"/>
  <c r="GJO6" i="9"/>
  <c r="GJP6" i="9"/>
  <c r="GJQ6" i="9"/>
  <c r="GJR6" i="9"/>
  <c r="GJS6" i="9"/>
  <c r="GJT6" i="9"/>
  <c r="GJU6" i="9"/>
  <c r="GJV6" i="9"/>
  <c r="GJW6" i="9"/>
  <c r="GJX6" i="9"/>
  <c r="GJY6" i="9"/>
  <c r="GJZ6" i="9"/>
  <c r="GKA6" i="9"/>
  <c r="GKB6" i="9"/>
  <c r="GKC6" i="9"/>
  <c r="GKD6" i="9"/>
  <c r="GKE6" i="9"/>
  <c r="GKF6" i="9"/>
  <c r="GKG6" i="9"/>
  <c r="GKH6" i="9"/>
  <c r="GKI6" i="9"/>
  <c r="GKJ6" i="9"/>
  <c r="GKK6" i="9"/>
  <c r="GKL6" i="9"/>
  <c r="GKM6" i="9"/>
  <c r="GKN6" i="9"/>
  <c r="GKO6" i="9"/>
  <c r="GKP6" i="9"/>
  <c r="GKQ6" i="9"/>
  <c r="GKR6" i="9"/>
  <c r="GKS6" i="9"/>
  <c r="GKT6" i="9"/>
  <c r="GKU6" i="9"/>
  <c r="GKV6" i="9"/>
  <c r="GKW6" i="9"/>
  <c r="GKX6" i="9"/>
  <c r="GKY6" i="9"/>
  <c r="GKZ6" i="9"/>
  <c r="GLA6" i="9"/>
  <c r="GLB6" i="9"/>
  <c r="GLC6" i="9"/>
  <c r="GLD6" i="9"/>
  <c r="GLE6" i="9"/>
  <c r="GLF6" i="9"/>
  <c r="GLG6" i="9"/>
  <c r="GLH6" i="9"/>
  <c r="GLI6" i="9"/>
  <c r="GLJ6" i="9"/>
  <c r="GLK6" i="9"/>
  <c r="GLL6" i="9"/>
  <c r="GLM6" i="9"/>
  <c r="GLN6" i="9"/>
  <c r="GLO6" i="9"/>
  <c r="GLP6" i="9"/>
  <c r="GLQ6" i="9"/>
  <c r="GLR6" i="9"/>
  <c r="GLS6" i="9"/>
  <c r="GLT6" i="9"/>
  <c r="GLU6" i="9"/>
  <c r="GLV6" i="9"/>
  <c r="GLW6" i="9"/>
  <c r="GLX6" i="9"/>
  <c r="GLY6" i="9"/>
  <c r="GLZ6" i="9"/>
  <c r="GMA6" i="9"/>
  <c r="GMB6" i="9"/>
  <c r="GMC6" i="9"/>
  <c r="GMD6" i="9"/>
  <c r="GME6" i="9"/>
  <c r="GMF6" i="9"/>
  <c r="GMG6" i="9"/>
  <c r="GMH6" i="9"/>
  <c r="GMI6" i="9"/>
  <c r="GMJ6" i="9"/>
  <c r="GMK6" i="9"/>
  <c r="GML6" i="9"/>
  <c r="GMM6" i="9"/>
  <c r="GMN6" i="9"/>
  <c r="GMO6" i="9"/>
  <c r="GMP6" i="9"/>
  <c r="GMQ6" i="9"/>
  <c r="GMR6" i="9"/>
  <c r="GMS6" i="9"/>
  <c r="GMT6" i="9"/>
  <c r="GMU6" i="9"/>
  <c r="GMV6" i="9"/>
  <c r="GMW6" i="9"/>
  <c r="GMX6" i="9"/>
  <c r="GMY6" i="9"/>
  <c r="GMZ6" i="9"/>
  <c r="GNA6" i="9"/>
  <c r="GNB6" i="9"/>
  <c r="GNC6" i="9"/>
  <c r="GND6" i="9"/>
  <c r="GNE6" i="9"/>
  <c r="GNF6" i="9"/>
  <c r="GNG6" i="9"/>
  <c r="GNH6" i="9"/>
  <c r="GNI6" i="9"/>
  <c r="GNJ6" i="9"/>
  <c r="GNK6" i="9"/>
  <c r="GNL6" i="9"/>
  <c r="GNM6" i="9"/>
  <c r="GNN6" i="9"/>
  <c r="GNO6" i="9"/>
  <c r="GNP6" i="9"/>
  <c r="GNQ6" i="9"/>
  <c r="GNR6" i="9"/>
  <c r="GNS6" i="9"/>
  <c r="GNT6" i="9"/>
  <c r="GNU6" i="9"/>
  <c r="GNV6" i="9"/>
  <c r="GNW6" i="9"/>
  <c r="GNX6" i="9"/>
  <c r="GNY6" i="9"/>
  <c r="GNZ6" i="9"/>
  <c r="GOA6" i="9"/>
  <c r="GOB6" i="9"/>
  <c r="GOC6" i="9"/>
  <c r="GOD6" i="9"/>
  <c r="GOE6" i="9"/>
  <c r="GOF6" i="9"/>
  <c r="GOG6" i="9"/>
  <c r="GOH6" i="9"/>
  <c r="GOI6" i="9"/>
  <c r="GOJ6" i="9"/>
  <c r="GOK6" i="9"/>
  <c r="GOL6" i="9"/>
  <c r="GOM6" i="9"/>
  <c r="GON6" i="9"/>
  <c r="GOO6" i="9"/>
  <c r="GOP6" i="9"/>
  <c r="GOQ6" i="9"/>
  <c r="GOR6" i="9"/>
  <c r="GOS6" i="9"/>
  <c r="GOT6" i="9"/>
  <c r="GOU6" i="9"/>
  <c r="GOV6" i="9"/>
  <c r="GOW6" i="9"/>
  <c r="GOX6" i="9"/>
  <c r="GOY6" i="9"/>
  <c r="GOZ6" i="9"/>
  <c r="GPA6" i="9"/>
  <c r="GPB6" i="9"/>
  <c r="GPC6" i="9"/>
  <c r="GPD6" i="9"/>
  <c r="GPE6" i="9"/>
  <c r="GPF6" i="9"/>
  <c r="GPG6" i="9"/>
  <c r="GPH6" i="9"/>
  <c r="GPI6" i="9"/>
  <c r="GPJ6" i="9"/>
  <c r="GPK6" i="9"/>
  <c r="GPL6" i="9"/>
  <c r="GPM6" i="9"/>
  <c r="GPN6" i="9"/>
  <c r="GPO6" i="9"/>
  <c r="GPP6" i="9"/>
  <c r="GPQ6" i="9"/>
  <c r="GPR6" i="9"/>
  <c r="GPS6" i="9"/>
  <c r="GPT6" i="9"/>
  <c r="GPU6" i="9"/>
  <c r="GPV6" i="9"/>
  <c r="GPW6" i="9"/>
  <c r="GPX6" i="9"/>
  <c r="GPY6" i="9"/>
  <c r="GPZ6" i="9"/>
  <c r="GQA6" i="9"/>
  <c r="GQB6" i="9"/>
  <c r="GQC6" i="9"/>
  <c r="GQD6" i="9"/>
  <c r="GQE6" i="9"/>
  <c r="GQF6" i="9"/>
  <c r="GQG6" i="9"/>
  <c r="GQH6" i="9"/>
  <c r="GQI6" i="9"/>
  <c r="GQJ6" i="9"/>
  <c r="GQK6" i="9"/>
  <c r="GQL6" i="9"/>
  <c r="GQM6" i="9"/>
  <c r="GQN6" i="9"/>
  <c r="GQO6" i="9"/>
  <c r="GQP6" i="9"/>
  <c r="GQQ6" i="9"/>
  <c r="GQR6" i="9"/>
  <c r="GQS6" i="9"/>
  <c r="GQT6" i="9"/>
  <c r="GQU6" i="9"/>
  <c r="GQV6" i="9"/>
  <c r="GQW6" i="9"/>
  <c r="GQX6" i="9"/>
  <c r="GQY6" i="9"/>
  <c r="GQZ6" i="9"/>
  <c r="GRA6" i="9"/>
  <c r="GRB6" i="9"/>
  <c r="GRC6" i="9"/>
  <c r="GRD6" i="9"/>
  <c r="GRE6" i="9"/>
  <c r="GRF6" i="9"/>
  <c r="GRG6" i="9"/>
  <c r="GRH6" i="9"/>
  <c r="GRI6" i="9"/>
  <c r="GRJ6" i="9"/>
  <c r="GRK6" i="9"/>
  <c r="GRL6" i="9"/>
  <c r="GRM6" i="9"/>
  <c r="GRN6" i="9"/>
  <c r="GRO6" i="9"/>
  <c r="GRP6" i="9"/>
  <c r="GRQ6" i="9"/>
  <c r="GRR6" i="9"/>
  <c r="GRS6" i="9"/>
  <c r="GRT6" i="9"/>
  <c r="GRU6" i="9"/>
  <c r="GRV6" i="9"/>
  <c r="GRW6" i="9"/>
  <c r="GRX6" i="9"/>
  <c r="GRY6" i="9"/>
  <c r="GRZ6" i="9"/>
  <c r="GSA6" i="9"/>
  <c r="GSB6" i="9"/>
  <c r="GSC6" i="9"/>
  <c r="GSD6" i="9"/>
  <c r="GSE6" i="9"/>
  <c r="GSF6" i="9"/>
  <c r="GSG6" i="9"/>
  <c r="GSH6" i="9"/>
  <c r="GSI6" i="9"/>
  <c r="GSJ6" i="9"/>
  <c r="GSK6" i="9"/>
  <c r="GSL6" i="9"/>
  <c r="GSM6" i="9"/>
  <c r="GSN6" i="9"/>
  <c r="GSO6" i="9"/>
  <c r="GSP6" i="9"/>
  <c r="GSQ6" i="9"/>
  <c r="GSR6" i="9"/>
  <c r="GSS6" i="9"/>
  <c r="GST6" i="9"/>
  <c r="GSU6" i="9"/>
  <c r="GSV6" i="9"/>
  <c r="GSW6" i="9"/>
  <c r="GSX6" i="9"/>
  <c r="GSY6" i="9"/>
  <c r="GSZ6" i="9"/>
  <c r="GTA6" i="9"/>
  <c r="GTB6" i="9"/>
  <c r="GTC6" i="9"/>
  <c r="GTD6" i="9"/>
  <c r="GTE6" i="9"/>
  <c r="GTF6" i="9"/>
  <c r="GTG6" i="9"/>
  <c r="GTH6" i="9"/>
  <c r="GTI6" i="9"/>
  <c r="GTJ6" i="9"/>
  <c r="GTK6" i="9"/>
  <c r="GTL6" i="9"/>
  <c r="GTM6" i="9"/>
  <c r="GTN6" i="9"/>
  <c r="GTO6" i="9"/>
  <c r="GTP6" i="9"/>
  <c r="GTQ6" i="9"/>
  <c r="GTR6" i="9"/>
  <c r="GTS6" i="9"/>
  <c r="GTT6" i="9"/>
  <c r="GTU6" i="9"/>
  <c r="GTV6" i="9"/>
  <c r="GTW6" i="9"/>
  <c r="GTX6" i="9"/>
  <c r="GTY6" i="9"/>
  <c r="GTZ6" i="9"/>
  <c r="GUA6" i="9"/>
  <c r="GUB6" i="9"/>
  <c r="GUC6" i="9"/>
  <c r="GUD6" i="9"/>
  <c r="GUE6" i="9"/>
  <c r="GUF6" i="9"/>
  <c r="GUG6" i="9"/>
  <c r="GUH6" i="9"/>
  <c r="GUI6" i="9"/>
  <c r="GUJ6" i="9"/>
  <c r="GUK6" i="9"/>
  <c r="GUL6" i="9"/>
  <c r="GUM6" i="9"/>
  <c r="GUN6" i="9"/>
  <c r="GUO6" i="9"/>
  <c r="GUP6" i="9"/>
  <c r="GUQ6" i="9"/>
  <c r="GUR6" i="9"/>
  <c r="GUS6" i="9"/>
  <c r="GUT6" i="9"/>
  <c r="GUU6" i="9"/>
  <c r="GUV6" i="9"/>
  <c r="GUW6" i="9"/>
  <c r="GUX6" i="9"/>
  <c r="GUY6" i="9"/>
  <c r="GUZ6" i="9"/>
  <c r="GVA6" i="9"/>
  <c r="GVB6" i="9"/>
  <c r="GVC6" i="9"/>
  <c r="GVD6" i="9"/>
  <c r="GVE6" i="9"/>
  <c r="GVF6" i="9"/>
  <c r="GVG6" i="9"/>
  <c r="GVH6" i="9"/>
  <c r="GVI6" i="9"/>
  <c r="GVJ6" i="9"/>
  <c r="GVK6" i="9"/>
  <c r="GVL6" i="9"/>
  <c r="GVM6" i="9"/>
  <c r="GVN6" i="9"/>
  <c r="GVO6" i="9"/>
  <c r="GVP6" i="9"/>
  <c r="GVQ6" i="9"/>
  <c r="GVR6" i="9"/>
  <c r="GVS6" i="9"/>
  <c r="GVT6" i="9"/>
  <c r="GVU6" i="9"/>
  <c r="GVV6" i="9"/>
  <c r="GVW6" i="9"/>
  <c r="GVX6" i="9"/>
  <c r="GVY6" i="9"/>
  <c r="GVZ6" i="9"/>
  <c r="GWA6" i="9"/>
  <c r="GWB6" i="9"/>
  <c r="GWC6" i="9"/>
  <c r="GWD6" i="9"/>
  <c r="GWE6" i="9"/>
  <c r="GWF6" i="9"/>
  <c r="GWG6" i="9"/>
  <c r="GWH6" i="9"/>
  <c r="GWI6" i="9"/>
  <c r="GWJ6" i="9"/>
  <c r="GWK6" i="9"/>
  <c r="GWL6" i="9"/>
  <c r="GWM6" i="9"/>
  <c r="GWN6" i="9"/>
  <c r="GWO6" i="9"/>
  <c r="GWP6" i="9"/>
  <c r="GWQ6" i="9"/>
  <c r="GWR6" i="9"/>
  <c r="GWS6" i="9"/>
  <c r="GWT6" i="9"/>
  <c r="GWU6" i="9"/>
  <c r="GWV6" i="9"/>
  <c r="GWW6" i="9"/>
  <c r="GWX6" i="9"/>
  <c r="GWY6" i="9"/>
  <c r="GWZ6" i="9"/>
  <c r="GXA6" i="9"/>
  <c r="GXB6" i="9"/>
  <c r="GXC6" i="9"/>
  <c r="GXD6" i="9"/>
  <c r="GXE6" i="9"/>
  <c r="GXF6" i="9"/>
  <c r="GXG6" i="9"/>
  <c r="GXH6" i="9"/>
  <c r="GXI6" i="9"/>
  <c r="GXJ6" i="9"/>
  <c r="GXK6" i="9"/>
  <c r="GXL6" i="9"/>
  <c r="GXM6" i="9"/>
  <c r="GXN6" i="9"/>
  <c r="GXO6" i="9"/>
  <c r="GXP6" i="9"/>
  <c r="GXQ6" i="9"/>
  <c r="GXR6" i="9"/>
  <c r="GXS6" i="9"/>
  <c r="GXT6" i="9"/>
  <c r="GXU6" i="9"/>
  <c r="GXV6" i="9"/>
  <c r="GXW6" i="9"/>
  <c r="GXX6" i="9"/>
  <c r="GXY6" i="9"/>
  <c r="GXZ6" i="9"/>
  <c r="GYA6" i="9"/>
  <c r="GYB6" i="9"/>
  <c r="GYC6" i="9"/>
  <c r="GYD6" i="9"/>
  <c r="GYE6" i="9"/>
  <c r="GYF6" i="9"/>
  <c r="GYG6" i="9"/>
  <c r="GYH6" i="9"/>
  <c r="GYI6" i="9"/>
  <c r="GYJ6" i="9"/>
  <c r="GYK6" i="9"/>
  <c r="GYL6" i="9"/>
  <c r="GYM6" i="9"/>
  <c r="GYN6" i="9"/>
  <c r="GYO6" i="9"/>
  <c r="GYP6" i="9"/>
  <c r="GYQ6" i="9"/>
  <c r="GYR6" i="9"/>
  <c r="GYS6" i="9"/>
  <c r="GYT6" i="9"/>
  <c r="GYU6" i="9"/>
  <c r="GYV6" i="9"/>
  <c r="GYW6" i="9"/>
  <c r="GYX6" i="9"/>
  <c r="GYY6" i="9"/>
  <c r="GYZ6" i="9"/>
  <c r="GZA6" i="9"/>
  <c r="GZB6" i="9"/>
  <c r="GZC6" i="9"/>
  <c r="GZD6" i="9"/>
  <c r="GZE6" i="9"/>
  <c r="GZF6" i="9"/>
  <c r="GZG6" i="9"/>
  <c r="GZH6" i="9"/>
  <c r="GZI6" i="9"/>
  <c r="GZJ6" i="9"/>
  <c r="GZK6" i="9"/>
  <c r="GZL6" i="9"/>
  <c r="GZM6" i="9"/>
  <c r="GZN6" i="9"/>
  <c r="GZO6" i="9"/>
  <c r="GZP6" i="9"/>
  <c r="GZQ6" i="9"/>
  <c r="GZR6" i="9"/>
  <c r="GZS6" i="9"/>
  <c r="GZT6" i="9"/>
  <c r="GZU6" i="9"/>
  <c r="GZV6" i="9"/>
  <c r="GZW6" i="9"/>
  <c r="GZX6" i="9"/>
  <c r="GZY6" i="9"/>
  <c r="GZZ6" i="9"/>
  <c r="HAA6" i="9"/>
  <c r="HAB6" i="9"/>
  <c r="HAC6" i="9"/>
  <c r="HAD6" i="9"/>
  <c r="HAE6" i="9"/>
  <c r="HAF6" i="9"/>
  <c r="HAG6" i="9"/>
  <c r="HAH6" i="9"/>
  <c r="HAI6" i="9"/>
  <c r="HAJ6" i="9"/>
  <c r="HAK6" i="9"/>
  <c r="HAL6" i="9"/>
  <c r="HAM6" i="9"/>
  <c r="HAN6" i="9"/>
  <c r="HAO6" i="9"/>
  <c r="HAP6" i="9"/>
  <c r="HAQ6" i="9"/>
  <c r="HAR6" i="9"/>
  <c r="HAS6" i="9"/>
  <c r="HAT6" i="9"/>
  <c r="HAU6" i="9"/>
  <c r="HAV6" i="9"/>
  <c r="HAW6" i="9"/>
  <c r="HAX6" i="9"/>
  <c r="HAY6" i="9"/>
  <c r="HAZ6" i="9"/>
  <c r="HBA6" i="9"/>
  <c r="HBB6" i="9"/>
  <c r="HBC6" i="9"/>
  <c r="HBD6" i="9"/>
  <c r="HBE6" i="9"/>
  <c r="HBF6" i="9"/>
  <c r="HBG6" i="9"/>
  <c r="HBH6" i="9"/>
  <c r="HBI6" i="9"/>
  <c r="HBJ6" i="9"/>
  <c r="HBK6" i="9"/>
  <c r="HBL6" i="9"/>
  <c r="HBM6" i="9"/>
  <c r="HBN6" i="9"/>
  <c r="HBO6" i="9"/>
  <c r="HBP6" i="9"/>
  <c r="HBQ6" i="9"/>
  <c r="HBR6" i="9"/>
  <c r="HBS6" i="9"/>
  <c r="HBT6" i="9"/>
  <c r="HBU6" i="9"/>
  <c r="HBV6" i="9"/>
  <c r="HBW6" i="9"/>
  <c r="HBX6" i="9"/>
  <c r="HBY6" i="9"/>
  <c r="HBZ6" i="9"/>
  <c r="HCA6" i="9"/>
  <c r="HCB6" i="9"/>
  <c r="HCC6" i="9"/>
  <c r="HCD6" i="9"/>
  <c r="HCE6" i="9"/>
  <c r="HCF6" i="9"/>
  <c r="HCG6" i="9"/>
  <c r="HCH6" i="9"/>
  <c r="HCI6" i="9"/>
  <c r="HCJ6" i="9"/>
  <c r="HCK6" i="9"/>
  <c r="HCL6" i="9"/>
  <c r="HCM6" i="9"/>
  <c r="HCN6" i="9"/>
  <c r="HCO6" i="9"/>
  <c r="HCP6" i="9"/>
  <c r="HCQ6" i="9"/>
  <c r="HCR6" i="9"/>
  <c r="HCS6" i="9"/>
  <c r="HCT6" i="9"/>
  <c r="HCU6" i="9"/>
  <c r="HCV6" i="9"/>
  <c r="HCW6" i="9"/>
  <c r="HCX6" i="9"/>
  <c r="HCY6" i="9"/>
  <c r="HCZ6" i="9"/>
  <c r="HDA6" i="9"/>
  <c r="HDB6" i="9"/>
  <c r="HDC6" i="9"/>
  <c r="HDD6" i="9"/>
  <c r="HDE6" i="9"/>
  <c r="HDF6" i="9"/>
  <c r="HDG6" i="9"/>
  <c r="HDH6" i="9"/>
  <c r="HDI6" i="9"/>
  <c r="HDJ6" i="9"/>
  <c r="HDK6" i="9"/>
  <c r="HDL6" i="9"/>
  <c r="HDM6" i="9"/>
  <c r="HDN6" i="9"/>
  <c r="HDO6" i="9"/>
  <c r="HDP6" i="9"/>
  <c r="HDQ6" i="9"/>
  <c r="HDR6" i="9"/>
  <c r="HDS6" i="9"/>
  <c r="HDT6" i="9"/>
  <c r="HDU6" i="9"/>
  <c r="HDV6" i="9"/>
  <c r="HDW6" i="9"/>
  <c r="HDX6" i="9"/>
  <c r="HDY6" i="9"/>
  <c r="HDZ6" i="9"/>
  <c r="HEA6" i="9"/>
  <c r="HEB6" i="9"/>
  <c r="HEC6" i="9"/>
  <c r="HED6" i="9"/>
  <c r="HEE6" i="9"/>
  <c r="HEF6" i="9"/>
  <c r="HEG6" i="9"/>
  <c r="HEH6" i="9"/>
  <c r="HEI6" i="9"/>
  <c r="HEJ6" i="9"/>
  <c r="HEK6" i="9"/>
  <c r="HEL6" i="9"/>
  <c r="HEM6" i="9"/>
  <c r="HEN6" i="9"/>
  <c r="HEO6" i="9"/>
  <c r="HEP6" i="9"/>
  <c r="HEQ6" i="9"/>
  <c r="HER6" i="9"/>
  <c r="HES6" i="9"/>
  <c r="HET6" i="9"/>
  <c r="HEU6" i="9"/>
  <c r="HEV6" i="9"/>
  <c r="HEW6" i="9"/>
  <c r="HEX6" i="9"/>
  <c r="HEY6" i="9"/>
  <c r="HEZ6" i="9"/>
  <c r="HFA6" i="9"/>
  <c r="HFB6" i="9"/>
  <c r="HFC6" i="9"/>
  <c r="HFD6" i="9"/>
  <c r="HFE6" i="9"/>
  <c r="HFF6" i="9"/>
  <c r="HFG6" i="9"/>
  <c r="HFH6" i="9"/>
  <c r="HFI6" i="9"/>
  <c r="HFJ6" i="9"/>
  <c r="HFK6" i="9"/>
  <c r="HFL6" i="9"/>
  <c r="HFM6" i="9"/>
  <c r="HFN6" i="9"/>
  <c r="HFO6" i="9"/>
  <c r="HFP6" i="9"/>
  <c r="HFQ6" i="9"/>
  <c r="HFR6" i="9"/>
  <c r="HFS6" i="9"/>
  <c r="HFT6" i="9"/>
  <c r="HFU6" i="9"/>
  <c r="HFV6" i="9"/>
  <c r="HFW6" i="9"/>
  <c r="HFX6" i="9"/>
  <c r="HFY6" i="9"/>
  <c r="HFZ6" i="9"/>
  <c r="HGA6" i="9"/>
  <c r="HGB6" i="9"/>
  <c r="HGC6" i="9"/>
  <c r="HGD6" i="9"/>
  <c r="HGE6" i="9"/>
  <c r="HGF6" i="9"/>
  <c r="HGG6" i="9"/>
  <c r="HGH6" i="9"/>
  <c r="HGI6" i="9"/>
  <c r="HGJ6" i="9"/>
  <c r="HGK6" i="9"/>
  <c r="HGL6" i="9"/>
  <c r="HGM6" i="9"/>
  <c r="HGN6" i="9"/>
  <c r="HGO6" i="9"/>
  <c r="HGP6" i="9"/>
  <c r="HGQ6" i="9"/>
  <c r="HGR6" i="9"/>
  <c r="HGS6" i="9"/>
  <c r="HGT6" i="9"/>
  <c r="HGU6" i="9"/>
  <c r="HGV6" i="9"/>
  <c r="HGW6" i="9"/>
  <c r="HGX6" i="9"/>
  <c r="HGY6" i="9"/>
  <c r="HGZ6" i="9"/>
  <c r="HHA6" i="9"/>
  <c r="HHB6" i="9"/>
  <c r="HHC6" i="9"/>
  <c r="HHD6" i="9"/>
  <c r="HHE6" i="9"/>
  <c r="HHF6" i="9"/>
  <c r="HHG6" i="9"/>
  <c r="HHH6" i="9"/>
  <c r="HHI6" i="9"/>
  <c r="HHJ6" i="9"/>
  <c r="HHK6" i="9"/>
  <c r="HHL6" i="9"/>
  <c r="HHM6" i="9"/>
  <c r="HHN6" i="9"/>
  <c r="HHO6" i="9"/>
  <c r="HHP6" i="9"/>
  <c r="HHQ6" i="9"/>
  <c r="HHR6" i="9"/>
  <c r="HHS6" i="9"/>
  <c r="HHT6" i="9"/>
  <c r="HHU6" i="9"/>
  <c r="HHV6" i="9"/>
  <c r="HHW6" i="9"/>
  <c r="HHX6" i="9"/>
  <c r="HHY6" i="9"/>
  <c r="HHZ6" i="9"/>
  <c r="HIA6" i="9"/>
  <c r="HIB6" i="9"/>
  <c r="HIC6" i="9"/>
  <c r="HID6" i="9"/>
  <c r="HIE6" i="9"/>
  <c r="HIF6" i="9"/>
  <c r="HIG6" i="9"/>
  <c r="HIH6" i="9"/>
  <c r="HII6" i="9"/>
  <c r="HIJ6" i="9"/>
  <c r="HIK6" i="9"/>
  <c r="HIL6" i="9"/>
  <c r="HIM6" i="9"/>
  <c r="HIN6" i="9"/>
  <c r="HIO6" i="9"/>
  <c r="HIP6" i="9"/>
  <c r="HIQ6" i="9"/>
  <c r="HIR6" i="9"/>
  <c r="HIS6" i="9"/>
  <c r="HIT6" i="9"/>
  <c r="HIU6" i="9"/>
  <c r="HIV6" i="9"/>
  <c r="HIW6" i="9"/>
  <c r="HIX6" i="9"/>
  <c r="HIY6" i="9"/>
  <c r="HIZ6" i="9"/>
  <c r="HJA6" i="9"/>
  <c r="HJB6" i="9"/>
  <c r="HJC6" i="9"/>
  <c r="HJD6" i="9"/>
  <c r="HJE6" i="9"/>
  <c r="HJF6" i="9"/>
  <c r="HJG6" i="9"/>
  <c r="HJH6" i="9"/>
  <c r="HJI6" i="9"/>
  <c r="HJJ6" i="9"/>
  <c r="HJK6" i="9"/>
  <c r="HJL6" i="9"/>
  <c r="HJM6" i="9"/>
  <c r="HJN6" i="9"/>
  <c r="HJO6" i="9"/>
  <c r="HJP6" i="9"/>
  <c r="HJQ6" i="9"/>
  <c r="HJR6" i="9"/>
  <c r="HJS6" i="9"/>
  <c r="HJT6" i="9"/>
  <c r="HJU6" i="9"/>
  <c r="HJV6" i="9"/>
  <c r="HJW6" i="9"/>
  <c r="HJX6" i="9"/>
  <c r="HJY6" i="9"/>
  <c r="HJZ6" i="9"/>
  <c r="HKA6" i="9"/>
  <c r="HKB6" i="9"/>
  <c r="HKC6" i="9"/>
  <c r="HKD6" i="9"/>
  <c r="HKE6" i="9"/>
  <c r="HKF6" i="9"/>
  <c r="HKG6" i="9"/>
  <c r="HKH6" i="9"/>
  <c r="HKI6" i="9"/>
  <c r="HKJ6" i="9"/>
  <c r="HKK6" i="9"/>
  <c r="HKL6" i="9"/>
  <c r="HKM6" i="9"/>
  <c r="HKN6" i="9"/>
  <c r="HKO6" i="9"/>
  <c r="HKP6" i="9"/>
  <c r="HKQ6" i="9"/>
  <c r="HKR6" i="9"/>
  <c r="HKS6" i="9"/>
  <c r="HKT6" i="9"/>
  <c r="HKU6" i="9"/>
  <c r="HKV6" i="9"/>
  <c r="HKW6" i="9"/>
  <c r="HKX6" i="9"/>
  <c r="HKY6" i="9"/>
  <c r="HKZ6" i="9"/>
  <c r="HLA6" i="9"/>
  <c r="HLB6" i="9"/>
  <c r="HLC6" i="9"/>
  <c r="HLD6" i="9"/>
  <c r="HLE6" i="9"/>
  <c r="HLF6" i="9"/>
  <c r="HLG6" i="9"/>
  <c r="HLH6" i="9"/>
  <c r="HLI6" i="9"/>
  <c r="HLJ6" i="9"/>
  <c r="HLK6" i="9"/>
  <c r="HLL6" i="9"/>
  <c r="HLM6" i="9"/>
  <c r="HLN6" i="9"/>
  <c r="HLO6" i="9"/>
  <c r="HLP6" i="9"/>
  <c r="HLQ6" i="9"/>
  <c r="HLR6" i="9"/>
  <c r="HLS6" i="9"/>
  <c r="HLT6" i="9"/>
  <c r="HLU6" i="9"/>
  <c r="HLV6" i="9"/>
  <c r="HLW6" i="9"/>
  <c r="HLX6" i="9"/>
  <c r="HLY6" i="9"/>
  <c r="HLZ6" i="9"/>
  <c r="HMA6" i="9"/>
  <c r="HMB6" i="9"/>
  <c r="HMC6" i="9"/>
  <c r="HMD6" i="9"/>
  <c r="HME6" i="9"/>
  <c r="HMF6" i="9"/>
  <c r="HMG6" i="9"/>
  <c r="HMH6" i="9"/>
  <c r="HMI6" i="9"/>
  <c r="HMJ6" i="9"/>
  <c r="HMK6" i="9"/>
  <c r="HML6" i="9"/>
  <c r="HMM6" i="9"/>
  <c r="HMN6" i="9"/>
  <c r="HMO6" i="9"/>
  <c r="HMP6" i="9"/>
  <c r="HMQ6" i="9"/>
  <c r="HMR6" i="9"/>
  <c r="HMS6" i="9"/>
  <c r="HMT6" i="9"/>
  <c r="HMU6" i="9"/>
  <c r="HMV6" i="9"/>
  <c r="HMW6" i="9"/>
  <c r="HMX6" i="9"/>
  <c r="HMY6" i="9"/>
  <c r="HMZ6" i="9"/>
  <c r="HNA6" i="9"/>
  <c r="HNB6" i="9"/>
  <c r="HNC6" i="9"/>
  <c r="HND6" i="9"/>
  <c r="HNE6" i="9"/>
  <c r="HNF6" i="9"/>
  <c r="HNG6" i="9"/>
  <c r="HNH6" i="9"/>
  <c r="HNI6" i="9"/>
  <c r="HNJ6" i="9"/>
  <c r="HNK6" i="9"/>
  <c r="HNL6" i="9"/>
  <c r="HNM6" i="9"/>
  <c r="HNN6" i="9"/>
  <c r="HNO6" i="9"/>
  <c r="HNP6" i="9"/>
  <c r="HNQ6" i="9"/>
  <c r="HNR6" i="9"/>
  <c r="HNS6" i="9"/>
  <c r="HNT6" i="9"/>
  <c r="HNU6" i="9"/>
  <c r="HNV6" i="9"/>
  <c r="HNW6" i="9"/>
  <c r="HNX6" i="9"/>
  <c r="HNY6" i="9"/>
  <c r="HNZ6" i="9"/>
  <c r="HOA6" i="9"/>
  <c r="HOB6" i="9"/>
  <c r="HOC6" i="9"/>
  <c r="HOD6" i="9"/>
  <c r="HOE6" i="9"/>
  <c r="HOF6" i="9"/>
  <c r="HOG6" i="9"/>
  <c r="HOH6" i="9"/>
  <c r="HOI6" i="9"/>
  <c r="HOJ6" i="9"/>
  <c r="HOK6" i="9"/>
  <c r="HOL6" i="9"/>
  <c r="HOM6" i="9"/>
  <c r="HON6" i="9"/>
  <c r="HOO6" i="9"/>
  <c r="HOP6" i="9"/>
  <c r="HOQ6" i="9"/>
  <c r="HOR6" i="9"/>
  <c r="HOS6" i="9"/>
  <c r="HOT6" i="9"/>
  <c r="HOU6" i="9"/>
  <c r="HOV6" i="9"/>
  <c r="HOW6" i="9"/>
  <c r="HOX6" i="9"/>
  <c r="HOY6" i="9"/>
  <c r="HOZ6" i="9"/>
  <c r="HPA6" i="9"/>
  <c r="HPB6" i="9"/>
  <c r="HPC6" i="9"/>
  <c r="HPD6" i="9"/>
  <c r="HPE6" i="9"/>
  <c r="HPF6" i="9"/>
  <c r="HPG6" i="9"/>
  <c r="HPH6" i="9"/>
  <c r="HPI6" i="9"/>
  <c r="HPJ6" i="9"/>
  <c r="HPK6" i="9"/>
  <c r="HPL6" i="9"/>
  <c r="HPM6" i="9"/>
  <c r="HPN6" i="9"/>
  <c r="HPO6" i="9"/>
  <c r="HPP6" i="9"/>
  <c r="HPQ6" i="9"/>
  <c r="HPR6" i="9"/>
  <c r="HPS6" i="9"/>
  <c r="HPT6" i="9"/>
  <c r="HPU6" i="9"/>
  <c r="HPV6" i="9"/>
  <c r="HPW6" i="9"/>
  <c r="HPX6" i="9"/>
  <c r="HPY6" i="9"/>
  <c r="HPZ6" i="9"/>
  <c r="HQA6" i="9"/>
  <c r="HQB6" i="9"/>
  <c r="HQC6" i="9"/>
  <c r="HQD6" i="9"/>
  <c r="HQE6" i="9"/>
  <c r="HQF6" i="9"/>
  <c r="HQG6" i="9"/>
  <c r="HQH6" i="9"/>
  <c r="HQI6" i="9"/>
  <c r="HQJ6" i="9"/>
  <c r="HQK6" i="9"/>
  <c r="HQL6" i="9"/>
  <c r="HQM6" i="9"/>
  <c r="HQN6" i="9"/>
  <c r="HQO6" i="9"/>
  <c r="HQP6" i="9"/>
  <c r="HQQ6" i="9"/>
  <c r="HQR6" i="9"/>
  <c r="HQS6" i="9"/>
  <c r="HQT6" i="9"/>
  <c r="HQU6" i="9"/>
  <c r="HQV6" i="9"/>
  <c r="HQW6" i="9"/>
  <c r="HQX6" i="9"/>
  <c r="HQY6" i="9"/>
  <c r="HQZ6" i="9"/>
  <c r="HRA6" i="9"/>
  <c r="HRB6" i="9"/>
  <c r="HRC6" i="9"/>
  <c r="HRD6" i="9"/>
  <c r="HRE6" i="9"/>
  <c r="HRF6" i="9"/>
  <c r="HRG6" i="9"/>
  <c r="HRH6" i="9"/>
  <c r="HRI6" i="9"/>
  <c r="HRJ6" i="9"/>
  <c r="HRK6" i="9"/>
  <c r="HRL6" i="9"/>
  <c r="HRM6" i="9"/>
  <c r="HRN6" i="9"/>
  <c r="HRO6" i="9"/>
  <c r="HRP6" i="9"/>
  <c r="HRQ6" i="9"/>
  <c r="HRR6" i="9"/>
  <c r="HRS6" i="9"/>
  <c r="HRT6" i="9"/>
  <c r="HRU6" i="9"/>
  <c r="HRV6" i="9"/>
  <c r="HRW6" i="9"/>
  <c r="HRX6" i="9"/>
  <c r="HRY6" i="9"/>
  <c r="HRZ6" i="9"/>
  <c r="HSA6" i="9"/>
  <c r="HSB6" i="9"/>
  <c r="HSC6" i="9"/>
  <c r="HSD6" i="9"/>
  <c r="HSE6" i="9"/>
  <c r="HSF6" i="9"/>
  <c r="HSG6" i="9"/>
  <c r="HSH6" i="9"/>
  <c r="HSI6" i="9"/>
  <c r="HSJ6" i="9"/>
  <c r="HSK6" i="9"/>
  <c r="HSL6" i="9"/>
  <c r="HSM6" i="9"/>
  <c r="HSN6" i="9"/>
  <c r="HSO6" i="9"/>
  <c r="HSP6" i="9"/>
  <c r="HSQ6" i="9"/>
  <c r="HSR6" i="9"/>
  <c r="HSS6" i="9"/>
  <c r="HST6" i="9"/>
  <c r="HSU6" i="9"/>
  <c r="HSV6" i="9"/>
  <c r="HSW6" i="9"/>
  <c r="HSX6" i="9"/>
  <c r="HSY6" i="9"/>
  <c r="HSZ6" i="9"/>
  <c r="HTA6" i="9"/>
  <c r="HTB6" i="9"/>
  <c r="HTC6" i="9"/>
  <c r="HTD6" i="9"/>
  <c r="HTE6" i="9"/>
  <c r="HTF6" i="9"/>
  <c r="HTG6" i="9"/>
  <c r="HTH6" i="9"/>
  <c r="HTI6" i="9"/>
  <c r="HTJ6" i="9"/>
  <c r="HTK6" i="9"/>
  <c r="HTL6" i="9"/>
  <c r="HTM6" i="9"/>
  <c r="HTN6" i="9"/>
  <c r="HTO6" i="9"/>
  <c r="HTP6" i="9"/>
  <c r="HTQ6" i="9"/>
  <c r="HTR6" i="9"/>
  <c r="HTS6" i="9"/>
  <c r="HTT6" i="9"/>
  <c r="HTU6" i="9"/>
  <c r="HTV6" i="9"/>
  <c r="HTW6" i="9"/>
  <c r="HTX6" i="9"/>
  <c r="HTY6" i="9"/>
  <c r="HTZ6" i="9"/>
  <c r="HUA6" i="9"/>
  <c r="HUB6" i="9"/>
  <c r="HUC6" i="9"/>
  <c r="HUD6" i="9"/>
  <c r="HUE6" i="9"/>
  <c r="HUF6" i="9"/>
  <c r="HUG6" i="9"/>
  <c r="HUH6" i="9"/>
  <c r="HUI6" i="9"/>
  <c r="HUJ6" i="9"/>
  <c r="HUK6" i="9"/>
  <c r="HUL6" i="9"/>
  <c r="HUM6" i="9"/>
  <c r="HUN6" i="9"/>
  <c r="HUO6" i="9"/>
  <c r="HUP6" i="9"/>
  <c r="HUQ6" i="9"/>
  <c r="HUR6" i="9"/>
  <c r="HUS6" i="9"/>
  <c r="HUT6" i="9"/>
  <c r="HUU6" i="9"/>
  <c r="HUV6" i="9"/>
  <c r="HUW6" i="9"/>
  <c r="HUX6" i="9"/>
  <c r="HUY6" i="9"/>
  <c r="HUZ6" i="9"/>
  <c r="HVA6" i="9"/>
  <c r="HVB6" i="9"/>
  <c r="HVC6" i="9"/>
  <c r="HVD6" i="9"/>
  <c r="HVE6" i="9"/>
  <c r="HVF6" i="9"/>
  <c r="HVG6" i="9"/>
  <c r="HVH6" i="9"/>
  <c r="HVI6" i="9"/>
  <c r="HVJ6" i="9"/>
  <c r="HVK6" i="9"/>
  <c r="HVL6" i="9"/>
  <c r="HVM6" i="9"/>
  <c r="HVN6" i="9"/>
  <c r="HVO6" i="9"/>
  <c r="HVP6" i="9"/>
  <c r="HVQ6" i="9"/>
  <c r="HVR6" i="9"/>
  <c r="HVS6" i="9"/>
  <c r="HVT6" i="9"/>
  <c r="HVU6" i="9"/>
  <c r="HVV6" i="9"/>
  <c r="HVW6" i="9"/>
  <c r="HVX6" i="9"/>
  <c r="HVY6" i="9"/>
  <c r="HVZ6" i="9"/>
  <c r="HWA6" i="9"/>
  <c r="HWB6" i="9"/>
  <c r="HWC6" i="9"/>
  <c r="HWD6" i="9"/>
  <c r="HWE6" i="9"/>
  <c r="HWF6" i="9"/>
  <c r="HWG6" i="9"/>
  <c r="HWH6" i="9"/>
  <c r="HWI6" i="9"/>
  <c r="HWJ6" i="9"/>
  <c r="HWK6" i="9"/>
  <c r="HWL6" i="9"/>
  <c r="HWM6" i="9"/>
  <c r="HWN6" i="9"/>
  <c r="HWO6" i="9"/>
  <c r="HWP6" i="9"/>
  <c r="HWQ6" i="9"/>
  <c r="HWR6" i="9"/>
  <c r="HWS6" i="9"/>
  <c r="HWT6" i="9"/>
  <c r="HWU6" i="9"/>
  <c r="HWV6" i="9"/>
  <c r="HWW6" i="9"/>
  <c r="HWX6" i="9"/>
  <c r="HWY6" i="9"/>
  <c r="HWZ6" i="9"/>
  <c r="HXA6" i="9"/>
  <c r="HXB6" i="9"/>
  <c r="HXC6" i="9"/>
  <c r="HXD6" i="9"/>
  <c r="HXE6" i="9"/>
  <c r="HXF6" i="9"/>
  <c r="HXG6" i="9"/>
  <c r="HXH6" i="9"/>
  <c r="HXI6" i="9"/>
  <c r="HXJ6" i="9"/>
  <c r="HXK6" i="9"/>
  <c r="HXL6" i="9"/>
  <c r="HXM6" i="9"/>
  <c r="HXN6" i="9"/>
  <c r="HXO6" i="9"/>
  <c r="HXP6" i="9"/>
  <c r="HXQ6" i="9"/>
  <c r="HXR6" i="9"/>
  <c r="HXS6" i="9"/>
  <c r="HXT6" i="9"/>
  <c r="HXU6" i="9"/>
  <c r="HXV6" i="9"/>
  <c r="HXW6" i="9"/>
  <c r="HXX6" i="9"/>
  <c r="HXY6" i="9"/>
  <c r="HXZ6" i="9"/>
  <c r="HYA6" i="9"/>
  <c r="HYB6" i="9"/>
  <c r="HYC6" i="9"/>
  <c r="HYD6" i="9"/>
  <c r="HYE6" i="9"/>
  <c r="HYF6" i="9"/>
  <c r="HYG6" i="9"/>
  <c r="HYH6" i="9"/>
  <c r="HYI6" i="9"/>
  <c r="HYJ6" i="9"/>
  <c r="HYK6" i="9"/>
  <c r="HYL6" i="9"/>
  <c r="HYM6" i="9"/>
  <c r="HYN6" i="9"/>
  <c r="HYO6" i="9"/>
  <c r="HYP6" i="9"/>
  <c r="HYQ6" i="9"/>
  <c r="HYR6" i="9"/>
  <c r="HYS6" i="9"/>
  <c r="HYT6" i="9"/>
  <c r="HYU6" i="9"/>
  <c r="HYV6" i="9"/>
  <c r="HYW6" i="9"/>
  <c r="HYX6" i="9"/>
  <c r="HYY6" i="9"/>
  <c r="HYZ6" i="9"/>
  <c r="HZA6" i="9"/>
  <c r="HZB6" i="9"/>
  <c r="HZC6" i="9"/>
  <c r="HZD6" i="9"/>
  <c r="HZE6" i="9"/>
  <c r="HZF6" i="9"/>
  <c r="HZG6" i="9"/>
  <c r="HZH6" i="9"/>
  <c r="HZI6" i="9"/>
  <c r="HZJ6" i="9"/>
  <c r="HZK6" i="9"/>
  <c r="HZL6" i="9"/>
  <c r="HZM6" i="9"/>
  <c r="HZN6" i="9"/>
  <c r="HZO6" i="9"/>
  <c r="HZP6" i="9"/>
  <c r="HZQ6" i="9"/>
  <c r="HZR6" i="9"/>
  <c r="HZS6" i="9"/>
  <c r="HZT6" i="9"/>
  <c r="HZU6" i="9"/>
  <c r="HZV6" i="9"/>
  <c r="HZW6" i="9"/>
  <c r="HZX6" i="9"/>
  <c r="HZY6" i="9"/>
  <c r="HZZ6" i="9"/>
  <c r="IAA6" i="9"/>
  <c r="IAB6" i="9"/>
  <c r="IAC6" i="9"/>
  <c r="IAD6" i="9"/>
  <c r="IAE6" i="9"/>
  <c r="IAF6" i="9"/>
  <c r="IAG6" i="9"/>
  <c r="IAH6" i="9"/>
  <c r="IAI6" i="9"/>
  <c r="IAJ6" i="9"/>
  <c r="IAK6" i="9"/>
  <c r="IAL6" i="9"/>
  <c r="IAM6" i="9"/>
  <c r="IAN6" i="9"/>
  <c r="IAO6" i="9"/>
  <c r="IAP6" i="9"/>
  <c r="IAQ6" i="9"/>
  <c r="IAR6" i="9"/>
  <c r="IAS6" i="9"/>
  <c r="IAT6" i="9"/>
  <c r="IAU6" i="9"/>
  <c r="IAV6" i="9"/>
  <c r="IAW6" i="9"/>
  <c r="IAX6" i="9"/>
  <c r="IAY6" i="9"/>
  <c r="IAZ6" i="9"/>
  <c r="IBA6" i="9"/>
  <c r="IBB6" i="9"/>
  <c r="IBC6" i="9"/>
  <c r="IBD6" i="9"/>
  <c r="IBE6" i="9"/>
  <c r="IBF6" i="9"/>
  <c r="IBG6" i="9"/>
  <c r="IBH6" i="9"/>
  <c r="IBI6" i="9"/>
  <c r="IBJ6" i="9"/>
  <c r="IBK6" i="9"/>
  <c r="IBL6" i="9"/>
  <c r="IBM6" i="9"/>
  <c r="IBN6" i="9"/>
  <c r="IBO6" i="9"/>
  <c r="IBP6" i="9"/>
  <c r="IBQ6" i="9"/>
  <c r="IBR6" i="9"/>
  <c r="IBS6" i="9"/>
  <c r="IBT6" i="9"/>
  <c r="IBU6" i="9"/>
  <c r="IBV6" i="9"/>
  <c r="IBW6" i="9"/>
  <c r="IBX6" i="9"/>
  <c r="IBY6" i="9"/>
  <c r="IBZ6" i="9"/>
  <c r="ICA6" i="9"/>
  <c r="ICB6" i="9"/>
  <c r="ICC6" i="9"/>
  <c r="ICD6" i="9"/>
  <c r="ICE6" i="9"/>
  <c r="ICF6" i="9"/>
  <c r="ICG6" i="9"/>
  <c r="ICH6" i="9"/>
  <c r="ICI6" i="9"/>
  <c r="ICJ6" i="9"/>
  <c r="ICK6" i="9"/>
  <c r="ICL6" i="9"/>
  <c r="ICM6" i="9"/>
  <c r="ICN6" i="9"/>
  <c r="ICO6" i="9"/>
  <c r="ICP6" i="9"/>
  <c r="ICQ6" i="9"/>
  <c r="ICR6" i="9"/>
  <c r="ICS6" i="9"/>
  <c r="ICT6" i="9"/>
  <c r="ICU6" i="9"/>
  <c r="ICV6" i="9"/>
  <c r="ICW6" i="9"/>
  <c r="ICX6" i="9"/>
  <c r="ICY6" i="9"/>
  <c r="ICZ6" i="9"/>
  <c r="IDA6" i="9"/>
  <c r="IDB6" i="9"/>
  <c r="IDC6" i="9"/>
  <c r="IDD6" i="9"/>
  <c r="IDE6" i="9"/>
  <c r="IDF6" i="9"/>
  <c r="IDG6" i="9"/>
  <c r="IDH6" i="9"/>
  <c r="IDI6" i="9"/>
  <c r="IDJ6" i="9"/>
  <c r="IDK6" i="9"/>
  <c r="IDL6" i="9"/>
  <c r="IDM6" i="9"/>
  <c r="IDN6" i="9"/>
  <c r="IDO6" i="9"/>
  <c r="IDP6" i="9"/>
  <c r="IDQ6" i="9"/>
  <c r="IDR6" i="9"/>
  <c r="IDS6" i="9"/>
  <c r="IDT6" i="9"/>
  <c r="IDU6" i="9"/>
  <c r="IDV6" i="9"/>
  <c r="IDW6" i="9"/>
  <c r="IDX6" i="9"/>
  <c r="IDY6" i="9"/>
  <c r="IDZ6" i="9"/>
  <c r="IEA6" i="9"/>
  <c r="IEB6" i="9"/>
  <c r="IEC6" i="9"/>
  <c r="IED6" i="9"/>
  <c r="IEE6" i="9"/>
  <c r="IEF6" i="9"/>
  <c r="IEG6" i="9"/>
  <c r="IEH6" i="9"/>
  <c r="IEI6" i="9"/>
  <c r="IEJ6" i="9"/>
  <c r="IEK6" i="9"/>
  <c r="IEL6" i="9"/>
  <c r="IEM6" i="9"/>
  <c r="IEN6" i="9"/>
  <c r="IEO6" i="9"/>
  <c r="IEP6" i="9"/>
  <c r="IEQ6" i="9"/>
  <c r="IER6" i="9"/>
  <c r="IES6" i="9"/>
  <c r="IET6" i="9"/>
  <c r="IEU6" i="9"/>
  <c r="IEV6" i="9"/>
  <c r="IEW6" i="9"/>
  <c r="IEX6" i="9"/>
  <c r="IEY6" i="9"/>
  <c r="IEZ6" i="9"/>
  <c r="IFA6" i="9"/>
  <c r="IFB6" i="9"/>
  <c r="IFC6" i="9"/>
  <c r="IFD6" i="9"/>
  <c r="IFE6" i="9"/>
  <c r="IFF6" i="9"/>
  <c r="IFG6" i="9"/>
  <c r="IFH6" i="9"/>
  <c r="IFI6" i="9"/>
  <c r="IFJ6" i="9"/>
  <c r="IFK6" i="9"/>
  <c r="IFL6" i="9"/>
  <c r="IFM6" i="9"/>
  <c r="IFN6" i="9"/>
  <c r="IFO6" i="9"/>
  <c r="IFP6" i="9"/>
  <c r="IFQ6" i="9"/>
  <c r="IFR6" i="9"/>
  <c r="IFS6" i="9"/>
  <c r="IFT6" i="9"/>
  <c r="IFU6" i="9"/>
  <c r="IFV6" i="9"/>
  <c r="IFW6" i="9"/>
  <c r="IFX6" i="9"/>
  <c r="IFY6" i="9"/>
  <c r="IFZ6" i="9"/>
  <c r="IGA6" i="9"/>
  <c r="IGB6" i="9"/>
  <c r="IGC6" i="9"/>
  <c r="IGD6" i="9"/>
  <c r="IGE6" i="9"/>
  <c r="IGF6" i="9"/>
  <c r="IGG6" i="9"/>
  <c r="IGH6" i="9"/>
  <c r="IGI6" i="9"/>
  <c r="IGJ6" i="9"/>
  <c r="IGK6" i="9"/>
  <c r="IGL6" i="9"/>
  <c r="IGM6" i="9"/>
  <c r="IGN6" i="9"/>
  <c r="IGO6" i="9"/>
  <c r="IGP6" i="9"/>
  <c r="IGQ6" i="9"/>
  <c r="IGR6" i="9"/>
  <c r="IGS6" i="9"/>
  <c r="IGT6" i="9"/>
  <c r="IGU6" i="9"/>
  <c r="IGV6" i="9"/>
  <c r="IGW6" i="9"/>
  <c r="IGX6" i="9"/>
  <c r="IGY6" i="9"/>
  <c r="IGZ6" i="9"/>
  <c r="IHA6" i="9"/>
  <c r="IHB6" i="9"/>
  <c r="IHC6" i="9"/>
  <c r="IHD6" i="9"/>
  <c r="IHE6" i="9"/>
  <c r="IHF6" i="9"/>
  <c r="IHG6" i="9"/>
  <c r="IHH6" i="9"/>
  <c r="IHI6" i="9"/>
  <c r="IHJ6" i="9"/>
  <c r="IHK6" i="9"/>
  <c r="IHL6" i="9"/>
  <c r="IHM6" i="9"/>
  <c r="IHN6" i="9"/>
  <c r="IHO6" i="9"/>
  <c r="IHP6" i="9"/>
  <c r="IHQ6" i="9"/>
  <c r="IHR6" i="9"/>
  <c r="IHS6" i="9"/>
  <c r="IHT6" i="9"/>
  <c r="IHU6" i="9"/>
  <c r="IHV6" i="9"/>
  <c r="IHW6" i="9"/>
  <c r="IHX6" i="9"/>
  <c r="IHY6" i="9"/>
  <c r="IHZ6" i="9"/>
  <c r="IIA6" i="9"/>
  <c r="IIB6" i="9"/>
  <c r="IIC6" i="9"/>
  <c r="IID6" i="9"/>
  <c r="IIE6" i="9"/>
  <c r="IIF6" i="9"/>
  <c r="IIG6" i="9"/>
  <c r="IIH6" i="9"/>
  <c r="III6" i="9"/>
  <c r="IIJ6" i="9"/>
  <c r="IIK6" i="9"/>
  <c r="IIL6" i="9"/>
  <c r="IIM6" i="9"/>
  <c r="IIN6" i="9"/>
  <c r="IIO6" i="9"/>
  <c r="IIP6" i="9"/>
  <c r="IIQ6" i="9"/>
  <c r="IIR6" i="9"/>
  <c r="IIS6" i="9"/>
  <c r="IIT6" i="9"/>
  <c r="IIU6" i="9"/>
  <c r="IIV6" i="9"/>
  <c r="IIW6" i="9"/>
  <c r="IIX6" i="9"/>
  <c r="IIY6" i="9"/>
  <c r="IIZ6" i="9"/>
  <c r="IJA6" i="9"/>
  <c r="IJB6" i="9"/>
  <c r="IJC6" i="9"/>
  <c r="IJD6" i="9"/>
  <c r="IJE6" i="9"/>
  <c r="IJF6" i="9"/>
  <c r="IJG6" i="9"/>
  <c r="IJH6" i="9"/>
  <c r="IJI6" i="9"/>
  <c r="IJJ6" i="9"/>
  <c r="IJK6" i="9"/>
  <c r="IJL6" i="9"/>
  <c r="IJM6" i="9"/>
  <c r="IJN6" i="9"/>
  <c r="IJO6" i="9"/>
  <c r="IJP6" i="9"/>
  <c r="IJQ6" i="9"/>
  <c r="IJR6" i="9"/>
  <c r="IJS6" i="9"/>
  <c r="IJT6" i="9"/>
  <c r="IJU6" i="9"/>
  <c r="IJV6" i="9"/>
  <c r="IJW6" i="9"/>
  <c r="IJX6" i="9"/>
  <c r="IJY6" i="9"/>
  <c r="IJZ6" i="9"/>
  <c r="IKA6" i="9"/>
  <c r="IKB6" i="9"/>
  <c r="IKC6" i="9"/>
  <c r="IKD6" i="9"/>
  <c r="IKE6" i="9"/>
  <c r="IKF6" i="9"/>
  <c r="IKG6" i="9"/>
  <c r="IKH6" i="9"/>
  <c r="IKI6" i="9"/>
  <c r="IKJ6" i="9"/>
  <c r="IKK6" i="9"/>
  <c r="IKL6" i="9"/>
  <c r="IKM6" i="9"/>
  <c r="IKN6" i="9"/>
  <c r="IKO6" i="9"/>
  <c r="IKP6" i="9"/>
  <c r="IKQ6" i="9"/>
  <c r="IKR6" i="9"/>
  <c r="IKS6" i="9"/>
  <c r="IKT6" i="9"/>
  <c r="IKU6" i="9"/>
  <c r="IKV6" i="9"/>
  <c r="IKW6" i="9"/>
  <c r="IKX6" i="9"/>
  <c r="IKY6" i="9"/>
  <c r="IKZ6" i="9"/>
  <c r="ILA6" i="9"/>
  <c r="ILB6" i="9"/>
  <c r="ILC6" i="9"/>
  <c r="ILD6" i="9"/>
  <c r="ILE6" i="9"/>
  <c r="ILF6" i="9"/>
  <c r="ILG6" i="9"/>
  <c r="ILH6" i="9"/>
  <c r="ILI6" i="9"/>
  <c r="ILJ6" i="9"/>
  <c r="ILK6" i="9"/>
  <c r="ILL6" i="9"/>
  <c r="ILM6" i="9"/>
  <c r="ILN6" i="9"/>
  <c r="ILO6" i="9"/>
  <c r="ILP6" i="9"/>
  <c r="ILQ6" i="9"/>
  <c r="ILR6" i="9"/>
  <c r="ILS6" i="9"/>
  <c r="ILT6" i="9"/>
  <c r="ILU6" i="9"/>
  <c r="ILV6" i="9"/>
  <c r="ILW6" i="9"/>
  <c r="ILX6" i="9"/>
  <c r="ILY6" i="9"/>
  <c r="ILZ6" i="9"/>
  <c r="IMA6" i="9"/>
  <c r="IMB6" i="9"/>
  <c r="IMC6" i="9"/>
  <c r="IMD6" i="9"/>
  <c r="IME6" i="9"/>
  <c r="IMF6" i="9"/>
  <c r="IMG6" i="9"/>
  <c r="IMH6" i="9"/>
  <c r="IMI6" i="9"/>
  <c r="IMJ6" i="9"/>
  <c r="IMK6" i="9"/>
  <c r="IML6" i="9"/>
  <c r="IMM6" i="9"/>
  <c r="IMN6" i="9"/>
  <c r="IMO6" i="9"/>
  <c r="IMP6" i="9"/>
  <c r="IMQ6" i="9"/>
  <c r="IMR6" i="9"/>
  <c r="IMS6" i="9"/>
  <c r="IMT6" i="9"/>
  <c r="IMU6" i="9"/>
  <c r="IMV6" i="9"/>
  <c r="IMW6" i="9"/>
  <c r="IMX6" i="9"/>
  <c r="IMY6" i="9"/>
  <c r="IMZ6" i="9"/>
  <c r="INA6" i="9"/>
  <c r="INB6" i="9"/>
  <c r="INC6" i="9"/>
  <c r="IND6" i="9"/>
  <c r="INE6" i="9"/>
  <c r="INF6" i="9"/>
  <c r="ING6" i="9"/>
  <c r="INH6" i="9"/>
  <c r="INI6" i="9"/>
  <c r="INJ6" i="9"/>
  <c r="INK6" i="9"/>
  <c r="INL6" i="9"/>
  <c r="INM6" i="9"/>
  <c r="INN6" i="9"/>
  <c r="INO6" i="9"/>
  <c r="INP6" i="9"/>
  <c r="INQ6" i="9"/>
  <c r="INR6" i="9"/>
  <c r="INS6" i="9"/>
  <c r="INT6" i="9"/>
  <c r="INU6" i="9"/>
  <c r="INV6" i="9"/>
  <c r="INW6" i="9"/>
  <c r="INX6" i="9"/>
  <c r="INY6" i="9"/>
  <c r="INZ6" i="9"/>
  <c r="IOA6" i="9"/>
  <c r="IOB6" i="9"/>
  <c r="IOC6" i="9"/>
  <c r="IOD6" i="9"/>
  <c r="IOE6" i="9"/>
  <c r="IOF6" i="9"/>
  <c r="IOG6" i="9"/>
  <c r="IOH6" i="9"/>
  <c r="IOI6" i="9"/>
  <c r="IOJ6" i="9"/>
  <c r="IOK6" i="9"/>
  <c r="IOL6" i="9"/>
  <c r="IOM6" i="9"/>
  <c r="ION6" i="9"/>
  <c r="IOO6" i="9"/>
  <c r="IOP6" i="9"/>
  <c r="IOQ6" i="9"/>
  <c r="IOR6" i="9"/>
  <c r="IOS6" i="9"/>
  <c r="IOT6" i="9"/>
  <c r="IOU6" i="9"/>
  <c r="IOV6" i="9"/>
  <c r="IOW6" i="9"/>
  <c r="IOX6" i="9"/>
  <c r="IOY6" i="9"/>
  <c r="IOZ6" i="9"/>
  <c r="IPA6" i="9"/>
  <c r="IPB6" i="9"/>
  <c r="IPC6" i="9"/>
  <c r="IPD6" i="9"/>
  <c r="IPE6" i="9"/>
  <c r="IPF6" i="9"/>
  <c r="IPG6" i="9"/>
  <c r="IPH6" i="9"/>
  <c r="IPI6" i="9"/>
  <c r="IPJ6" i="9"/>
  <c r="IPK6" i="9"/>
  <c r="IPL6" i="9"/>
  <c r="IPM6" i="9"/>
  <c r="IPN6" i="9"/>
  <c r="IPO6" i="9"/>
  <c r="IPP6" i="9"/>
  <c r="IPQ6" i="9"/>
  <c r="IPR6" i="9"/>
  <c r="IPS6" i="9"/>
  <c r="IPT6" i="9"/>
  <c r="IPU6" i="9"/>
  <c r="IPV6" i="9"/>
  <c r="IPW6" i="9"/>
  <c r="IPX6" i="9"/>
  <c r="IPY6" i="9"/>
  <c r="IPZ6" i="9"/>
  <c r="IQA6" i="9"/>
  <c r="IQB6" i="9"/>
  <c r="IQC6" i="9"/>
  <c r="IQD6" i="9"/>
  <c r="IQE6" i="9"/>
  <c r="IQF6" i="9"/>
  <c r="IQG6" i="9"/>
  <c r="IQH6" i="9"/>
  <c r="IQI6" i="9"/>
  <c r="IQJ6" i="9"/>
  <c r="IQK6" i="9"/>
  <c r="IQL6" i="9"/>
  <c r="IQM6" i="9"/>
  <c r="IQN6" i="9"/>
  <c r="IQO6" i="9"/>
  <c r="IQP6" i="9"/>
  <c r="IQQ6" i="9"/>
  <c r="IQR6" i="9"/>
  <c r="IQS6" i="9"/>
  <c r="IQT6" i="9"/>
  <c r="IQU6" i="9"/>
  <c r="IQV6" i="9"/>
  <c r="IQW6" i="9"/>
  <c r="IQX6" i="9"/>
  <c r="IQY6" i="9"/>
  <c r="IQZ6" i="9"/>
  <c r="IRA6" i="9"/>
  <c r="IRB6" i="9"/>
  <c r="IRC6" i="9"/>
  <c r="IRD6" i="9"/>
  <c r="IRE6" i="9"/>
  <c r="IRF6" i="9"/>
  <c r="IRG6" i="9"/>
  <c r="IRH6" i="9"/>
  <c r="IRI6" i="9"/>
  <c r="IRJ6" i="9"/>
  <c r="IRK6" i="9"/>
  <c r="IRL6" i="9"/>
  <c r="IRM6" i="9"/>
  <c r="IRN6" i="9"/>
  <c r="IRO6" i="9"/>
  <c r="IRP6" i="9"/>
  <c r="IRQ6" i="9"/>
  <c r="IRR6" i="9"/>
  <c r="IRS6" i="9"/>
  <c r="IRT6" i="9"/>
  <c r="IRU6" i="9"/>
  <c r="IRV6" i="9"/>
  <c r="IRW6" i="9"/>
  <c r="IRX6" i="9"/>
  <c r="IRY6" i="9"/>
  <c r="IRZ6" i="9"/>
  <c r="ISA6" i="9"/>
  <c r="ISB6" i="9"/>
  <c r="ISC6" i="9"/>
  <c r="ISD6" i="9"/>
  <c r="ISE6" i="9"/>
  <c r="ISF6" i="9"/>
  <c r="ISG6" i="9"/>
  <c r="ISH6" i="9"/>
  <c r="ISI6" i="9"/>
  <c r="ISJ6" i="9"/>
  <c r="ISK6" i="9"/>
  <c r="ISL6" i="9"/>
  <c r="ISM6" i="9"/>
  <c r="ISN6" i="9"/>
  <c r="ISO6" i="9"/>
  <c r="ISP6" i="9"/>
  <c r="ISQ6" i="9"/>
  <c r="ISR6" i="9"/>
  <c r="ISS6" i="9"/>
  <c r="IST6" i="9"/>
  <c r="ISU6" i="9"/>
  <c r="ISV6" i="9"/>
  <c r="ISW6" i="9"/>
  <c r="ISX6" i="9"/>
  <c r="ISY6" i="9"/>
  <c r="ISZ6" i="9"/>
  <c r="ITA6" i="9"/>
  <c r="ITB6" i="9"/>
  <c r="ITC6" i="9"/>
  <c r="ITD6" i="9"/>
  <c r="ITE6" i="9"/>
  <c r="ITF6" i="9"/>
  <c r="ITG6" i="9"/>
  <c r="ITH6" i="9"/>
  <c r="ITI6" i="9"/>
  <c r="ITJ6" i="9"/>
  <c r="ITK6" i="9"/>
  <c r="ITL6" i="9"/>
  <c r="ITM6" i="9"/>
  <c r="ITN6" i="9"/>
  <c r="ITO6" i="9"/>
  <c r="ITP6" i="9"/>
  <c r="ITQ6" i="9"/>
  <c r="ITR6" i="9"/>
  <c r="ITS6" i="9"/>
  <c r="ITT6" i="9"/>
  <c r="ITU6" i="9"/>
  <c r="ITV6" i="9"/>
  <c r="ITW6" i="9"/>
  <c r="ITX6" i="9"/>
  <c r="ITY6" i="9"/>
  <c r="ITZ6" i="9"/>
  <c r="IUA6" i="9"/>
  <c r="IUB6" i="9"/>
  <c r="IUC6" i="9"/>
  <c r="IUD6" i="9"/>
  <c r="IUE6" i="9"/>
  <c r="IUF6" i="9"/>
  <c r="IUG6" i="9"/>
  <c r="IUH6" i="9"/>
  <c r="IUI6" i="9"/>
  <c r="IUJ6" i="9"/>
  <c r="IUK6" i="9"/>
  <c r="IUL6" i="9"/>
  <c r="IUM6" i="9"/>
  <c r="IUN6" i="9"/>
  <c r="IUO6" i="9"/>
  <c r="IUP6" i="9"/>
  <c r="IUQ6" i="9"/>
  <c r="IUR6" i="9"/>
  <c r="IUS6" i="9"/>
  <c r="IUT6" i="9"/>
  <c r="IUU6" i="9"/>
  <c r="IUV6" i="9"/>
  <c r="IUW6" i="9"/>
  <c r="IUX6" i="9"/>
  <c r="IUY6" i="9"/>
  <c r="IUZ6" i="9"/>
  <c r="IVA6" i="9"/>
  <c r="IVB6" i="9"/>
  <c r="IVC6" i="9"/>
  <c r="IVD6" i="9"/>
  <c r="IVE6" i="9"/>
  <c r="IVF6" i="9"/>
  <c r="IVG6" i="9"/>
  <c r="IVH6" i="9"/>
  <c r="IVI6" i="9"/>
  <c r="IVJ6" i="9"/>
  <c r="IVK6" i="9"/>
  <c r="IVL6" i="9"/>
  <c r="IVM6" i="9"/>
  <c r="IVN6" i="9"/>
  <c r="IVO6" i="9"/>
  <c r="IVP6" i="9"/>
  <c r="IVQ6" i="9"/>
  <c r="IVR6" i="9"/>
  <c r="IVS6" i="9"/>
  <c r="IVT6" i="9"/>
  <c r="IVU6" i="9"/>
  <c r="IVV6" i="9"/>
  <c r="IVW6" i="9"/>
  <c r="IVX6" i="9"/>
  <c r="IVY6" i="9"/>
  <c r="IVZ6" i="9"/>
  <c r="IWA6" i="9"/>
  <c r="IWB6" i="9"/>
  <c r="IWC6" i="9"/>
  <c r="IWD6" i="9"/>
  <c r="IWE6" i="9"/>
  <c r="IWF6" i="9"/>
  <c r="IWG6" i="9"/>
  <c r="IWH6" i="9"/>
  <c r="IWI6" i="9"/>
  <c r="IWJ6" i="9"/>
  <c r="IWK6" i="9"/>
  <c r="IWL6" i="9"/>
  <c r="IWM6" i="9"/>
  <c r="IWN6" i="9"/>
  <c r="IWO6" i="9"/>
  <c r="IWP6" i="9"/>
  <c r="IWQ6" i="9"/>
  <c r="IWR6" i="9"/>
  <c r="IWS6" i="9"/>
  <c r="IWT6" i="9"/>
  <c r="IWU6" i="9"/>
  <c r="IWV6" i="9"/>
  <c r="IWW6" i="9"/>
  <c r="IWX6" i="9"/>
  <c r="IWY6" i="9"/>
  <c r="IWZ6" i="9"/>
  <c r="IXA6" i="9"/>
  <c r="IXB6" i="9"/>
  <c r="IXC6" i="9"/>
  <c r="IXD6" i="9"/>
  <c r="IXE6" i="9"/>
  <c r="IXF6" i="9"/>
  <c r="IXG6" i="9"/>
  <c r="IXH6" i="9"/>
  <c r="IXI6" i="9"/>
  <c r="IXJ6" i="9"/>
  <c r="IXK6" i="9"/>
  <c r="IXL6" i="9"/>
  <c r="IXM6" i="9"/>
  <c r="IXN6" i="9"/>
  <c r="IXO6" i="9"/>
  <c r="IXP6" i="9"/>
  <c r="IXQ6" i="9"/>
  <c r="IXR6" i="9"/>
  <c r="IXS6" i="9"/>
  <c r="IXT6" i="9"/>
  <c r="IXU6" i="9"/>
  <c r="IXV6" i="9"/>
  <c r="IXW6" i="9"/>
  <c r="IXX6" i="9"/>
  <c r="IXY6" i="9"/>
  <c r="IXZ6" i="9"/>
  <c r="IYA6" i="9"/>
  <c r="IYB6" i="9"/>
  <c r="IYC6" i="9"/>
  <c r="IYD6" i="9"/>
  <c r="IYE6" i="9"/>
  <c r="IYF6" i="9"/>
  <c r="IYG6" i="9"/>
  <c r="IYH6" i="9"/>
  <c r="IYI6" i="9"/>
  <c r="IYJ6" i="9"/>
  <c r="IYK6" i="9"/>
  <c r="IYL6" i="9"/>
  <c r="IYM6" i="9"/>
  <c r="IYN6" i="9"/>
  <c r="IYO6" i="9"/>
  <c r="IYP6" i="9"/>
  <c r="IYQ6" i="9"/>
  <c r="IYR6" i="9"/>
  <c r="IYS6" i="9"/>
  <c r="IYT6" i="9"/>
  <c r="IYU6" i="9"/>
  <c r="IYV6" i="9"/>
  <c r="IYW6" i="9"/>
  <c r="IYX6" i="9"/>
  <c r="IYY6" i="9"/>
  <c r="IYZ6" i="9"/>
  <c r="IZA6" i="9"/>
  <c r="IZB6" i="9"/>
  <c r="IZC6" i="9"/>
  <c r="IZD6" i="9"/>
  <c r="IZE6" i="9"/>
  <c r="IZF6" i="9"/>
  <c r="IZG6" i="9"/>
  <c r="IZH6" i="9"/>
  <c r="IZI6" i="9"/>
  <c r="IZJ6" i="9"/>
  <c r="IZK6" i="9"/>
  <c r="IZL6" i="9"/>
  <c r="IZM6" i="9"/>
  <c r="IZN6" i="9"/>
  <c r="IZO6" i="9"/>
  <c r="IZP6" i="9"/>
  <c r="IZQ6" i="9"/>
  <c r="IZR6" i="9"/>
  <c r="IZS6" i="9"/>
  <c r="IZT6" i="9"/>
  <c r="IZU6" i="9"/>
  <c r="IZV6" i="9"/>
  <c r="IZW6" i="9"/>
  <c r="IZX6" i="9"/>
  <c r="IZY6" i="9"/>
  <c r="IZZ6" i="9"/>
  <c r="JAA6" i="9"/>
  <c r="JAB6" i="9"/>
  <c r="JAC6" i="9"/>
  <c r="JAD6" i="9"/>
  <c r="JAE6" i="9"/>
  <c r="JAF6" i="9"/>
  <c r="JAG6" i="9"/>
  <c r="JAH6" i="9"/>
  <c r="JAI6" i="9"/>
  <c r="JAJ6" i="9"/>
  <c r="JAK6" i="9"/>
  <c r="JAL6" i="9"/>
  <c r="JAM6" i="9"/>
  <c r="JAN6" i="9"/>
  <c r="JAO6" i="9"/>
  <c r="JAP6" i="9"/>
  <c r="JAQ6" i="9"/>
  <c r="JAR6" i="9"/>
  <c r="JAS6" i="9"/>
  <c r="JAT6" i="9"/>
  <c r="JAU6" i="9"/>
  <c r="JAV6" i="9"/>
  <c r="JAW6" i="9"/>
  <c r="JAX6" i="9"/>
  <c r="JAY6" i="9"/>
  <c r="JAZ6" i="9"/>
  <c r="JBA6" i="9"/>
  <c r="JBB6" i="9"/>
  <c r="JBC6" i="9"/>
  <c r="JBD6" i="9"/>
  <c r="JBE6" i="9"/>
  <c r="JBF6" i="9"/>
  <c r="JBG6" i="9"/>
  <c r="JBH6" i="9"/>
  <c r="JBI6" i="9"/>
  <c r="JBJ6" i="9"/>
  <c r="JBK6" i="9"/>
  <c r="JBL6" i="9"/>
  <c r="JBM6" i="9"/>
  <c r="JBN6" i="9"/>
  <c r="JBO6" i="9"/>
  <c r="JBP6" i="9"/>
  <c r="JBQ6" i="9"/>
  <c r="JBR6" i="9"/>
  <c r="JBS6" i="9"/>
  <c r="JBT6" i="9"/>
  <c r="JBU6" i="9"/>
  <c r="JBV6" i="9"/>
  <c r="JBW6" i="9"/>
  <c r="JBX6" i="9"/>
  <c r="JBY6" i="9"/>
  <c r="JBZ6" i="9"/>
  <c r="JCA6" i="9"/>
  <c r="JCB6" i="9"/>
  <c r="JCC6" i="9"/>
  <c r="JCD6" i="9"/>
  <c r="JCE6" i="9"/>
  <c r="JCF6" i="9"/>
  <c r="JCG6" i="9"/>
  <c r="JCH6" i="9"/>
  <c r="JCI6" i="9"/>
  <c r="JCJ6" i="9"/>
  <c r="JCK6" i="9"/>
  <c r="JCL6" i="9"/>
  <c r="JCM6" i="9"/>
  <c r="JCN6" i="9"/>
  <c r="JCO6" i="9"/>
  <c r="JCP6" i="9"/>
  <c r="JCQ6" i="9"/>
  <c r="JCR6" i="9"/>
  <c r="JCS6" i="9"/>
  <c r="JCT6" i="9"/>
  <c r="JCU6" i="9"/>
  <c r="JCV6" i="9"/>
  <c r="JCW6" i="9"/>
  <c r="JCX6" i="9"/>
  <c r="JCY6" i="9"/>
  <c r="JCZ6" i="9"/>
  <c r="JDA6" i="9"/>
  <c r="JDB6" i="9"/>
  <c r="JDC6" i="9"/>
  <c r="JDD6" i="9"/>
  <c r="JDE6" i="9"/>
  <c r="JDF6" i="9"/>
  <c r="JDG6" i="9"/>
  <c r="JDH6" i="9"/>
  <c r="JDI6" i="9"/>
  <c r="JDJ6" i="9"/>
  <c r="JDK6" i="9"/>
  <c r="JDL6" i="9"/>
  <c r="JDM6" i="9"/>
  <c r="JDN6" i="9"/>
  <c r="JDO6" i="9"/>
  <c r="JDP6" i="9"/>
  <c r="JDQ6" i="9"/>
  <c r="JDR6" i="9"/>
  <c r="JDS6" i="9"/>
  <c r="JDT6" i="9"/>
  <c r="JDU6" i="9"/>
  <c r="JDV6" i="9"/>
  <c r="JDW6" i="9"/>
  <c r="JDX6" i="9"/>
  <c r="JDY6" i="9"/>
  <c r="JDZ6" i="9"/>
  <c r="JEA6" i="9"/>
  <c r="JEB6" i="9"/>
  <c r="JEC6" i="9"/>
  <c r="JED6" i="9"/>
  <c r="JEE6" i="9"/>
  <c r="JEF6" i="9"/>
  <c r="JEG6" i="9"/>
  <c r="JEH6" i="9"/>
  <c r="JEI6" i="9"/>
  <c r="JEJ6" i="9"/>
  <c r="JEK6" i="9"/>
  <c r="JEL6" i="9"/>
  <c r="JEM6" i="9"/>
  <c r="JEN6" i="9"/>
  <c r="JEO6" i="9"/>
  <c r="JEP6" i="9"/>
  <c r="JEQ6" i="9"/>
  <c r="JER6" i="9"/>
  <c r="JES6" i="9"/>
  <c r="JET6" i="9"/>
  <c r="JEU6" i="9"/>
  <c r="JEV6" i="9"/>
  <c r="JEW6" i="9"/>
  <c r="JEX6" i="9"/>
  <c r="JEY6" i="9"/>
  <c r="JEZ6" i="9"/>
  <c r="JFA6" i="9"/>
  <c r="JFB6" i="9"/>
  <c r="JFC6" i="9"/>
  <c r="JFD6" i="9"/>
  <c r="JFE6" i="9"/>
  <c r="JFF6" i="9"/>
  <c r="JFG6" i="9"/>
  <c r="JFH6" i="9"/>
  <c r="JFI6" i="9"/>
  <c r="JFJ6" i="9"/>
  <c r="JFK6" i="9"/>
  <c r="JFL6" i="9"/>
  <c r="JFM6" i="9"/>
  <c r="JFN6" i="9"/>
  <c r="JFO6" i="9"/>
  <c r="JFP6" i="9"/>
  <c r="JFQ6" i="9"/>
  <c r="JFR6" i="9"/>
  <c r="JFS6" i="9"/>
  <c r="JFT6" i="9"/>
  <c r="JFU6" i="9"/>
  <c r="JFV6" i="9"/>
  <c r="JFW6" i="9"/>
  <c r="JFX6" i="9"/>
  <c r="JFY6" i="9"/>
  <c r="JFZ6" i="9"/>
  <c r="JGA6" i="9"/>
  <c r="JGB6" i="9"/>
  <c r="JGC6" i="9"/>
  <c r="JGD6" i="9"/>
  <c r="JGE6" i="9"/>
  <c r="JGF6" i="9"/>
  <c r="JGG6" i="9"/>
  <c r="JGH6" i="9"/>
  <c r="JGI6" i="9"/>
  <c r="JGJ6" i="9"/>
  <c r="JGK6" i="9"/>
  <c r="JGL6" i="9"/>
  <c r="JGM6" i="9"/>
  <c r="JGN6" i="9"/>
  <c r="JGO6" i="9"/>
  <c r="JGP6" i="9"/>
  <c r="JGQ6" i="9"/>
  <c r="JGR6" i="9"/>
  <c r="JGS6" i="9"/>
  <c r="JGT6" i="9"/>
  <c r="JGU6" i="9"/>
  <c r="JGV6" i="9"/>
  <c r="JGW6" i="9"/>
  <c r="JGX6" i="9"/>
  <c r="JGY6" i="9"/>
  <c r="JGZ6" i="9"/>
  <c r="JHA6" i="9"/>
  <c r="JHB6" i="9"/>
  <c r="JHC6" i="9"/>
  <c r="JHD6" i="9"/>
  <c r="JHE6" i="9"/>
  <c r="JHF6" i="9"/>
  <c r="JHG6" i="9"/>
  <c r="JHH6" i="9"/>
  <c r="JHI6" i="9"/>
  <c r="JHJ6" i="9"/>
  <c r="JHK6" i="9"/>
  <c r="JHL6" i="9"/>
  <c r="JHM6" i="9"/>
  <c r="JHN6" i="9"/>
  <c r="JHO6" i="9"/>
  <c r="JHP6" i="9"/>
  <c r="JHQ6" i="9"/>
  <c r="JHR6" i="9"/>
  <c r="JHS6" i="9"/>
  <c r="JHT6" i="9"/>
  <c r="JHU6" i="9"/>
  <c r="JHV6" i="9"/>
  <c r="JHW6" i="9"/>
  <c r="JHX6" i="9"/>
  <c r="JHY6" i="9"/>
  <c r="JHZ6" i="9"/>
  <c r="JIA6" i="9"/>
  <c r="JIB6" i="9"/>
  <c r="JIC6" i="9"/>
  <c r="JID6" i="9"/>
  <c r="JIE6" i="9"/>
  <c r="JIF6" i="9"/>
  <c r="JIG6" i="9"/>
  <c r="JIH6" i="9"/>
  <c r="JII6" i="9"/>
  <c r="JIJ6" i="9"/>
  <c r="JIK6" i="9"/>
  <c r="JIL6" i="9"/>
  <c r="JIM6" i="9"/>
  <c r="JIN6" i="9"/>
  <c r="JIO6" i="9"/>
  <c r="JIP6" i="9"/>
  <c r="JIQ6" i="9"/>
  <c r="JIR6" i="9"/>
  <c r="JIS6" i="9"/>
  <c r="JIT6" i="9"/>
  <c r="JIU6" i="9"/>
  <c r="JIV6" i="9"/>
  <c r="JIW6" i="9"/>
  <c r="JIX6" i="9"/>
  <c r="JIY6" i="9"/>
  <c r="JIZ6" i="9"/>
  <c r="JJA6" i="9"/>
  <c r="JJB6" i="9"/>
  <c r="JJC6" i="9"/>
  <c r="JJD6" i="9"/>
  <c r="JJE6" i="9"/>
  <c r="JJF6" i="9"/>
  <c r="JJG6" i="9"/>
  <c r="JJH6" i="9"/>
  <c r="JJI6" i="9"/>
  <c r="JJJ6" i="9"/>
  <c r="JJK6" i="9"/>
  <c r="JJL6" i="9"/>
  <c r="JJM6" i="9"/>
  <c r="JJN6" i="9"/>
  <c r="JJO6" i="9"/>
  <c r="JJP6" i="9"/>
  <c r="JJQ6" i="9"/>
  <c r="JJR6" i="9"/>
  <c r="JJS6" i="9"/>
  <c r="JJT6" i="9"/>
  <c r="JJU6" i="9"/>
  <c r="JJV6" i="9"/>
  <c r="JJW6" i="9"/>
  <c r="JJX6" i="9"/>
  <c r="JJY6" i="9"/>
  <c r="JJZ6" i="9"/>
  <c r="JKA6" i="9"/>
  <c r="JKB6" i="9"/>
  <c r="JKC6" i="9"/>
  <c r="JKD6" i="9"/>
  <c r="JKE6" i="9"/>
  <c r="JKF6" i="9"/>
  <c r="JKG6" i="9"/>
  <c r="JKH6" i="9"/>
  <c r="JKI6" i="9"/>
  <c r="JKJ6" i="9"/>
  <c r="JKK6" i="9"/>
  <c r="JKL6" i="9"/>
  <c r="JKM6" i="9"/>
  <c r="JKN6" i="9"/>
  <c r="JKO6" i="9"/>
  <c r="JKP6" i="9"/>
  <c r="JKQ6" i="9"/>
  <c r="JKR6" i="9"/>
  <c r="JKS6" i="9"/>
  <c r="JKT6" i="9"/>
  <c r="JKU6" i="9"/>
  <c r="JKV6" i="9"/>
  <c r="JKW6" i="9"/>
  <c r="JKX6" i="9"/>
  <c r="JKY6" i="9"/>
  <c r="JKZ6" i="9"/>
  <c r="JLA6" i="9"/>
  <c r="JLB6" i="9"/>
  <c r="JLC6" i="9"/>
  <c r="JLD6" i="9"/>
  <c r="JLE6" i="9"/>
  <c r="JLF6" i="9"/>
  <c r="JLG6" i="9"/>
  <c r="JLH6" i="9"/>
  <c r="JLI6" i="9"/>
  <c r="JLJ6" i="9"/>
  <c r="JLK6" i="9"/>
  <c r="JLL6" i="9"/>
  <c r="JLM6" i="9"/>
  <c r="JLN6" i="9"/>
  <c r="JLO6" i="9"/>
  <c r="JLP6" i="9"/>
  <c r="JLQ6" i="9"/>
  <c r="JLR6" i="9"/>
  <c r="JLS6" i="9"/>
  <c r="JLT6" i="9"/>
  <c r="JLU6" i="9"/>
  <c r="JLV6" i="9"/>
  <c r="JLW6" i="9"/>
  <c r="JLX6" i="9"/>
  <c r="JLY6" i="9"/>
  <c r="JLZ6" i="9"/>
  <c r="JMA6" i="9"/>
  <c r="JMB6" i="9"/>
  <c r="JMC6" i="9"/>
  <c r="JMD6" i="9"/>
  <c r="JME6" i="9"/>
  <c r="JMF6" i="9"/>
  <c r="JMG6" i="9"/>
  <c r="JMH6" i="9"/>
  <c r="JMI6" i="9"/>
  <c r="JMJ6" i="9"/>
  <c r="JMK6" i="9"/>
  <c r="JML6" i="9"/>
  <c r="JMM6" i="9"/>
  <c r="JMN6" i="9"/>
  <c r="JMO6" i="9"/>
  <c r="JMP6" i="9"/>
  <c r="JMQ6" i="9"/>
  <c r="JMR6" i="9"/>
  <c r="JMS6" i="9"/>
  <c r="JMT6" i="9"/>
  <c r="JMU6" i="9"/>
  <c r="JMV6" i="9"/>
  <c r="JMW6" i="9"/>
  <c r="JMX6" i="9"/>
  <c r="JMY6" i="9"/>
  <c r="JMZ6" i="9"/>
  <c r="JNA6" i="9"/>
  <c r="JNB6" i="9"/>
  <c r="JNC6" i="9"/>
  <c r="JND6" i="9"/>
  <c r="JNE6" i="9"/>
  <c r="JNF6" i="9"/>
  <c r="JNG6" i="9"/>
  <c r="JNH6" i="9"/>
  <c r="JNI6" i="9"/>
  <c r="JNJ6" i="9"/>
  <c r="JNK6" i="9"/>
  <c r="JNL6" i="9"/>
  <c r="JNM6" i="9"/>
  <c r="JNN6" i="9"/>
  <c r="JNO6" i="9"/>
  <c r="JNP6" i="9"/>
  <c r="JNQ6" i="9"/>
  <c r="JNR6" i="9"/>
  <c r="JNS6" i="9"/>
  <c r="JNT6" i="9"/>
  <c r="JNU6" i="9"/>
  <c r="JNV6" i="9"/>
  <c r="JNW6" i="9"/>
  <c r="JNX6" i="9"/>
  <c r="JNY6" i="9"/>
  <c r="JNZ6" i="9"/>
  <c r="JOA6" i="9"/>
  <c r="JOB6" i="9"/>
  <c r="JOC6" i="9"/>
  <c r="JOD6" i="9"/>
  <c r="JOE6" i="9"/>
  <c r="JOF6" i="9"/>
  <c r="JOG6" i="9"/>
  <c r="JOH6" i="9"/>
  <c r="JOI6" i="9"/>
  <c r="JOJ6" i="9"/>
  <c r="JOK6" i="9"/>
  <c r="JOL6" i="9"/>
  <c r="JOM6" i="9"/>
  <c r="JON6" i="9"/>
  <c r="JOO6" i="9"/>
  <c r="JOP6" i="9"/>
  <c r="JOQ6" i="9"/>
  <c r="JOR6" i="9"/>
  <c r="JOS6" i="9"/>
  <c r="JOT6" i="9"/>
  <c r="JOU6" i="9"/>
  <c r="JOV6" i="9"/>
  <c r="JOW6" i="9"/>
  <c r="JOX6" i="9"/>
  <c r="JOY6" i="9"/>
  <c r="JOZ6" i="9"/>
  <c r="JPA6" i="9"/>
  <c r="JPB6" i="9"/>
  <c r="JPC6" i="9"/>
  <c r="JPD6" i="9"/>
  <c r="JPE6" i="9"/>
  <c r="JPF6" i="9"/>
  <c r="JPG6" i="9"/>
  <c r="JPH6" i="9"/>
  <c r="JPI6" i="9"/>
  <c r="JPJ6" i="9"/>
  <c r="JPK6" i="9"/>
  <c r="JPL6" i="9"/>
  <c r="JPM6" i="9"/>
  <c r="JPN6" i="9"/>
  <c r="JPO6" i="9"/>
  <c r="JPP6" i="9"/>
  <c r="JPQ6" i="9"/>
  <c r="JPR6" i="9"/>
  <c r="JPS6" i="9"/>
  <c r="JPT6" i="9"/>
  <c r="JPU6" i="9"/>
  <c r="JPV6" i="9"/>
  <c r="JPW6" i="9"/>
  <c r="JPX6" i="9"/>
  <c r="JPY6" i="9"/>
  <c r="JPZ6" i="9"/>
  <c r="JQA6" i="9"/>
  <c r="JQB6" i="9"/>
  <c r="JQC6" i="9"/>
  <c r="JQD6" i="9"/>
  <c r="JQE6" i="9"/>
  <c r="JQF6" i="9"/>
  <c r="JQG6" i="9"/>
  <c r="JQH6" i="9"/>
  <c r="JQI6" i="9"/>
  <c r="JQJ6" i="9"/>
  <c r="JQK6" i="9"/>
  <c r="JQL6" i="9"/>
  <c r="JQM6" i="9"/>
  <c r="JQN6" i="9"/>
  <c r="JQO6" i="9"/>
  <c r="JQP6" i="9"/>
  <c r="JQQ6" i="9"/>
  <c r="JQR6" i="9"/>
  <c r="JQS6" i="9"/>
  <c r="JQT6" i="9"/>
  <c r="JQU6" i="9"/>
  <c r="JQV6" i="9"/>
  <c r="JQW6" i="9"/>
  <c r="JQX6" i="9"/>
  <c r="JQY6" i="9"/>
  <c r="JQZ6" i="9"/>
  <c r="JRA6" i="9"/>
  <c r="JRB6" i="9"/>
  <c r="JRC6" i="9"/>
  <c r="JRD6" i="9"/>
  <c r="JRE6" i="9"/>
  <c r="JRF6" i="9"/>
  <c r="JRG6" i="9"/>
  <c r="JRH6" i="9"/>
  <c r="JRI6" i="9"/>
  <c r="JRJ6" i="9"/>
  <c r="JRK6" i="9"/>
  <c r="JRL6" i="9"/>
  <c r="JRM6" i="9"/>
  <c r="JRN6" i="9"/>
  <c r="JRO6" i="9"/>
  <c r="JRP6" i="9"/>
  <c r="JRQ6" i="9"/>
  <c r="JRR6" i="9"/>
  <c r="JRS6" i="9"/>
  <c r="JRT6" i="9"/>
  <c r="JRU6" i="9"/>
  <c r="JRV6" i="9"/>
  <c r="JRW6" i="9"/>
  <c r="JRX6" i="9"/>
  <c r="JRY6" i="9"/>
  <c r="JRZ6" i="9"/>
  <c r="JSA6" i="9"/>
  <c r="JSB6" i="9"/>
  <c r="JSC6" i="9"/>
  <c r="JSD6" i="9"/>
  <c r="JSE6" i="9"/>
  <c r="JSF6" i="9"/>
  <c r="JSG6" i="9"/>
  <c r="JSH6" i="9"/>
  <c r="JSI6" i="9"/>
  <c r="JSJ6" i="9"/>
  <c r="JSK6" i="9"/>
  <c r="JSL6" i="9"/>
  <c r="JSM6" i="9"/>
  <c r="JSN6" i="9"/>
  <c r="JSO6" i="9"/>
  <c r="JSP6" i="9"/>
  <c r="JSQ6" i="9"/>
  <c r="JSR6" i="9"/>
  <c r="JSS6" i="9"/>
  <c r="JST6" i="9"/>
  <c r="JSU6" i="9"/>
  <c r="JSV6" i="9"/>
  <c r="JSW6" i="9"/>
  <c r="JSX6" i="9"/>
  <c r="JSY6" i="9"/>
  <c r="JSZ6" i="9"/>
  <c r="JTA6" i="9"/>
  <c r="JTB6" i="9"/>
  <c r="JTC6" i="9"/>
  <c r="JTD6" i="9"/>
  <c r="JTE6" i="9"/>
  <c r="JTF6" i="9"/>
  <c r="JTG6" i="9"/>
  <c r="JTH6" i="9"/>
  <c r="JTI6" i="9"/>
  <c r="JTJ6" i="9"/>
  <c r="JTK6" i="9"/>
  <c r="JTL6" i="9"/>
  <c r="JTM6" i="9"/>
  <c r="JTN6" i="9"/>
  <c r="JTO6" i="9"/>
  <c r="JTP6" i="9"/>
  <c r="JTQ6" i="9"/>
  <c r="JTR6" i="9"/>
  <c r="JTS6" i="9"/>
  <c r="JTT6" i="9"/>
  <c r="JTU6" i="9"/>
  <c r="JTV6" i="9"/>
  <c r="JTW6" i="9"/>
  <c r="JTX6" i="9"/>
  <c r="JTY6" i="9"/>
  <c r="JTZ6" i="9"/>
  <c r="JUA6" i="9"/>
  <c r="JUB6" i="9"/>
  <c r="JUC6" i="9"/>
  <c r="JUD6" i="9"/>
  <c r="JUE6" i="9"/>
  <c r="JUF6" i="9"/>
  <c r="JUG6" i="9"/>
  <c r="JUH6" i="9"/>
  <c r="JUI6" i="9"/>
  <c r="JUJ6" i="9"/>
  <c r="JUK6" i="9"/>
  <c r="JUL6" i="9"/>
  <c r="JUM6" i="9"/>
  <c r="JUN6" i="9"/>
  <c r="JUO6" i="9"/>
  <c r="JUP6" i="9"/>
  <c r="JUQ6" i="9"/>
  <c r="JUR6" i="9"/>
  <c r="JUS6" i="9"/>
  <c r="JUT6" i="9"/>
  <c r="JUU6" i="9"/>
  <c r="JUV6" i="9"/>
  <c r="JUW6" i="9"/>
  <c r="JUX6" i="9"/>
  <c r="JUY6" i="9"/>
  <c r="JUZ6" i="9"/>
  <c r="JVA6" i="9"/>
  <c r="JVB6" i="9"/>
  <c r="JVC6" i="9"/>
  <c r="JVD6" i="9"/>
  <c r="JVE6" i="9"/>
  <c r="JVF6" i="9"/>
  <c r="JVG6" i="9"/>
  <c r="JVH6" i="9"/>
  <c r="JVI6" i="9"/>
  <c r="JVJ6" i="9"/>
  <c r="JVK6" i="9"/>
  <c r="JVL6" i="9"/>
  <c r="JVM6" i="9"/>
  <c r="JVN6" i="9"/>
  <c r="JVO6" i="9"/>
  <c r="JVP6" i="9"/>
  <c r="JVQ6" i="9"/>
  <c r="JVR6" i="9"/>
  <c r="JVS6" i="9"/>
  <c r="JVT6" i="9"/>
  <c r="JVU6" i="9"/>
  <c r="JVV6" i="9"/>
  <c r="JVW6" i="9"/>
  <c r="JVX6" i="9"/>
  <c r="JVY6" i="9"/>
  <c r="JVZ6" i="9"/>
  <c r="JWA6" i="9"/>
  <c r="JWB6" i="9"/>
  <c r="JWC6" i="9"/>
  <c r="JWD6" i="9"/>
  <c r="JWE6" i="9"/>
  <c r="JWF6" i="9"/>
  <c r="JWG6" i="9"/>
  <c r="JWH6" i="9"/>
  <c r="JWI6" i="9"/>
  <c r="JWJ6" i="9"/>
  <c r="JWK6" i="9"/>
  <c r="JWL6" i="9"/>
  <c r="JWM6" i="9"/>
  <c r="JWN6" i="9"/>
  <c r="JWO6" i="9"/>
  <c r="JWP6" i="9"/>
  <c r="JWQ6" i="9"/>
  <c r="JWR6" i="9"/>
  <c r="JWS6" i="9"/>
  <c r="JWT6" i="9"/>
  <c r="JWU6" i="9"/>
  <c r="JWV6" i="9"/>
  <c r="JWW6" i="9"/>
  <c r="JWX6" i="9"/>
  <c r="JWY6" i="9"/>
  <c r="JWZ6" i="9"/>
  <c r="JXA6" i="9"/>
  <c r="JXB6" i="9"/>
  <c r="JXC6" i="9"/>
  <c r="JXD6" i="9"/>
  <c r="JXE6" i="9"/>
  <c r="JXF6" i="9"/>
  <c r="JXG6" i="9"/>
  <c r="JXH6" i="9"/>
  <c r="JXI6" i="9"/>
  <c r="JXJ6" i="9"/>
  <c r="JXK6" i="9"/>
  <c r="JXL6" i="9"/>
  <c r="JXM6" i="9"/>
  <c r="JXN6" i="9"/>
  <c r="JXO6" i="9"/>
  <c r="JXP6" i="9"/>
  <c r="JXQ6" i="9"/>
  <c r="JXR6" i="9"/>
  <c r="JXS6" i="9"/>
  <c r="JXT6" i="9"/>
  <c r="JXU6" i="9"/>
  <c r="JXV6" i="9"/>
  <c r="JXW6" i="9"/>
  <c r="JXX6" i="9"/>
  <c r="JXY6" i="9"/>
  <c r="JXZ6" i="9"/>
  <c r="JYA6" i="9"/>
  <c r="JYB6" i="9"/>
  <c r="JYC6" i="9"/>
  <c r="JYD6" i="9"/>
  <c r="JYE6" i="9"/>
  <c r="JYF6" i="9"/>
  <c r="JYG6" i="9"/>
  <c r="JYH6" i="9"/>
  <c r="JYI6" i="9"/>
  <c r="JYJ6" i="9"/>
  <c r="JYK6" i="9"/>
  <c r="JYL6" i="9"/>
  <c r="JYM6" i="9"/>
  <c r="JYN6" i="9"/>
  <c r="JYO6" i="9"/>
  <c r="JYP6" i="9"/>
  <c r="JYQ6" i="9"/>
  <c r="JYR6" i="9"/>
  <c r="JYS6" i="9"/>
  <c r="JYT6" i="9"/>
  <c r="JYU6" i="9"/>
  <c r="JYV6" i="9"/>
  <c r="JYW6" i="9"/>
  <c r="JYX6" i="9"/>
  <c r="JYY6" i="9"/>
  <c r="JYZ6" i="9"/>
  <c r="JZA6" i="9"/>
  <c r="JZB6" i="9"/>
  <c r="JZC6" i="9"/>
  <c r="JZD6" i="9"/>
  <c r="JZE6" i="9"/>
  <c r="JZF6" i="9"/>
  <c r="JZG6" i="9"/>
  <c r="JZH6" i="9"/>
  <c r="JZI6" i="9"/>
  <c r="JZJ6" i="9"/>
  <c r="JZK6" i="9"/>
  <c r="JZL6" i="9"/>
  <c r="JZM6" i="9"/>
  <c r="JZN6" i="9"/>
  <c r="JZO6" i="9"/>
  <c r="JZP6" i="9"/>
  <c r="JZQ6" i="9"/>
  <c r="JZR6" i="9"/>
  <c r="JZS6" i="9"/>
  <c r="JZT6" i="9"/>
  <c r="JZU6" i="9"/>
  <c r="JZV6" i="9"/>
  <c r="JZW6" i="9"/>
  <c r="JZX6" i="9"/>
  <c r="JZY6" i="9"/>
  <c r="JZZ6" i="9"/>
  <c r="KAA6" i="9"/>
  <c r="KAB6" i="9"/>
  <c r="KAC6" i="9"/>
  <c r="KAD6" i="9"/>
  <c r="KAE6" i="9"/>
  <c r="KAF6" i="9"/>
  <c r="KAG6" i="9"/>
  <c r="KAH6" i="9"/>
  <c r="KAI6" i="9"/>
  <c r="KAJ6" i="9"/>
  <c r="KAK6" i="9"/>
  <c r="KAL6" i="9"/>
  <c r="KAM6" i="9"/>
  <c r="KAN6" i="9"/>
  <c r="KAO6" i="9"/>
  <c r="KAP6" i="9"/>
  <c r="KAQ6" i="9"/>
  <c r="KAR6" i="9"/>
  <c r="KAS6" i="9"/>
  <c r="KAT6" i="9"/>
  <c r="KAU6" i="9"/>
  <c r="KAV6" i="9"/>
  <c r="KAW6" i="9"/>
  <c r="KAX6" i="9"/>
  <c r="KAY6" i="9"/>
  <c r="KAZ6" i="9"/>
  <c r="KBA6" i="9"/>
  <c r="KBB6" i="9"/>
  <c r="KBC6" i="9"/>
  <c r="KBD6" i="9"/>
  <c r="KBE6" i="9"/>
  <c r="KBF6" i="9"/>
  <c r="KBG6" i="9"/>
  <c r="KBH6" i="9"/>
  <c r="KBI6" i="9"/>
  <c r="KBJ6" i="9"/>
  <c r="KBK6" i="9"/>
  <c r="KBL6" i="9"/>
  <c r="KBM6" i="9"/>
  <c r="KBN6" i="9"/>
  <c r="KBO6" i="9"/>
  <c r="KBP6" i="9"/>
  <c r="KBQ6" i="9"/>
  <c r="KBR6" i="9"/>
  <c r="KBS6" i="9"/>
  <c r="KBT6" i="9"/>
  <c r="KBU6" i="9"/>
  <c r="KBV6" i="9"/>
  <c r="KBW6" i="9"/>
  <c r="KBX6" i="9"/>
  <c r="KBY6" i="9"/>
  <c r="KBZ6" i="9"/>
  <c r="KCA6" i="9"/>
  <c r="KCB6" i="9"/>
  <c r="KCC6" i="9"/>
  <c r="KCD6" i="9"/>
  <c r="KCE6" i="9"/>
  <c r="KCF6" i="9"/>
  <c r="KCG6" i="9"/>
  <c r="KCH6" i="9"/>
  <c r="KCI6" i="9"/>
  <c r="KCJ6" i="9"/>
  <c r="KCK6" i="9"/>
  <c r="KCL6" i="9"/>
  <c r="KCM6" i="9"/>
  <c r="KCN6" i="9"/>
  <c r="KCO6" i="9"/>
  <c r="KCP6" i="9"/>
  <c r="KCQ6" i="9"/>
  <c r="KCR6" i="9"/>
  <c r="KCS6" i="9"/>
  <c r="KCT6" i="9"/>
  <c r="KCU6" i="9"/>
  <c r="KCV6" i="9"/>
  <c r="KCW6" i="9"/>
  <c r="KCX6" i="9"/>
  <c r="KCY6" i="9"/>
  <c r="KCZ6" i="9"/>
  <c r="KDA6" i="9"/>
  <c r="KDB6" i="9"/>
  <c r="KDC6" i="9"/>
  <c r="KDD6" i="9"/>
  <c r="KDE6" i="9"/>
  <c r="KDF6" i="9"/>
  <c r="KDG6" i="9"/>
  <c r="KDH6" i="9"/>
  <c r="KDI6" i="9"/>
  <c r="KDJ6" i="9"/>
  <c r="KDK6" i="9"/>
  <c r="KDL6" i="9"/>
  <c r="KDM6" i="9"/>
  <c r="KDN6" i="9"/>
  <c r="KDO6" i="9"/>
  <c r="KDP6" i="9"/>
  <c r="KDQ6" i="9"/>
  <c r="KDR6" i="9"/>
  <c r="KDS6" i="9"/>
  <c r="KDT6" i="9"/>
  <c r="KDU6" i="9"/>
  <c r="KDV6" i="9"/>
  <c r="KDW6" i="9"/>
  <c r="KDX6" i="9"/>
  <c r="KDY6" i="9"/>
  <c r="KDZ6" i="9"/>
  <c r="KEA6" i="9"/>
  <c r="KEB6" i="9"/>
  <c r="KEC6" i="9"/>
  <c r="KED6" i="9"/>
  <c r="KEE6" i="9"/>
  <c r="KEF6" i="9"/>
  <c r="KEG6" i="9"/>
  <c r="KEH6" i="9"/>
  <c r="KEI6" i="9"/>
  <c r="KEJ6" i="9"/>
  <c r="KEK6" i="9"/>
  <c r="KEL6" i="9"/>
  <c r="KEM6" i="9"/>
  <c r="KEN6" i="9"/>
  <c r="KEO6" i="9"/>
  <c r="KEP6" i="9"/>
  <c r="KEQ6" i="9"/>
  <c r="KER6" i="9"/>
  <c r="KES6" i="9"/>
  <c r="KET6" i="9"/>
  <c r="KEU6" i="9"/>
  <c r="KEV6" i="9"/>
  <c r="KEW6" i="9"/>
  <c r="KEX6" i="9"/>
  <c r="KEY6" i="9"/>
  <c r="KEZ6" i="9"/>
  <c r="KFA6" i="9"/>
  <c r="KFB6" i="9"/>
  <c r="KFC6" i="9"/>
  <c r="KFD6" i="9"/>
  <c r="KFE6" i="9"/>
  <c r="KFF6" i="9"/>
  <c r="KFG6" i="9"/>
  <c r="KFH6" i="9"/>
  <c r="KFI6" i="9"/>
  <c r="KFJ6" i="9"/>
  <c r="KFK6" i="9"/>
  <c r="KFL6" i="9"/>
  <c r="KFM6" i="9"/>
  <c r="KFN6" i="9"/>
  <c r="KFO6" i="9"/>
  <c r="KFP6" i="9"/>
  <c r="KFQ6" i="9"/>
  <c r="KFR6" i="9"/>
  <c r="KFS6" i="9"/>
  <c r="KFT6" i="9"/>
  <c r="KFU6" i="9"/>
  <c r="KFV6" i="9"/>
  <c r="KFW6" i="9"/>
  <c r="KFX6" i="9"/>
  <c r="KFY6" i="9"/>
  <c r="KFZ6" i="9"/>
  <c r="KGA6" i="9"/>
  <c r="KGB6" i="9"/>
  <c r="KGC6" i="9"/>
  <c r="KGD6" i="9"/>
  <c r="KGE6" i="9"/>
  <c r="KGF6" i="9"/>
  <c r="KGG6" i="9"/>
  <c r="KGH6" i="9"/>
  <c r="KGI6" i="9"/>
  <c r="KGJ6" i="9"/>
  <c r="KGK6" i="9"/>
  <c r="KGL6" i="9"/>
  <c r="KGM6" i="9"/>
  <c r="KGN6" i="9"/>
  <c r="KGO6" i="9"/>
  <c r="KGP6" i="9"/>
  <c r="KGQ6" i="9"/>
  <c r="KGR6" i="9"/>
  <c r="KGS6" i="9"/>
  <c r="KGT6" i="9"/>
  <c r="KGU6" i="9"/>
  <c r="KGV6" i="9"/>
  <c r="KGW6" i="9"/>
  <c r="KGX6" i="9"/>
  <c r="KGY6" i="9"/>
  <c r="KGZ6" i="9"/>
  <c r="KHA6" i="9"/>
  <c r="KHB6" i="9"/>
  <c r="KHC6" i="9"/>
  <c r="KHD6" i="9"/>
  <c r="KHE6" i="9"/>
  <c r="KHF6" i="9"/>
  <c r="KHG6" i="9"/>
  <c r="KHH6" i="9"/>
  <c r="KHI6" i="9"/>
  <c r="KHJ6" i="9"/>
  <c r="KHK6" i="9"/>
  <c r="KHL6" i="9"/>
  <c r="KHM6" i="9"/>
  <c r="KHN6" i="9"/>
  <c r="KHO6" i="9"/>
  <c r="KHP6" i="9"/>
  <c r="KHQ6" i="9"/>
  <c r="KHR6" i="9"/>
  <c r="KHS6" i="9"/>
  <c r="KHT6" i="9"/>
  <c r="KHU6" i="9"/>
  <c r="KHV6" i="9"/>
  <c r="KHW6" i="9"/>
  <c r="KHX6" i="9"/>
  <c r="KHY6" i="9"/>
  <c r="KHZ6" i="9"/>
  <c r="KIA6" i="9"/>
  <c r="KIB6" i="9"/>
  <c r="KIC6" i="9"/>
  <c r="KID6" i="9"/>
  <c r="KIE6" i="9"/>
  <c r="KIF6" i="9"/>
  <c r="KIG6" i="9"/>
  <c r="KIH6" i="9"/>
  <c r="KII6" i="9"/>
  <c r="KIJ6" i="9"/>
  <c r="KIK6" i="9"/>
  <c r="KIL6" i="9"/>
  <c r="KIM6" i="9"/>
  <c r="KIN6" i="9"/>
  <c r="KIO6" i="9"/>
  <c r="KIP6" i="9"/>
  <c r="KIQ6" i="9"/>
  <c r="KIR6" i="9"/>
  <c r="KIS6" i="9"/>
  <c r="KIT6" i="9"/>
  <c r="KIU6" i="9"/>
  <c r="KIV6" i="9"/>
  <c r="KIW6" i="9"/>
  <c r="KIX6" i="9"/>
  <c r="KIY6" i="9"/>
  <c r="KIZ6" i="9"/>
  <c r="KJA6" i="9"/>
  <c r="KJB6" i="9"/>
  <c r="KJC6" i="9"/>
  <c r="KJD6" i="9"/>
  <c r="KJE6" i="9"/>
  <c r="KJF6" i="9"/>
  <c r="KJG6" i="9"/>
  <c r="KJH6" i="9"/>
  <c r="KJI6" i="9"/>
  <c r="KJJ6" i="9"/>
  <c r="KJK6" i="9"/>
  <c r="KJL6" i="9"/>
  <c r="KJM6" i="9"/>
  <c r="KJN6" i="9"/>
  <c r="KJO6" i="9"/>
  <c r="KJP6" i="9"/>
  <c r="KJQ6" i="9"/>
  <c r="KJR6" i="9"/>
  <c r="KJS6" i="9"/>
  <c r="KJT6" i="9"/>
  <c r="KJU6" i="9"/>
  <c r="KJV6" i="9"/>
  <c r="KJW6" i="9"/>
  <c r="KJX6" i="9"/>
  <c r="KJY6" i="9"/>
  <c r="KJZ6" i="9"/>
  <c r="KKA6" i="9"/>
  <c r="KKB6" i="9"/>
  <c r="KKC6" i="9"/>
  <c r="KKD6" i="9"/>
  <c r="KKE6" i="9"/>
  <c r="KKF6" i="9"/>
  <c r="KKG6" i="9"/>
  <c r="KKH6" i="9"/>
  <c r="KKI6" i="9"/>
  <c r="KKJ6" i="9"/>
  <c r="KKK6" i="9"/>
  <c r="KKL6" i="9"/>
  <c r="KKM6" i="9"/>
  <c r="KKN6" i="9"/>
  <c r="KKO6" i="9"/>
  <c r="KKP6" i="9"/>
  <c r="KKQ6" i="9"/>
  <c r="KKR6" i="9"/>
  <c r="KKS6" i="9"/>
  <c r="KKT6" i="9"/>
  <c r="KKU6" i="9"/>
  <c r="KKV6" i="9"/>
  <c r="KKW6" i="9"/>
  <c r="KKX6" i="9"/>
  <c r="KKY6" i="9"/>
  <c r="KKZ6" i="9"/>
  <c r="KLA6" i="9"/>
  <c r="KLB6" i="9"/>
  <c r="KLC6" i="9"/>
  <c r="KLD6" i="9"/>
  <c r="KLE6" i="9"/>
  <c r="KLF6" i="9"/>
  <c r="KLG6" i="9"/>
  <c r="KLH6" i="9"/>
  <c r="KLI6" i="9"/>
  <c r="KLJ6" i="9"/>
  <c r="KLK6" i="9"/>
  <c r="KLL6" i="9"/>
  <c r="KLM6" i="9"/>
  <c r="KLN6" i="9"/>
  <c r="KLO6" i="9"/>
  <c r="KLP6" i="9"/>
  <c r="KLQ6" i="9"/>
  <c r="KLR6" i="9"/>
  <c r="KLS6" i="9"/>
  <c r="KLT6" i="9"/>
  <c r="KLU6" i="9"/>
  <c r="KLV6" i="9"/>
  <c r="KLW6" i="9"/>
  <c r="KLX6" i="9"/>
  <c r="KLY6" i="9"/>
  <c r="KLZ6" i="9"/>
  <c r="KMA6" i="9"/>
  <c r="KMB6" i="9"/>
  <c r="KMC6" i="9"/>
  <c r="KMD6" i="9"/>
  <c r="KME6" i="9"/>
  <c r="KMF6" i="9"/>
  <c r="KMG6" i="9"/>
  <c r="KMH6" i="9"/>
  <c r="KMI6" i="9"/>
  <c r="KMJ6" i="9"/>
  <c r="KMK6" i="9"/>
  <c r="KML6" i="9"/>
  <c r="KMM6" i="9"/>
  <c r="KMN6" i="9"/>
  <c r="KMO6" i="9"/>
  <c r="KMP6" i="9"/>
  <c r="KMQ6" i="9"/>
  <c r="KMR6" i="9"/>
  <c r="KMS6" i="9"/>
  <c r="KMT6" i="9"/>
  <c r="KMU6" i="9"/>
  <c r="KMV6" i="9"/>
  <c r="KMW6" i="9"/>
  <c r="KMX6" i="9"/>
  <c r="KMY6" i="9"/>
  <c r="KMZ6" i="9"/>
  <c r="KNA6" i="9"/>
  <c r="KNB6" i="9"/>
  <c r="KNC6" i="9"/>
  <c r="KND6" i="9"/>
  <c r="KNE6" i="9"/>
  <c r="KNF6" i="9"/>
  <c r="KNG6" i="9"/>
  <c r="KNH6" i="9"/>
  <c r="KNI6" i="9"/>
  <c r="KNJ6" i="9"/>
  <c r="KNK6" i="9"/>
  <c r="KNL6" i="9"/>
  <c r="KNM6" i="9"/>
  <c r="KNN6" i="9"/>
  <c r="KNO6" i="9"/>
  <c r="KNP6" i="9"/>
  <c r="KNQ6" i="9"/>
  <c r="KNR6" i="9"/>
  <c r="KNS6" i="9"/>
  <c r="KNT6" i="9"/>
  <c r="KNU6" i="9"/>
  <c r="KNV6" i="9"/>
  <c r="KNW6" i="9"/>
  <c r="KNX6" i="9"/>
  <c r="KNY6" i="9"/>
  <c r="KNZ6" i="9"/>
  <c r="KOA6" i="9"/>
  <c r="KOB6" i="9"/>
  <c r="KOC6" i="9"/>
  <c r="KOD6" i="9"/>
  <c r="KOE6" i="9"/>
  <c r="KOF6" i="9"/>
  <c r="KOG6" i="9"/>
  <c r="KOH6" i="9"/>
  <c r="KOI6" i="9"/>
  <c r="KOJ6" i="9"/>
  <c r="KOK6" i="9"/>
  <c r="KOL6" i="9"/>
  <c r="KOM6" i="9"/>
  <c r="KON6" i="9"/>
  <c r="KOO6" i="9"/>
  <c r="KOP6" i="9"/>
  <c r="KOQ6" i="9"/>
  <c r="KOR6" i="9"/>
  <c r="KOS6" i="9"/>
  <c r="KOT6" i="9"/>
  <c r="KOU6" i="9"/>
  <c r="KOV6" i="9"/>
  <c r="KOW6" i="9"/>
  <c r="KOX6" i="9"/>
  <c r="KOY6" i="9"/>
  <c r="KOZ6" i="9"/>
  <c r="KPA6" i="9"/>
  <c r="KPB6" i="9"/>
  <c r="KPC6" i="9"/>
  <c r="KPD6" i="9"/>
  <c r="KPE6" i="9"/>
  <c r="KPF6" i="9"/>
  <c r="KPG6" i="9"/>
  <c r="KPH6" i="9"/>
  <c r="KPI6" i="9"/>
  <c r="KPJ6" i="9"/>
  <c r="KPK6" i="9"/>
  <c r="KPL6" i="9"/>
  <c r="KPM6" i="9"/>
  <c r="KPN6" i="9"/>
  <c r="KPO6" i="9"/>
  <c r="KPP6" i="9"/>
  <c r="KPQ6" i="9"/>
  <c r="KPR6" i="9"/>
  <c r="KPS6" i="9"/>
  <c r="KPT6" i="9"/>
  <c r="KPU6" i="9"/>
  <c r="KPV6" i="9"/>
  <c r="KPW6" i="9"/>
  <c r="KPX6" i="9"/>
  <c r="KPY6" i="9"/>
  <c r="KPZ6" i="9"/>
  <c r="KQA6" i="9"/>
  <c r="KQB6" i="9"/>
  <c r="KQC6" i="9"/>
  <c r="KQD6" i="9"/>
  <c r="KQE6" i="9"/>
  <c r="KQF6" i="9"/>
  <c r="KQG6" i="9"/>
  <c r="KQH6" i="9"/>
  <c r="KQI6" i="9"/>
  <c r="KQJ6" i="9"/>
  <c r="KQK6" i="9"/>
  <c r="KQL6" i="9"/>
  <c r="KQM6" i="9"/>
  <c r="KQN6" i="9"/>
  <c r="KQO6" i="9"/>
  <c r="KQP6" i="9"/>
  <c r="KQQ6" i="9"/>
  <c r="KQR6" i="9"/>
  <c r="KQS6" i="9"/>
  <c r="KQT6" i="9"/>
  <c r="KQU6" i="9"/>
  <c r="KQV6" i="9"/>
  <c r="KQW6" i="9"/>
  <c r="KQX6" i="9"/>
  <c r="KQY6" i="9"/>
  <c r="KQZ6" i="9"/>
  <c r="KRA6" i="9"/>
  <c r="KRB6" i="9"/>
  <c r="KRC6" i="9"/>
  <c r="KRD6" i="9"/>
  <c r="KRE6" i="9"/>
  <c r="KRF6" i="9"/>
  <c r="KRG6" i="9"/>
  <c r="KRH6" i="9"/>
  <c r="KRI6" i="9"/>
  <c r="KRJ6" i="9"/>
  <c r="KRK6" i="9"/>
  <c r="KRL6" i="9"/>
  <c r="KRM6" i="9"/>
  <c r="KRN6" i="9"/>
  <c r="KRO6" i="9"/>
  <c r="KRP6" i="9"/>
  <c r="KRQ6" i="9"/>
  <c r="KRR6" i="9"/>
  <c r="KRS6" i="9"/>
  <c r="KRT6" i="9"/>
  <c r="KRU6" i="9"/>
  <c r="KRV6" i="9"/>
  <c r="KRW6" i="9"/>
  <c r="KRX6" i="9"/>
  <c r="KRY6" i="9"/>
  <c r="KRZ6" i="9"/>
  <c r="KSA6" i="9"/>
  <c r="KSB6" i="9"/>
  <c r="KSC6" i="9"/>
  <c r="KSD6" i="9"/>
  <c r="KSE6" i="9"/>
  <c r="KSF6" i="9"/>
  <c r="KSG6" i="9"/>
  <c r="KSH6" i="9"/>
  <c r="KSI6" i="9"/>
  <c r="KSJ6" i="9"/>
  <c r="KSK6" i="9"/>
  <c r="KSL6" i="9"/>
  <c r="KSM6" i="9"/>
  <c r="KSN6" i="9"/>
  <c r="KSO6" i="9"/>
  <c r="KSP6" i="9"/>
  <c r="KSQ6" i="9"/>
  <c r="KSR6" i="9"/>
  <c r="KSS6" i="9"/>
  <c r="KST6" i="9"/>
  <c r="KSU6" i="9"/>
  <c r="KSV6" i="9"/>
  <c r="KSW6" i="9"/>
  <c r="KSX6" i="9"/>
  <c r="KSY6" i="9"/>
  <c r="KSZ6" i="9"/>
  <c r="KTA6" i="9"/>
  <c r="KTB6" i="9"/>
  <c r="KTC6" i="9"/>
  <c r="KTD6" i="9"/>
  <c r="KTE6" i="9"/>
  <c r="KTF6" i="9"/>
  <c r="KTG6" i="9"/>
  <c r="KTH6" i="9"/>
  <c r="KTI6" i="9"/>
  <c r="KTJ6" i="9"/>
  <c r="KTK6" i="9"/>
  <c r="KTL6" i="9"/>
  <c r="KTM6" i="9"/>
  <c r="KTN6" i="9"/>
  <c r="KTO6" i="9"/>
  <c r="KTP6" i="9"/>
  <c r="KTQ6" i="9"/>
  <c r="KTR6" i="9"/>
  <c r="KTS6" i="9"/>
  <c r="KTT6" i="9"/>
  <c r="KTU6" i="9"/>
  <c r="KTV6" i="9"/>
  <c r="KTW6" i="9"/>
  <c r="KTX6" i="9"/>
  <c r="KTY6" i="9"/>
  <c r="KTZ6" i="9"/>
  <c r="KUA6" i="9"/>
  <c r="KUB6" i="9"/>
  <c r="KUC6" i="9"/>
  <c r="KUD6" i="9"/>
  <c r="KUE6" i="9"/>
  <c r="KUF6" i="9"/>
  <c r="KUG6" i="9"/>
  <c r="KUH6" i="9"/>
  <c r="KUI6" i="9"/>
  <c r="KUJ6" i="9"/>
  <c r="KUK6" i="9"/>
  <c r="KUL6" i="9"/>
  <c r="KUM6" i="9"/>
  <c r="KUN6" i="9"/>
  <c r="KUO6" i="9"/>
  <c r="KUP6" i="9"/>
  <c r="KUQ6" i="9"/>
  <c r="KUR6" i="9"/>
  <c r="KUS6" i="9"/>
  <c r="KUT6" i="9"/>
  <c r="KUU6" i="9"/>
  <c r="KUV6" i="9"/>
  <c r="KUW6" i="9"/>
  <c r="KUX6" i="9"/>
  <c r="KUY6" i="9"/>
  <c r="KUZ6" i="9"/>
  <c r="KVA6" i="9"/>
  <c r="KVB6" i="9"/>
  <c r="KVC6" i="9"/>
  <c r="KVD6" i="9"/>
  <c r="KVE6" i="9"/>
  <c r="KVF6" i="9"/>
  <c r="KVG6" i="9"/>
  <c r="KVH6" i="9"/>
  <c r="KVI6" i="9"/>
  <c r="KVJ6" i="9"/>
  <c r="KVK6" i="9"/>
  <c r="KVL6" i="9"/>
  <c r="KVM6" i="9"/>
  <c r="KVN6" i="9"/>
  <c r="KVO6" i="9"/>
  <c r="KVP6" i="9"/>
  <c r="KVQ6" i="9"/>
  <c r="KVR6" i="9"/>
  <c r="KVS6" i="9"/>
  <c r="KVT6" i="9"/>
  <c r="KVU6" i="9"/>
  <c r="KVV6" i="9"/>
  <c r="KVW6" i="9"/>
  <c r="KVX6" i="9"/>
  <c r="KVY6" i="9"/>
  <c r="KVZ6" i="9"/>
  <c r="KWA6" i="9"/>
  <c r="KWB6" i="9"/>
  <c r="KWC6" i="9"/>
  <c r="KWD6" i="9"/>
  <c r="KWE6" i="9"/>
  <c r="KWF6" i="9"/>
  <c r="KWG6" i="9"/>
  <c r="KWH6" i="9"/>
  <c r="KWI6" i="9"/>
  <c r="KWJ6" i="9"/>
  <c r="KWK6" i="9"/>
  <c r="KWL6" i="9"/>
  <c r="KWM6" i="9"/>
  <c r="KWN6" i="9"/>
  <c r="KWO6" i="9"/>
  <c r="KWP6" i="9"/>
  <c r="KWQ6" i="9"/>
  <c r="KWR6" i="9"/>
  <c r="KWS6" i="9"/>
  <c r="KWT6" i="9"/>
  <c r="KWU6" i="9"/>
  <c r="KWV6" i="9"/>
  <c r="KWW6" i="9"/>
  <c r="KWX6" i="9"/>
  <c r="KWY6" i="9"/>
  <c r="KWZ6" i="9"/>
  <c r="KXA6" i="9"/>
  <c r="KXB6" i="9"/>
  <c r="KXC6" i="9"/>
  <c r="KXD6" i="9"/>
  <c r="KXE6" i="9"/>
  <c r="KXF6" i="9"/>
  <c r="KXG6" i="9"/>
  <c r="KXH6" i="9"/>
  <c r="KXI6" i="9"/>
  <c r="KXJ6" i="9"/>
  <c r="KXK6" i="9"/>
  <c r="KXL6" i="9"/>
  <c r="KXM6" i="9"/>
  <c r="KXN6" i="9"/>
  <c r="KXO6" i="9"/>
  <c r="KXP6" i="9"/>
  <c r="KXQ6" i="9"/>
  <c r="KXR6" i="9"/>
  <c r="KXS6" i="9"/>
  <c r="KXT6" i="9"/>
  <c r="KXU6" i="9"/>
  <c r="KXV6" i="9"/>
  <c r="KXW6" i="9"/>
  <c r="KXX6" i="9"/>
  <c r="KXY6" i="9"/>
  <c r="KXZ6" i="9"/>
  <c r="KYA6" i="9"/>
  <c r="KYB6" i="9"/>
  <c r="KYC6" i="9"/>
  <c r="KYD6" i="9"/>
  <c r="KYE6" i="9"/>
  <c r="KYF6" i="9"/>
  <c r="KYG6" i="9"/>
  <c r="KYH6" i="9"/>
  <c r="KYI6" i="9"/>
  <c r="KYJ6" i="9"/>
  <c r="KYK6" i="9"/>
  <c r="KYL6" i="9"/>
  <c r="KYM6" i="9"/>
  <c r="KYN6" i="9"/>
  <c r="KYO6" i="9"/>
  <c r="KYP6" i="9"/>
  <c r="KYQ6" i="9"/>
  <c r="KYR6" i="9"/>
  <c r="KYS6" i="9"/>
  <c r="KYT6" i="9"/>
  <c r="KYU6" i="9"/>
  <c r="KYV6" i="9"/>
  <c r="KYW6" i="9"/>
  <c r="KYX6" i="9"/>
  <c r="KYY6" i="9"/>
  <c r="KYZ6" i="9"/>
  <c r="KZA6" i="9"/>
  <c r="KZB6" i="9"/>
  <c r="KZC6" i="9"/>
  <c r="KZD6" i="9"/>
  <c r="KZE6" i="9"/>
  <c r="KZF6" i="9"/>
  <c r="KZG6" i="9"/>
  <c r="KZH6" i="9"/>
  <c r="KZI6" i="9"/>
  <c r="KZJ6" i="9"/>
  <c r="KZK6" i="9"/>
  <c r="KZL6" i="9"/>
  <c r="KZM6" i="9"/>
  <c r="KZN6" i="9"/>
  <c r="KZO6" i="9"/>
  <c r="KZP6" i="9"/>
  <c r="KZQ6" i="9"/>
  <c r="KZR6" i="9"/>
  <c r="KZS6" i="9"/>
  <c r="KZT6" i="9"/>
  <c r="KZU6" i="9"/>
  <c r="KZV6" i="9"/>
  <c r="KZW6" i="9"/>
  <c r="KZX6" i="9"/>
  <c r="KZY6" i="9"/>
  <c r="KZZ6" i="9"/>
  <c r="LAA6" i="9"/>
  <c r="LAB6" i="9"/>
  <c r="LAC6" i="9"/>
  <c r="LAD6" i="9"/>
  <c r="LAE6" i="9"/>
  <c r="LAF6" i="9"/>
  <c r="LAG6" i="9"/>
  <c r="LAH6" i="9"/>
  <c r="LAI6" i="9"/>
  <c r="LAJ6" i="9"/>
  <c r="LAK6" i="9"/>
  <c r="LAL6" i="9"/>
  <c r="LAM6" i="9"/>
  <c r="LAN6" i="9"/>
  <c r="LAO6" i="9"/>
  <c r="LAP6" i="9"/>
  <c r="LAQ6" i="9"/>
  <c r="LAR6" i="9"/>
  <c r="LAS6" i="9"/>
  <c r="LAT6" i="9"/>
  <c r="LAU6" i="9"/>
  <c r="LAV6" i="9"/>
  <c r="LAW6" i="9"/>
  <c r="LAX6" i="9"/>
  <c r="LAY6" i="9"/>
  <c r="LAZ6" i="9"/>
  <c r="LBA6" i="9"/>
  <c r="LBB6" i="9"/>
  <c r="LBC6" i="9"/>
  <c r="LBD6" i="9"/>
  <c r="LBE6" i="9"/>
  <c r="LBF6" i="9"/>
  <c r="LBG6" i="9"/>
  <c r="LBH6" i="9"/>
  <c r="LBI6" i="9"/>
  <c r="LBJ6" i="9"/>
  <c r="LBK6" i="9"/>
  <c r="LBL6" i="9"/>
  <c r="LBM6" i="9"/>
  <c r="LBN6" i="9"/>
  <c r="LBO6" i="9"/>
  <c r="LBP6" i="9"/>
  <c r="LBQ6" i="9"/>
  <c r="LBR6" i="9"/>
  <c r="LBS6" i="9"/>
  <c r="LBT6" i="9"/>
  <c r="LBU6" i="9"/>
  <c r="LBV6" i="9"/>
  <c r="LBW6" i="9"/>
  <c r="LBX6" i="9"/>
  <c r="LBY6" i="9"/>
  <c r="LBZ6" i="9"/>
  <c r="LCA6" i="9"/>
  <c r="LCB6" i="9"/>
  <c r="LCC6" i="9"/>
  <c r="LCD6" i="9"/>
  <c r="LCE6" i="9"/>
  <c r="LCF6" i="9"/>
  <c r="LCG6" i="9"/>
  <c r="LCH6" i="9"/>
  <c r="LCI6" i="9"/>
  <c r="LCJ6" i="9"/>
  <c r="LCK6" i="9"/>
  <c r="LCL6" i="9"/>
  <c r="LCM6" i="9"/>
  <c r="LCN6" i="9"/>
  <c r="LCO6" i="9"/>
  <c r="LCP6" i="9"/>
  <c r="LCQ6" i="9"/>
  <c r="LCR6" i="9"/>
  <c r="LCS6" i="9"/>
  <c r="LCT6" i="9"/>
  <c r="LCU6" i="9"/>
  <c r="LCV6" i="9"/>
  <c r="LCW6" i="9"/>
  <c r="LCX6" i="9"/>
  <c r="LCY6" i="9"/>
  <c r="LCZ6" i="9"/>
  <c r="LDA6" i="9"/>
  <c r="LDB6" i="9"/>
  <c r="LDC6" i="9"/>
  <c r="LDD6" i="9"/>
  <c r="LDE6" i="9"/>
  <c r="LDF6" i="9"/>
  <c r="LDG6" i="9"/>
  <c r="LDH6" i="9"/>
  <c r="LDI6" i="9"/>
  <c r="LDJ6" i="9"/>
  <c r="LDK6" i="9"/>
  <c r="LDL6" i="9"/>
  <c r="LDM6" i="9"/>
  <c r="LDN6" i="9"/>
  <c r="LDO6" i="9"/>
  <c r="LDP6" i="9"/>
  <c r="LDQ6" i="9"/>
  <c r="LDR6" i="9"/>
  <c r="LDS6" i="9"/>
  <c r="LDT6" i="9"/>
  <c r="LDU6" i="9"/>
  <c r="LDV6" i="9"/>
  <c r="LDW6" i="9"/>
  <c r="LDX6" i="9"/>
  <c r="LDY6" i="9"/>
  <c r="LDZ6" i="9"/>
  <c r="LEA6" i="9"/>
  <c r="LEB6" i="9"/>
  <c r="LEC6" i="9"/>
  <c r="LED6" i="9"/>
  <c r="LEE6" i="9"/>
  <c r="LEF6" i="9"/>
  <c r="LEG6" i="9"/>
  <c r="LEH6" i="9"/>
  <c r="LEI6" i="9"/>
  <c r="LEJ6" i="9"/>
  <c r="LEK6" i="9"/>
  <c r="LEL6" i="9"/>
  <c r="LEM6" i="9"/>
  <c r="LEN6" i="9"/>
  <c r="LEO6" i="9"/>
  <c r="LEP6" i="9"/>
  <c r="LEQ6" i="9"/>
  <c r="LER6" i="9"/>
  <c r="LES6" i="9"/>
  <c r="LET6" i="9"/>
  <c r="LEU6" i="9"/>
  <c r="LEV6" i="9"/>
  <c r="LEW6" i="9"/>
  <c r="LEX6" i="9"/>
  <c r="LEY6" i="9"/>
  <c r="LEZ6" i="9"/>
  <c r="LFA6" i="9"/>
  <c r="LFB6" i="9"/>
  <c r="LFC6" i="9"/>
  <c r="LFD6" i="9"/>
  <c r="LFE6" i="9"/>
  <c r="LFF6" i="9"/>
  <c r="LFG6" i="9"/>
  <c r="LFH6" i="9"/>
  <c r="LFI6" i="9"/>
  <c r="LFJ6" i="9"/>
  <c r="LFK6" i="9"/>
  <c r="LFL6" i="9"/>
  <c r="LFM6" i="9"/>
  <c r="LFN6" i="9"/>
  <c r="LFO6" i="9"/>
  <c r="LFP6" i="9"/>
  <c r="LFQ6" i="9"/>
  <c r="LFR6" i="9"/>
  <c r="LFS6" i="9"/>
  <c r="LFT6" i="9"/>
  <c r="LFU6" i="9"/>
  <c r="LFV6" i="9"/>
  <c r="LFW6" i="9"/>
  <c r="LFX6" i="9"/>
  <c r="LFY6" i="9"/>
  <c r="LFZ6" i="9"/>
  <c r="LGA6" i="9"/>
  <c r="LGB6" i="9"/>
  <c r="LGC6" i="9"/>
  <c r="LGD6" i="9"/>
  <c r="LGE6" i="9"/>
  <c r="LGF6" i="9"/>
  <c r="LGG6" i="9"/>
  <c r="LGH6" i="9"/>
  <c r="LGI6" i="9"/>
  <c r="LGJ6" i="9"/>
  <c r="LGK6" i="9"/>
  <c r="LGL6" i="9"/>
  <c r="LGM6" i="9"/>
  <c r="LGN6" i="9"/>
  <c r="LGO6" i="9"/>
  <c r="LGP6" i="9"/>
  <c r="LGQ6" i="9"/>
  <c r="LGR6" i="9"/>
  <c r="LGS6" i="9"/>
  <c r="LGT6" i="9"/>
  <c r="LGU6" i="9"/>
  <c r="LGV6" i="9"/>
  <c r="LGW6" i="9"/>
  <c r="LGX6" i="9"/>
  <c r="LGY6" i="9"/>
  <c r="LGZ6" i="9"/>
  <c r="LHA6" i="9"/>
  <c r="LHB6" i="9"/>
  <c r="LHC6" i="9"/>
  <c r="LHD6" i="9"/>
  <c r="LHE6" i="9"/>
  <c r="LHF6" i="9"/>
  <c r="LHG6" i="9"/>
  <c r="LHH6" i="9"/>
  <c r="LHI6" i="9"/>
  <c r="LHJ6" i="9"/>
  <c r="LHK6" i="9"/>
  <c r="LHL6" i="9"/>
  <c r="LHM6" i="9"/>
  <c r="LHN6" i="9"/>
  <c r="LHO6" i="9"/>
  <c r="LHP6" i="9"/>
  <c r="LHQ6" i="9"/>
  <c r="LHR6" i="9"/>
  <c r="LHS6" i="9"/>
  <c r="LHT6" i="9"/>
  <c r="LHU6" i="9"/>
  <c r="LHV6" i="9"/>
  <c r="LHW6" i="9"/>
  <c r="LHX6" i="9"/>
  <c r="LHY6" i="9"/>
  <c r="LHZ6" i="9"/>
  <c r="LIA6" i="9"/>
  <c r="LIB6" i="9"/>
  <c r="LIC6" i="9"/>
  <c r="LID6" i="9"/>
  <c r="LIE6" i="9"/>
  <c r="LIF6" i="9"/>
  <c r="LIG6" i="9"/>
  <c r="LIH6" i="9"/>
  <c r="LII6" i="9"/>
  <c r="LIJ6" i="9"/>
  <c r="LIK6" i="9"/>
  <c r="LIL6" i="9"/>
  <c r="LIM6" i="9"/>
  <c r="LIN6" i="9"/>
  <c r="LIO6" i="9"/>
  <c r="LIP6" i="9"/>
  <c r="LIQ6" i="9"/>
  <c r="LIR6" i="9"/>
  <c r="LIS6" i="9"/>
  <c r="LIT6" i="9"/>
  <c r="LIU6" i="9"/>
  <c r="LIV6" i="9"/>
  <c r="LIW6" i="9"/>
  <c r="LIX6" i="9"/>
  <c r="LIY6" i="9"/>
  <c r="LIZ6" i="9"/>
  <c r="LJA6" i="9"/>
  <c r="LJB6" i="9"/>
  <c r="LJC6" i="9"/>
  <c r="LJD6" i="9"/>
  <c r="LJE6" i="9"/>
  <c r="LJF6" i="9"/>
  <c r="LJG6" i="9"/>
  <c r="LJH6" i="9"/>
  <c r="LJI6" i="9"/>
  <c r="LJJ6" i="9"/>
  <c r="LJK6" i="9"/>
  <c r="LJL6" i="9"/>
  <c r="LJM6" i="9"/>
  <c r="LJN6" i="9"/>
  <c r="LJO6" i="9"/>
  <c r="LJP6" i="9"/>
  <c r="LJQ6" i="9"/>
  <c r="LJR6" i="9"/>
  <c r="LJS6" i="9"/>
  <c r="LJT6" i="9"/>
  <c r="LJU6" i="9"/>
  <c r="LJV6" i="9"/>
  <c r="LJW6" i="9"/>
  <c r="LJX6" i="9"/>
  <c r="LJY6" i="9"/>
  <c r="LJZ6" i="9"/>
  <c r="LKA6" i="9"/>
  <c r="LKB6" i="9"/>
  <c r="LKC6" i="9"/>
  <c r="LKD6" i="9"/>
  <c r="LKE6" i="9"/>
  <c r="LKF6" i="9"/>
  <c r="LKG6" i="9"/>
  <c r="LKH6" i="9"/>
  <c r="LKI6" i="9"/>
  <c r="LKJ6" i="9"/>
  <c r="LKK6" i="9"/>
  <c r="LKL6" i="9"/>
  <c r="LKM6" i="9"/>
  <c r="LKN6" i="9"/>
  <c r="LKO6" i="9"/>
  <c r="LKP6" i="9"/>
  <c r="LKQ6" i="9"/>
  <c r="LKR6" i="9"/>
  <c r="LKS6" i="9"/>
  <c r="LKT6" i="9"/>
  <c r="LKU6" i="9"/>
  <c r="LKV6" i="9"/>
  <c r="LKW6" i="9"/>
  <c r="LKX6" i="9"/>
  <c r="LKY6" i="9"/>
  <c r="LKZ6" i="9"/>
  <c r="LLA6" i="9"/>
  <c r="LLB6" i="9"/>
  <c r="LLC6" i="9"/>
  <c r="LLD6" i="9"/>
  <c r="LLE6" i="9"/>
  <c r="LLF6" i="9"/>
  <c r="LLG6" i="9"/>
  <c r="LLH6" i="9"/>
  <c r="LLI6" i="9"/>
  <c r="LLJ6" i="9"/>
  <c r="LLK6" i="9"/>
  <c r="LLL6" i="9"/>
  <c r="LLM6" i="9"/>
  <c r="LLN6" i="9"/>
  <c r="LLO6" i="9"/>
  <c r="LLP6" i="9"/>
  <c r="LLQ6" i="9"/>
  <c r="LLR6" i="9"/>
  <c r="LLS6" i="9"/>
  <c r="LLT6" i="9"/>
  <c r="LLU6" i="9"/>
  <c r="LLV6" i="9"/>
  <c r="LLW6" i="9"/>
  <c r="LLX6" i="9"/>
  <c r="LLY6" i="9"/>
  <c r="LLZ6" i="9"/>
  <c r="LMA6" i="9"/>
  <c r="LMB6" i="9"/>
  <c r="LMC6" i="9"/>
  <c r="LMD6" i="9"/>
  <c r="LME6" i="9"/>
  <c r="LMF6" i="9"/>
  <c r="LMG6" i="9"/>
  <c r="LMH6" i="9"/>
  <c r="LMI6" i="9"/>
  <c r="LMJ6" i="9"/>
  <c r="LMK6" i="9"/>
  <c r="LML6" i="9"/>
  <c r="LMM6" i="9"/>
  <c r="LMN6" i="9"/>
  <c r="LMO6" i="9"/>
  <c r="LMP6" i="9"/>
  <c r="LMQ6" i="9"/>
  <c r="LMR6" i="9"/>
  <c r="LMS6" i="9"/>
  <c r="LMT6" i="9"/>
  <c r="LMU6" i="9"/>
  <c r="LMV6" i="9"/>
  <c r="LMW6" i="9"/>
  <c r="LMX6" i="9"/>
  <c r="LMY6" i="9"/>
  <c r="LMZ6" i="9"/>
  <c r="LNA6" i="9"/>
  <c r="LNB6" i="9"/>
  <c r="LNC6" i="9"/>
  <c r="LND6" i="9"/>
  <c r="LNE6" i="9"/>
  <c r="LNF6" i="9"/>
  <c r="LNG6" i="9"/>
  <c r="LNH6" i="9"/>
  <c r="LNI6" i="9"/>
  <c r="LNJ6" i="9"/>
  <c r="LNK6" i="9"/>
  <c r="LNL6" i="9"/>
  <c r="LNM6" i="9"/>
  <c r="LNN6" i="9"/>
  <c r="LNO6" i="9"/>
  <c r="LNP6" i="9"/>
  <c r="LNQ6" i="9"/>
  <c r="LNR6" i="9"/>
  <c r="LNS6" i="9"/>
  <c r="LNT6" i="9"/>
  <c r="LNU6" i="9"/>
  <c r="LNV6" i="9"/>
  <c r="LNW6" i="9"/>
  <c r="LNX6" i="9"/>
  <c r="LNY6" i="9"/>
  <c r="LNZ6" i="9"/>
  <c r="LOA6" i="9"/>
  <c r="LOB6" i="9"/>
  <c r="LOC6" i="9"/>
  <c r="LOD6" i="9"/>
  <c r="LOE6" i="9"/>
  <c r="LOF6" i="9"/>
  <c r="LOG6" i="9"/>
  <c r="LOH6" i="9"/>
  <c r="LOI6" i="9"/>
  <c r="LOJ6" i="9"/>
  <c r="LOK6" i="9"/>
  <c r="LOL6" i="9"/>
  <c r="LOM6" i="9"/>
  <c r="LON6" i="9"/>
  <c r="LOO6" i="9"/>
  <c r="LOP6" i="9"/>
  <c r="LOQ6" i="9"/>
  <c r="LOR6" i="9"/>
  <c r="LOS6" i="9"/>
  <c r="LOT6" i="9"/>
  <c r="LOU6" i="9"/>
  <c r="LOV6" i="9"/>
  <c r="LOW6" i="9"/>
  <c r="LOX6" i="9"/>
  <c r="LOY6" i="9"/>
  <c r="LOZ6" i="9"/>
  <c r="LPA6" i="9"/>
  <c r="LPB6" i="9"/>
  <c r="LPC6" i="9"/>
  <c r="LPD6" i="9"/>
  <c r="LPE6" i="9"/>
  <c r="LPF6" i="9"/>
  <c r="LPG6" i="9"/>
  <c r="LPH6" i="9"/>
  <c r="LPI6" i="9"/>
  <c r="LPJ6" i="9"/>
  <c r="LPK6" i="9"/>
  <c r="LPL6" i="9"/>
  <c r="LPM6" i="9"/>
  <c r="LPN6" i="9"/>
  <c r="LPO6" i="9"/>
  <c r="LPP6" i="9"/>
  <c r="LPQ6" i="9"/>
  <c r="LPR6" i="9"/>
  <c r="LPS6" i="9"/>
  <c r="LPT6" i="9"/>
  <c r="LPU6" i="9"/>
  <c r="LPV6" i="9"/>
  <c r="LPW6" i="9"/>
  <c r="LPX6" i="9"/>
  <c r="LPY6" i="9"/>
  <c r="LPZ6" i="9"/>
  <c r="LQA6" i="9"/>
  <c r="LQB6" i="9"/>
  <c r="LQC6" i="9"/>
  <c r="LQD6" i="9"/>
  <c r="LQE6" i="9"/>
  <c r="LQF6" i="9"/>
  <c r="LQG6" i="9"/>
  <c r="LQH6" i="9"/>
  <c r="LQI6" i="9"/>
  <c r="LQJ6" i="9"/>
  <c r="LQK6" i="9"/>
  <c r="LQL6" i="9"/>
  <c r="LQM6" i="9"/>
  <c r="LQN6" i="9"/>
  <c r="LQO6" i="9"/>
  <c r="LQP6" i="9"/>
  <c r="LQQ6" i="9"/>
  <c r="LQR6" i="9"/>
  <c r="LQS6" i="9"/>
  <c r="LQT6" i="9"/>
  <c r="LQU6" i="9"/>
  <c r="LQV6" i="9"/>
  <c r="LQW6" i="9"/>
  <c r="LQX6" i="9"/>
  <c r="LQY6" i="9"/>
  <c r="LQZ6" i="9"/>
  <c r="LRA6" i="9"/>
  <c r="LRB6" i="9"/>
  <c r="LRC6" i="9"/>
  <c r="LRD6" i="9"/>
  <c r="LRE6" i="9"/>
  <c r="LRF6" i="9"/>
  <c r="LRG6" i="9"/>
  <c r="LRH6" i="9"/>
  <c r="LRI6" i="9"/>
  <c r="LRJ6" i="9"/>
  <c r="LRK6" i="9"/>
  <c r="LRL6" i="9"/>
  <c r="LRM6" i="9"/>
  <c r="LRN6" i="9"/>
  <c r="LRO6" i="9"/>
  <c r="LRP6" i="9"/>
  <c r="LRQ6" i="9"/>
  <c r="LRR6" i="9"/>
  <c r="LRS6" i="9"/>
  <c r="LRT6" i="9"/>
  <c r="LRU6" i="9"/>
  <c r="LRV6" i="9"/>
  <c r="LRW6" i="9"/>
  <c r="LRX6" i="9"/>
  <c r="LRY6" i="9"/>
  <c r="LRZ6" i="9"/>
  <c r="LSA6" i="9"/>
  <c r="LSB6" i="9"/>
  <c r="LSC6" i="9"/>
  <c r="LSD6" i="9"/>
  <c r="LSE6" i="9"/>
  <c r="LSF6" i="9"/>
  <c r="LSG6" i="9"/>
  <c r="LSH6" i="9"/>
  <c r="LSI6" i="9"/>
  <c r="LSJ6" i="9"/>
  <c r="LSK6" i="9"/>
  <c r="LSL6" i="9"/>
  <c r="LSM6" i="9"/>
  <c r="LSN6" i="9"/>
  <c r="LSO6" i="9"/>
  <c r="LSP6" i="9"/>
  <c r="LSQ6" i="9"/>
  <c r="LSR6" i="9"/>
  <c r="LSS6" i="9"/>
  <c r="LST6" i="9"/>
  <c r="LSU6" i="9"/>
  <c r="LSV6" i="9"/>
  <c r="LSW6" i="9"/>
  <c r="LSX6" i="9"/>
  <c r="LSY6" i="9"/>
  <c r="LSZ6" i="9"/>
  <c r="LTA6" i="9"/>
  <c r="LTB6" i="9"/>
  <c r="LTC6" i="9"/>
  <c r="LTD6" i="9"/>
  <c r="LTE6" i="9"/>
  <c r="LTF6" i="9"/>
  <c r="LTG6" i="9"/>
  <c r="LTH6" i="9"/>
  <c r="LTI6" i="9"/>
  <c r="LTJ6" i="9"/>
  <c r="LTK6" i="9"/>
  <c r="LTL6" i="9"/>
  <c r="LTM6" i="9"/>
  <c r="LTN6" i="9"/>
  <c r="LTO6" i="9"/>
  <c r="LTP6" i="9"/>
  <c r="LTQ6" i="9"/>
  <c r="LTR6" i="9"/>
  <c r="LTS6" i="9"/>
  <c r="LTT6" i="9"/>
  <c r="LTU6" i="9"/>
  <c r="LTV6" i="9"/>
  <c r="LTW6" i="9"/>
  <c r="LTX6" i="9"/>
  <c r="LTY6" i="9"/>
  <c r="LTZ6" i="9"/>
  <c r="LUA6" i="9"/>
  <c r="LUB6" i="9"/>
  <c r="LUC6" i="9"/>
  <c r="LUD6" i="9"/>
  <c r="LUE6" i="9"/>
  <c r="LUF6" i="9"/>
  <c r="LUG6" i="9"/>
  <c r="LUH6" i="9"/>
  <c r="LUI6" i="9"/>
  <c r="LUJ6" i="9"/>
  <c r="LUK6" i="9"/>
  <c r="LUL6" i="9"/>
  <c r="LUM6" i="9"/>
  <c r="LUN6" i="9"/>
  <c r="LUO6" i="9"/>
  <c r="LUP6" i="9"/>
  <c r="LUQ6" i="9"/>
  <c r="LUR6" i="9"/>
  <c r="LUS6" i="9"/>
  <c r="LUT6" i="9"/>
  <c r="LUU6" i="9"/>
  <c r="LUV6" i="9"/>
  <c r="LUW6" i="9"/>
  <c r="LUX6" i="9"/>
  <c r="LUY6" i="9"/>
  <c r="LUZ6" i="9"/>
  <c r="LVA6" i="9"/>
  <c r="LVB6" i="9"/>
  <c r="LVC6" i="9"/>
  <c r="LVD6" i="9"/>
  <c r="LVE6" i="9"/>
  <c r="LVF6" i="9"/>
  <c r="LVG6" i="9"/>
  <c r="LVH6" i="9"/>
  <c r="LVI6" i="9"/>
  <c r="LVJ6" i="9"/>
  <c r="LVK6" i="9"/>
  <c r="LVL6" i="9"/>
  <c r="LVM6" i="9"/>
  <c r="LVN6" i="9"/>
  <c r="LVO6" i="9"/>
  <c r="LVP6" i="9"/>
  <c r="LVQ6" i="9"/>
  <c r="LVR6" i="9"/>
  <c r="LVS6" i="9"/>
  <c r="LVT6" i="9"/>
  <c r="LVU6" i="9"/>
  <c r="LVV6" i="9"/>
  <c r="LVW6" i="9"/>
  <c r="LVX6" i="9"/>
  <c r="LVY6" i="9"/>
  <c r="LVZ6" i="9"/>
  <c r="LWA6" i="9"/>
  <c r="LWB6" i="9"/>
  <c r="LWC6" i="9"/>
  <c r="LWD6" i="9"/>
  <c r="LWE6" i="9"/>
  <c r="LWF6" i="9"/>
  <c r="LWG6" i="9"/>
  <c r="LWH6" i="9"/>
  <c r="LWI6" i="9"/>
  <c r="LWJ6" i="9"/>
  <c r="LWK6" i="9"/>
  <c r="LWL6" i="9"/>
  <c r="LWM6" i="9"/>
  <c r="LWN6" i="9"/>
  <c r="LWO6" i="9"/>
  <c r="LWP6" i="9"/>
  <c r="LWQ6" i="9"/>
  <c r="LWR6" i="9"/>
  <c r="LWS6" i="9"/>
  <c r="LWT6" i="9"/>
  <c r="LWU6" i="9"/>
  <c r="LWV6" i="9"/>
  <c r="LWW6" i="9"/>
  <c r="LWX6" i="9"/>
  <c r="LWY6" i="9"/>
  <c r="LWZ6" i="9"/>
  <c r="LXA6" i="9"/>
  <c r="LXB6" i="9"/>
  <c r="LXC6" i="9"/>
  <c r="LXD6" i="9"/>
  <c r="LXE6" i="9"/>
  <c r="LXF6" i="9"/>
  <c r="LXG6" i="9"/>
  <c r="LXH6" i="9"/>
  <c r="LXI6" i="9"/>
  <c r="LXJ6" i="9"/>
  <c r="LXK6" i="9"/>
  <c r="LXL6" i="9"/>
  <c r="LXM6" i="9"/>
  <c r="LXN6" i="9"/>
  <c r="LXO6" i="9"/>
  <c r="LXP6" i="9"/>
  <c r="LXQ6" i="9"/>
  <c r="LXR6" i="9"/>
  <c r="LXS6" i="9"/>
  <c r="LXT6" i="9"/>
  <c r="LXU6" i="9"/>
  <c r="LXV6" i="9"/>
  <c r="LXW6" i="9"/>
  <c r="LXX6" i="9"/>
  <c r="LXY6" i="9"/>
  <c r="LXZ6" i="9"/>
  <c r="LYA6" i="9"/>
  <c r="LYB6" i="9"/>
  <c r="LYC6" i="9"/>
  <c r="LYD6" i="9"/>
  <c r="LYE6" i="9"/>
  <c r="LYF6" i="9"/>
  <c r="LYG6" i="9"/>
  <c r="LYH6" i="9"/>
  <c r="LYI6" i="9"/>
  <c r="LYJ6" i="9"/>
  <c r="LYK6" i="9"/>
  <c r="LYL6" i="9"/>
  <c r="LYM6" i="9"/>
  <c r="LYN6" i="9"/>
  <c r="LYO6" i="9"/>
  <c r="LYP6" i="9"/>
  <c r="LYQ6" i="9"/>
  <c r="LYR6" i="9"/>
  <c r="LYS6" i="9"/>
  <c r="LYT6" i="9"/>
  <c r="LYU6" i="9"/>
  <c r="LYV6" i="9"/>
  <c r="LYW6" i="9"/>
  <c r="LYX6" i="9"/>
  <c r="LYY6" i="9"/>
  <c r="LYZ6" i="9"/>
  <c r="LZA6" i="9"/>
  <c r="LZB6" i="9"/>
  <c r="LZC6" i="9"/>
  <c r="LZD6" i="9"/>
  <c r="LZE6" i="9"/>
  <c r="LZF6" i="9"/>
  <c r="LZG6" i="9"/>
  <c r="LZH6" i="9"/>
  <c r="LZI6" i="9"/>
  <c r="LZJ6" i="9"/>
  <c r="LZK6" i="9"/>
  <c r="LZL6" i="9"/>
  <c r="LZM6" i="9"/>
  <c r="LZN6" i="9"/>
  <c r="LZO6" i="9"/>
  <c r="LZP6" i="9"/>
  <c r="LZQ6" i="9"/>
  <c r="LZR6" i="9"/>
  <c r="LZS6" i="9"/>
  <c r="LZT6" i="9"/>
  <c r="LZU6" i="9"/>
  <c r="LZV6" i="9"/>
  <c r="LZW6" i="9"/>
  <c r="LZX6" i="9"/>
  <c r="LZY6" i="9"/>
  <c r="LZZ6" i="9"/>
  <c r="MAA6" i="9"/>
  <c r="MAB6" i="9"/>
  <c r="MAC6" i="9"/>
  <c r="MAD6" i="9"/>
  <c r="MAE6" i="9"/>
  <c r="MAF6" i="9"/>
  <c r="MAG6" i="9"/>
  <c r="MAH6" i="9"/>
  <c r="MAI6" i="9"/>
  <c r="MAJ6" i="9"/>
  <c r="MAK6" i="9"/>
  <c r="MAL6" i="9"/>
  <c r="MAM6" i="9"/>
  <c r="MAN6" i="9"/>
  <c r="MAO6" i="9"/>
  <c r="MAP6" i="9"/>
  <c r="MAQ6" i="9"/>
  <c r="MAR6" i="9"/>
  <c r="MAS6" i="9"/>
  <c r="MAT6" i="9"/>
  <c r="MAU6" i="9"/>
  <c r="MAV6" i="9"/>
  <c r="MAW6" i="9"/>
  <c r="MAX6" i="9"/>
  <c r="MAY6" i="9"/>
  <c r="MAZ6" i="9"/>
  <c r="MBA6" i="9"/>
  <c r="MBB6" i="9"/>
  <c r="MBC6" i="9"/>
  <c r="MBD6" i="9"/>
  <c r="MBE6" i="9"/>
  <c r="MBF6" i="9"/>
  <c r="MBG6" i="9"/>
  <c r="MBH6" i="9"/>
  <c r="MBI6" i="9"/>
  <c r="MBJ6" i="9"/>
  <c r="MBK6" i="9"/>
  <c r="MBL6" i="9"/>
  <c r="MBM6" i="9"/>
  <c r="MBN6" i="9"/>
  <c r="MBO6" i="9"/>
  <c r="MBP6" i="9"/>
  <c r="MBQ6" i="9"/>
  <c r="MBR6" i="9"/>
  <c r="MBS6" i="9"/>
  <c r="MBT6" i="9"/>
  <c r="MBU6" i="9"/>
  <c r="MBV6" i="9"/>
  <c r="MBW6" i="9"/>
  <c r="MBX6" i="9"/>
  <c r="MBY6" i="9"/>
  <c r="MBZ6" i="9"/>
  <c r="MCA6" i="9"/>
  <c r="MCB6" i="9"/>
  <c r="MCC6" i="9"/>
  <c r="MCD6" i="9"/>
  <c r="MCE6" i="9"/>
  <c r="MCF6" i="9"/>
  <c r="MCG6" i="9"/>
  <c r="MCH6" i="9"/>
  <c r="MCI6" i="9"/>
  <c r="MCJ6" i="9"/>
  <c r="MCK6" i="9"/>
  <c r="MCL6" i="9"/>
  <c r="MCM6" i="9"/>
  <c r="MCN6" i="9"/>
  <c r="MCO6" i="9"/>
  <c r="MCP6" i="9"/>
  <c r="MCQ6" i="9"/>
  <c r="MCR6" i="9"/>
  <c r="MCS6" i="9"/>
  <c r="MCT6" i="9"/>
  <c r="MCU6" i="9"/>
  <c r="MCV6" i="9"/>
  <c r="MCW6" i="9"/>
  <c r="MCX6" i="9"/>
  <c r="MCY6" i="9"/>
  <c r="MCZ6" i="9"/>
  <c r="MDA6" i="9"/>
  <c r="MDB6" i="9"/>
  <c r="MDC6" i="9"/>
  <c r="MDD6" i="9"/>
  <c r="MDE6" i="9"/>
  <c r="MDF6" i="9"/>
  <c r="MDG6" i="9"/>
  <c r="MDH6" i="9"/>
  <c r="MDI6" i="9"/>
  <c r="MDJ6" i="9"/>
  <c r="MDK6" i="9"/>
  <c r="MDL6" i="9"/>
  <c r="MDM6" i="9"/>
  <c r="MDN6" i="9"/>
  <c r="MDO6" i="9"/>
  <c r="MDP6" i="9"/>
  <c r="MDQ6" i="9"/>
  <c r="MDR6" i="9"/>
  <c r="MDS6" i="9"/>
  <c r="MDT6" i="9"/>
  <c r="MDU6" i="9"/>
  <c r="MDV6" i="9"/>
  <c r="MDW6" i="9"/>
  <c r="MDX6" i="9"/>
  <c r="MDY6" i="9"/>
  <c r="MDZ6" i="9"/>
  <c r="MEA6" i="9"/>
  <c r="MEB6" i="9"/>
  <c r="MEC6" i="9"/>
  <c r="MED6" i="9"/>
  <c r="MEE6" i="9"/>
  <c r="MEF6" i="9"/>
  <c r="MEG6" i="9"/>
  <c r="MEH6" i="9"/>
  <c r="MEI6" i="9"/>
  <c r="MEJ6" i="9"/>
  <c r="MEK6" i="9"/>
  <c r="MEL6" i="9"/>
  <c r="MEM6" i="9"/>
  <c r="MEN6" i="9"/>
  <c r="MEO6" i="9"/>
  <c r="MEP6" i="9"/>
  <c r="MEQ6" i="9"/>
  <c r="MER6" i="9"/>
  <c r="MES6" i="9"/>
  <c r="MET6" i="9"/>
  <c r="MEU6" i="9"/>
  <c r="MEV6" i="9"/>
  <c r="MEW6" i="9"/>
  <c r="MEX6" i="9"/>
  <c r="MEY6" i="9"/>
  <c r="MEZ6" i="9"/>
  <c r="MFA6" i="9"/>
  <c r="MFB6" i="9"/>
  <c r="MFC6" i="9"/>
  <c r="MFD6" i="9"/>
  <c r="MFE6" i="9"/>
  <c r="MFF6" i="9"/>
  <c r="MFG6" i="9"/>
  <c r="MFH6" i="9"/>
  <c r="MFI6" i="9"/>
  <c r="MFJ6" i="9"/>
  <c r="MFK6" i="9"/>
  <c r="MFL6" i="9"/>
  <c r="MFM6" i="9"/>
  <c r="MFN6" i="9"/>
  <c r="MFO6" i="9"/>
  <c r="MFP6" i="9"/>
  <c r="MFQ6" i="9"/>
  <c r="MFR6" i="9"/>
  <c r="MFS6" i="9"/>
  <c r="MFT6" i="9"/>
  <c r="MFU6" i="9"/>
  <c r="MFV6" i="9"/>
  <c r="MFW6" i="9"/>
  <c r="MFX6" i="9"/>
  <c r="MFY6" i="9"/>
  <c r="MFZ6" i="9"/>
  <c r="MGA6" i="9"/>
  <c r="MGB6" i="9"/>
  <c r="MGC6" i="9"/>
  <c r="MGD6" i="9"/>
  <c r="MGE6" i="9"/>
  <c r="MGF6" i="9"/>
  <c r="MGG6" i="9"/>
  <c r="MGH6" i="9"/>
  <c r="MGI6" i="9"/>
  <c r="MGJ6" i="9"/>
  <c r="MGK6" i="9"/>
  <c r="MGL6" i="9"/>
  <c r="MGM6" i="9"/>
  <c r="MGN6" i="9"/>
  <c r="MGO6" i="9"/>
  <c r="MGP6" i="9"/>
  <c r="MGQ6" i="9"/>
  <c r="MGR6" i="9"/>
  <c r="MGS6" i="9"/>
  <c r="MGT6" i="9"/>
  <c r="MGU6" i="9"/>
  <c r="MGV6" i="9"/>
  <c r="MGW6" i="9"/>
  <c r="MGX6" i="9"/>
  <c r="MGY6" i="9"/>
  <c r="MGZ6" i="9"/>
  <c r="MHA6" i="9"/>
  <c r="MHB6" i="9"/>
  <c r="MHC6" i="9"/>
  <c r="MHD6" i="9"/>
  <c r="MHE6" i="9"/>
  <c r="MHF6" i="9"/>
  <c r="MHG6" i="9"/>
  <c r="MHH6" i="9"/>
  <c r="MHI6" i="9"/>
  <c r="MHJ6" i="9"/>
  <c r="MHK6" i="9"/>
  <c r="MHL6" i="9"/>
  <c r="MHM6" i="9"/>
  <c r="MHN6" i="9"/>
  <c r="MHO6" i="9"/>
  <c r="MHP6" i="9"/>
  <c r="MHQ6" i="9"/>
  <c r="MHR6" i="9"/>
  <c r="MHS6" i="9"/>
  <c r="MHT6" i="9"/>
  <c r="MHU6" i="9"/>
  <c r="MHV6" i="9"/>
  <c r="MHW6" i="9"/>
  <c r="MHX6" i="9"/>
  <c r="MHY6" i="9"/>
  <c r="MHZ6" i="9"/>
  <c r="MIA6" i="9"/>
  <c r="MIB6" i="9"/>
  <c r="MIC6" i="9"/>
  <c r="MID6" i="9"/>
  <c r="MIE6" i="9"/>
  <c r="MIF6" i="9"/>
  <c r="MIG6" i="9"/>
  <c r="MIH6" i="9"/>
  <c r="MII6" i="9"/>
  <c r="MIJ6" i="9"/>
  <c r="MIK6" i="9"/>
  <c r="MIL6" i="9"/>
  <c r="MIM6" i="9"/>
  <c r="MIN6" i="9"/>
  <c r="MIO6" i="9"/>
  <c r="MIP6" i="9"/>
  <c r="MIQ6" i="9"/>
  <c r="MIR6" i="9"/>
  <c r="MIS6" i="9"/>
  <c r="MIT6" i="9"/>
  <c r="MIU6" i="9"/>
  <c r="MIV6" i="9"/>
  <c r="MIW6" i="9"/>
  <c r="MIX6" i="9"/>
  <c r="MIY6" i="9"/>
  <c r="MIZ6" i="9"/>
  <c r="MJA6" i="9"/>
  <c r="MJB6" i="9"/>
  <c r="MJC6" i="9"/>
  <c r="MJD6" i="9"/>
  <c r="MJE6" i="9"/>
  <c r="MJF6" i="9"/>
  <c r="MJG6" i="9"/>
  <c r="MJH6" i="9"/>
  <c r="MJI6" i="9"/>
  <c r="MJJ6" i="9"/>
  <c r="MJK6" i="9"/>
  <c r="MJL6" i="9"/>
  <c r="MJM6" i="9"/>
  <c r="MJN6" i="9"/>
  <c r="MJO6" i="9"/>
  <c r="MJP6" i="9"/>
  <c r="MJQ6" i="9"/>
  <c r="MJR6" i="9"/>
  <c r="MJS6" i="9"/>
  <c r="MJT6" i="9"/>
  <c r="MJU6" i="9"/>
  <c r="MJV6" i="9"/>
  <c r="MJW6" i="9"/>
  <c r="MJX6" i="9"/>
  <c r="MJY6" i="9"/>
  <c r="MJZ6" i="9"/>
  <c r="MKA6" i="9"/>
  <c r="MKB6" i="9"/>
  <c r="MKC6" i="9"/>
  <c r="MKD6" i="9"/>
  <c r="MKE6" i="9"/>
  <c r="MKF6" i="9"/>
  <c r="MKG6" i="9"/>
  <c r="MKH6" i="9"/>
  <c r="MKI6" i="9"/>
  <c r="MKJ6" i="9"/>
  <c r="MKK6" i="9"/>
  <c r="MKL6" i="9"/>
  <c r="MKM6" i="9"/>
  <c r="MKN6" i="9"/>
  <c r="MKO6" i="9"/>
  <c r="MKP6" i="9"/>
  <c r="MKQ6" i="9"/>
  <c r="MKR6" i="9"/>
  <c r="MKS6" i="9"/>
  <c r="MKT6" i="9"/>
  <c r="MKU6" i="9"/>
  <c r="MKV6" i="9"/>
  <c r="MKW6" i="9"/>
  <c r="MKX6" i="9"/>
  <c r="MKY6" i="9"/>
  <c r="MKZ6" i="9"/>
  <c r="MLA6" i="9"/>
  <c r="MLB6" i="9"/>
  <c r="MLC6" i="9"/>
  <c r="MLD6" i="9"/>
  <c r="MLE6" i="9"/>
  <c r="MLF6" i="9"/>
  <c r="MLG6" i="9"/>
  <c r="MLH6" i="9"/>
  <c r="MLI6" i="9"/>
  <c r="MLJ6" i="9"/>
  <c r="MLK6" i="9"/>
  <c r="MLL6" i="9"/>
  <c r="MLM6" i="9"/>
  <c r="MLN6" i="9"/>
  <c r="MLO6" i="9"/>
  <c r="MLP6" i="9"/>
  <c r="MLQ6" i="9"/>
  <c r="MLR6" i="9"/>
  <c r="MLS6" i="9"/>
  <c r="MLT6" i="9"/>
  <c r="MLU6" i="9"/>
  <c r="MLV6" i="9"/>
  <c r="MLW6" i="9"/>
  <c r="MLX6" i="9"/>
  <c r="MLY6" i="9"/>
  <c r="MLZ6" i="9"/>
  <c r="MMA6" i="9"/>
  <c r="MMB6" i="9"/>
  <c r="MMC6" i="9"/>
  <c r="MMD6" i="9"/>
  <c r="MME6" i="9"/>
  <c r="MMF6" i="9"/>
  <c r="MMG6" i="9"/>
  <c r="MMH6" i="9"/>
  <c r="MMI6" i="9"/>
  <c r="MMJ6" i="9"/>
  <c r="MMK6" i="9"/>
  <c r="MML6" i="9"/>
  <c r="MMM6" i="9"/>
  <c r="MMN6" i="9"/>
  <c r="MMO6" i="9"/>
  <c r="MMP6" i="9"/>
  <c r="MMQ6" i="9"/>
  <c r="MMR6" i="9"/>
  <c r="MMS6" i="9"/>
  <c r="MMT6" i="9"/>
  <c r="MMU6" i="9"/>
  <c r="MMV6" i="9"/>
  <c r="MMW6" i="9"/>
  <c r="MMX6" i="9"/>
  <c r="MMY6" i="9"/>
  <c r="MMZ6" i="9"/>
  <c r="MNA6" i="9"/>
  <c r="MNB6" i="9"/>
  <c r="MNC6" i="9"/>
  <c r="MND6" i="9"/>
  <c r="MNE6" i="9"/>
  <c r="MNF6" i="9"/>
  <c r="MNG6" i="9"/>
  <c r="MNH6" i="9"/>
  <c r="MNI6" i="9"/>
  <c r="MNJ6" i="9"/>
  <c r="MNK6" i="9"/>
  <c r="MNL6" i="9"/>
  <c r="MNM6" i="9"/>
  <c r="MNN6" i="9"/>
  <c r="MNO6" i="9"/>
  <c r="MNP6" i="9"/>
  <c r="MNQ6" i="9"/>
  <c r="MNR6" i="9"/>
  <c r="MNS6" i="9"/>
  <c r="MNT6" i="9"/>
  <c r="MNU6" i="9"/>
  <c r="MNV6" i="9"/>
  <c r="MNW6" i="9"/>
  <c r="MNX6" i="9"/>
  <c r="MNY6" i="9"/>
  <c r="MNZ6" i="9"/>
  <c r="MOA6" i="9"/>
  <c r="MOB6" i="9"/>
  <c r="MOC6" i="9"/>
  <c r="MOD6" i="9"/>
  <c r="MOE6" i="9"/>
  <c r="MOF6" i="9"/>
  <c r="MOG6" i="9"/>
  <c r="MOH6" i="9"/>
  <c r="MOI6" i="9"/>
  <c r="MOJ6" i="9"/>
  <c r="MOK6" i="9"/>
  <c r="MOL6" i="9"/>
  <c r="MOM6" i="9"/>
  <c r="MON6" i="9"/>
  <c r="MOO6" i="9"/>
  <c r="MOP6" i="9"/>
  <c r="MOQ6" i="9"/>
  <c r="MOR6" i="9"/>
  <c r="MOS6" i="9"/>
  <c r="MOT6" i="9"/>
  <c r="MOU6" i="9"/>
  <c r="MOV6" i="9"/>
  <c r="MOW6" i="9"/>
  <c r="MOX6" i="9"/>
  <c r="MOY6" i="9"/>
  <c r="MOZ6" i="9"/>
  <c r="MPA6" i="9"/>
  <c r="MPB6" i="9"/>
  <c r="MPC6" i="9"/>
  <c r="MPD6" i="9"/>
  <c r="MPE6" i="9"/>
  <c r="MPF6" i="9"/>
  <c r="MPG6" i="9"/>
  <c r="MPH6" i="9"/>
  <c r="MPI6" i="9"/>
  <c r="MPJ6" i="9"/>
  <c r="MPK6" i="9"/>
  <c r="MPL6" i="9"/>
  <c r="MPM6" i="9"/>
  <c r="MPN6" i="9"/>
  <c r="MPO6" i="9"/>
  <c r="MPP6" i="9"/>
  <c r="MPQ6" i="9"/>
  <c r="MPR6" i="9"/>
  <c r="MPS6" i="9"/>
  <c r="MPT6" i="9"/>
  <c r="MPU6" i="9"/>
  <c r="MPV6" i="9"/>
  <c r="MPW6" i="9"/>
  <c r="MPX6" i="9"/>
  <c r="MPY6" i="9"/>
  <c r="MPZ6" i="9"/>
  <c r="MQA6" i="9"/>
  <c r="MQB6" i="9"/>
  <c r="MQC6" i="9"/>
  <c r="MQD6" i="9"/>
  <c r="MQE6" i="9"/>
  <c r="MQF6" i="9"/>
  <c r="MQG6" i="9"/>
  <c r="MQH6" i="9"/>
  <c r="MQI6" i="9"/>
  <c r="MQJ6" i="9"/>
  <c r="MQK6" i="9"/>
  <c r="MQL6" i="9"/>
  <c r="MQM6" i="9"/>
  <c r="MQN6" i="9"/>
  <c r="MQO6" i="9"/>
  <c r="MQP6" i="9"/>
  <c r="MQQ6" i="9"/>
  <c r="MQR6" i="9"/>
  <c r="MQS6" i="9"/>
  <c r="MQT6" i="9"/>
  <c r="MQU6" i="9"/>
  <c r="MQV6" i="9"/>
  <c r="MQW6" i="9"/>
  <c r="MQX6" i="9"/>
  <c r="MQY6" i="9"/>
  <c r="MQZ6" i="9"/>
  <c r="MRA6" i="9"/>
  <c r="MRB6" i="9"/>
  <c r="MRC6" i="9"/>
  <c r="MRD6" i="9"/>
  <c r="MRE6" i="9"/>
  <c r="MRF6" i="9"/>
  <c r="MRG6" i="9"/>
  <c r="MRH6" i="9"/>
  <c r="MRI6" i="9"/>
  <c r="MRJ6" i="9"/>
  <c r="MRK6" i="9"/>
  <c r="MRL6" i="9"/>
  <c r="MRM6" i="9"/>
  <c r="MRN6" i="9"/>
  <c r="MRO6" i="9"/>
  <c r="MRP6" i="9"/>
  <c r="MRQ6" i="9"/>
  <c r="MRR6" i="9"/>
  <c r="MRS6" i="9"/>
  <c r="MRT6" i="9"/>
  <c r="MRU6" i="9"/>
  <c r="MRV6" i="9"/>
  <c r="MRW6" i="9"/>
  <c r="MRX6" i="9"/>
  <c r="MRY6" i="9"/>
  <c r="MRZ6" i="9"/>
  <c r="MSA6" i="9"/>
  <c r="MSB6" i="9"/>
  <c r="MSC6" i="9"/>
  <c r="MSD6" i="9"/>
  <c r="MSE6" i="9"/>
  <c r="MSF6" i="9"/>
  <c r="MSG6" i="9"/>
  <c r="MSH6" i="9"/>
  <c r="MSI6" i="9"/>
  <c r="MSJ6" i="9"/>
  <c r="MSK6" i="9"/>
  <c r="MSL6" i="9"/>
  <c r="MSM6" i="9"/>
  <c r="MSN6" i="9"/>
  <c r="MSO6" i="9"/>
  <c r="MSP6" i="9"/>
  <c r="MSQ6" i="9"/>
  <c r="MSR6" i="9"/>
  <c r="MSS6" i="9"/>
  <c r="MST6" i="9"/>
  <c r="MSU6" i="9"/>
  <c r="MSV6" i="9"/>
  <c r="MSW6" i="9"/>
  <c r="MSX6" i="9"/>
  <c r="MSY6" i="9"/>
  <c r="MSZ6" i="9"/>
  <c r="MTA6" i="9"/>
  <c r="MTB6" i="9"/>
  <c r="MTC6" i="9"/>
  <c r="MTD6" i="9"/>
  <c r="MTE6" i="9"/>
  <c r="MTF6" i="9"/>
  <c r="MTG6" i="9"/>
  <c r="MTH6" i="9"/>
  <c r="MTI6" i="9"/>
  <c r="MTJ6" i="9"/>
  <c r="MTK6" i="9"/>
  <c r="MTL6" i="9"/>
  <c r="MTM6" i="9"/>
  <c r="MTN6" i="9"/>
  <c r="MTO6" i="9"/>
  <c r="MTP6" i="9"/>
  <c r="MTQ6" i="9"/>
  <c r="MTR6" i="9"/>
  <c r="MTS6" i="9"/>
  <c r="MTT6" i="9"/>
  <c r="MTU6" i="9"/>
  <c r="MTV6" i="9"/>
  <c r="MTW6" i="9"/>
  <c r="MTX6" i="9"/>
  <c r="MTY6" i="9"/>
  <c r="MTZ6" i="9"/>
  <c r="MUA6" i="9"/>
  <c r="MUB6" i="9"/>
  <c r="MUC6" i="9"/>
  <c r="MUD6" i="9"/>
  <c r="MUE6" i="9"/>
  <c r="MUF6" i="9"/>
  <c r="MUG6" i="9"/>
  <c r="MUH6" i="9"/>
  <c r="MUI6" i="9"/>
  <c r="MUJ6" i="9"/>
  <c r="MUK6" i="9"/>
  <c r="MUL6" i="9"/>
  <c r="MUM6" i="9"/>
  <c r="MUN6" i="9"/>
  <c r="MUO6" i="9"/>
  <c r="MUP6" i="9"/>
  <c r="MUQ6" i="9"/>
  <c r="MUR6" i="9"/>
  <c r="MUS6" i="9"/>
  <c r="MUT6" i="9"/>
  <c r="MUU6" i="9"/>
  <c r="MUV6" i="9"/>
  <c r="MUW6" i="9"/>
  <c r="MUX6" i="9"/>
  <c r="MUY6" i="9"/>
  <c r="MUZ6" i="9"/>
  <c r="MVA6" i="9"/>
  <c r="MVB6" i="9"/>
  <c r="MVC6" i="9"/>
  <c r="MVD6" i="9"/>
  <c r="MVE6" i="9"/>
  <c r="MVF6" i="9"/>
  <c r="MVG6" i="9"/>
  <c r="MVH6" i="9"/>
  <c r="MVI6" i="9"/>
  <c r="MVJ6" i="9"/>
  <c r="MVK6" i="9"/>
  <c r="MVL6" i="9"/>
  <c r="MVM6" i="9"/>
  <c r="MVN6" i="9"/>
  <c r="MVO6" i="9"/>
  <c r="MVP6" i="9"/>
  <c r="MVQ6" i="9"/>
  <c r="MVR6" i="9"/>
  <c r="MVS6" i="9"/>
  <c r="MVT6" i="9"/>
  <c r="MVU6" i="9"/>
  <c r="MVV6" i="9"/>
  <c r="MVW6" i="9"/>
  <c r="MVX6" i="9"/>
  <c r="MVY6" i="9"/>
  <c r="MVZ6" i="9"/>
  <c r="MWA6" i="9"/>
  <c r="MWB6" i="9"/>
  <c r="MWC6" i="9"/>
  <c r="MWD6" i="9"/>
  <c r="MWE6" i="9"/>
  <c r="MWF6" i="9"/>
  <c r="MWG6" i="9"/>
  <c r="MWH6" i="9"/>
  <c r="MWI6" i="9"/>
  <c r="MWJ6" i="9"/>
  <c r="MWK6" i="9"/>
  <c r="MWL6" i="9"/>
  <c r="MWM6" i="9"/>
  <c r="MWN6" i="9"/>
  <c r="MWO6" i="9"/>
  <c r="MWP6" i="9"/>
  <c r="MWQ6" i="9"/>
  <c r="MWR6" i="9"/>
  <c r="MWS6" i="9"/>
  <c r="MWT6" i="9"/>
  <c r="MWU6" i="9"/>
  <c r="MWV6" i="9"/>
  <c r="MWW6" i="9"/>
  <c r="MWX6" i="9"/>
  <c r="MWY6" i="9"/>
  <c r="MWZ6" i="9"/>
  <c r="MXA6" i="9"/>
  <c r="MXB6" i="9"/>
  <c r="MXC6" i="9"/>
  <c r="MXD6" i="9"/>
  <c r="MXE6" i="9"/>
  <c r="MXF6" i="9"/>
  <c r="MXG6" i="9"/>
  <c r="MXH6" i="9"/>
  <c r="MXI6" i="9"/>
  <c r="MXJ6" i="9"/>
  <c r="MXK6" i="9"/>
  <c r="MXL6" i="9"/>
  <c r="MXM6" i="9"/>
  <c r="MXN6" i="9"/>
  <c r="MXO6" i="9"/>
  <c r="MXP6" i="9"/>
  <c r="MXQ6" i="9"/>
  <c r="MXR6" i="9"/>
  <c r="MXS6" i="9"/>
  <c r="MXT6" i="9"/>
  <c r="MXU6" i="9"/>
  <c r="MXV6" i="9"/>
  <c r="MXW6" i="9"/>
  <c r="MXX6" i="9"/>
  <c r="MXY6" i="9"/>
  <c r="MXZ6" i="9"/>
  <c r="MYA6" i="9"/>
  <c r="MYB6" i="9"/>
  <c r="MYC6" i="9"/>
  <c r="MYD6" i="9"/>
  <c r="MYE6" i="9"/>
  <c r="MYF6" i="9"/>
  <c r="MYG6" i="9"/>
  <c r="MYH6" i="9"/>
  <c r="MYI6" i="9"/>
  <c r="MYJ6" i="9"/>
  <c r="MYK6" i="9"/>
  <c r="MYL6" i="9"/>
  <c r="MYM6" i="9"/>
  <c r="MYN6" i="9"/>
  <c r="MYO6" i="9"/>
  <c r="MYP6" i="9"/>
  <c r="MYQ6" i="9"/>
  <c r="MYR6" i="9"/>
  <c r="MYS6" i="9"/>
  <c r="MYT6" i="9"/>
  <c r="MYU6" i="9"/>
  <c r="MYV6" i="9"/>
  <c r="MYW6" i="9"/>
  <c r="MYX6" i="9"/>
  <c r="MYY6" i="9"/>
  <c r="MYZ6" i="9"/>
  <c r="MZA6" i="9"/>
  <c r="MZB6" i="9"/>
  <c r="MZC6" i="9"/>
  <c r="MZD6" i="9"/>
  <c r="MZE6" i="9"/>
  <c r="MZF6" i="9"/>
  <c r="MZG6" i="9"/>
  <c r="MZH6" i="9"/>
  <c r="MZI6" i="9"/>
  <c r="MZJ6" i="9"/>
  <c r="MZK6" i="9"/>
  <c r="MZL6" i="9"/>
  <c r="MZM6" i="9"/>
  <c r="MZN6" i="9"/>
  <c r="MZO6" i="9"/>
  <c r="MZP6" i="9"/>
  <c r="MZQ6" i="9"/>
  <c r="MZR6" i="9"/>
  <c r="MZS6" i="9"/>
  <c r="MZT6" i="9"/>
  <c r="MZU6" i="9"/>
  <c r="MZV6" i="9"/>
  <c r="MZW6" i="9"/>
  <c r="MZX6" i="9"/>
  <c r="MZY6" i="9"/>
  <c r="MZZ6" i="9"/>
  <c r="NAA6" i="9"/>
  <c r="NAB6" i="9"/>
  <c r="NAC6" i="9"/>
  <c r="NAD6" i="9"/>
  <c r="NAE6" i="9"/>
  <c r="NAF6" i="9"/>
  <c r="NAG6" i="9"/>
  <c r="NAH6" i="9"/>
  <c r="NAI6" i="9"/>
  <c r="NAJ6" i="9"/>
  <c r="NAK6" i="9"/>
  <c r="NAL6" i="9"/>
  <c r="NAM6" i="9"/>
  <c r="NAN6" i="9"/>
  <c r="NAO6" i="9"/>
  <c r="NAP6" i="9"/>
  <c r="NAQ6" i="9"/>
  <c r="NAR6" i="9"/>
  <c r="NAS6" i="9"/>
  <c r="NAT6" i="9"/>
  <c r="NAU6" i="9"/>
  <c r="NAV6" i="9"/>
  <c r="NAW6" i="9"/>
  <c r="NAX6" i="9"/>
  <c r="NAY6" i="9"/>
  <c r="NAZ6" i="9"/>
  <c r="NBA6" i="9"/>
  <c r="NBB6" i="9"/>
  <c r="NBC6" i="9"/>
  <c r="NBD6" i="9"/>
  <c r="NBE6" i="9"/>
  <c r="NBF6" i="9"/>
  <c r="NBG6" i="9"/>
  <c r="NBH6" i="9"/>
  <c r="NBI6" i="9"/>
  <c r="NBJ6" i="9"/>
  <c r="NBK6" i="9"/>
  <c r="NBL6" i="9"/>
  <c r="NBM6" i="9"/>
  <c r="NBN6" i="9"/>
  <c r="NBO6" i="9"/>
  <c r="NBP6" i="9"/>
  <c r="NBQ6" i="9"/>
  <c r="NBR6" i="9"/>
  <c r="NBS6" i="9"/>
  <c r="NBT6" i="9"/>
  <c r="NBU6" i="9"/>
  <c r="NBV6" i="9"/>
  <c r="NBW6" i="9"/>
  <c r="NBX6" i="9"/>
  <c r="NBY6" i="9"/>
  <c r="NBZ6" i="9"/>
  <c r="NCA6" i="9"/>
  <c r="NCB6" i="9"/>
  <c r="NCC6" i="9"/>
  <c r="NCD6" i="9"/>
  <c r="NCE6" i="9"/>
  <c r="NCF6" i="9"/>
  <c r="NCG6" i="9"/>
  <c r="NCH6" i="9"/>
  <c r="NCI6" i="9"/>
  <c r="NCJ6" i="9"/>
  <c r="NCK6" i="9"/>
  <c r="NCL6" i="9"/>
  <c r="NCM6" i="9"/>
  <c r="NCN6" i="9"/>
  <c r="NCO6" i="9"/>
  <c r="NCP6" i="9"/>
  <c r="NCQ6" i="9"/>
  <c r="NCR6" i="9"/>
  <c r="NCS6" i="9"/>
  <c r="NCT6" i="9"/>
  <c r="NCU6" i="9"/>
  <c r="NCV6" i="9"/>
  <c r="NCW6" i="9"/>
  <c r="NCX6" i="9"/>
  <c r="NCY6" i="9"/>
  <c r="NCZ6" i="9"/>
  <c r="NDA6" i="9"/>
  <c r="NDB6" i="9"/>
  <c r="NDC6" i="9"/>
  <c r="NDD6" i="9"/>
  <c r="NDE6" i="9"/>
  <c r="NDF6" i="9"/>
  <c r="NDG6" i="9"/>
  <c r="NDH6" i="9"/>
  <c r="NDI6" i="9"/>
  <c r="NDJ6" i="9"/>
  <c r="NDK6" i="9"/>
  <c r="NDL6" i="9"/>
  <c r="NDM6" i="9"/>
  <c r="NDN6" i="9"/>
  <c r="NDO6" i="9"/>
  <c r="NDP6" i="9"/>
  <c r="NDQ6" i="9"/>
  <c r="NDR6" i="9"/>
  <c r="NDS6" i="9"/>
  <c r="NDT6" i="9"/>
  <c r="NDU6" i="9"/>
  <c r="NDV6" i="9"/>
  <c r="NDW6" i="9"/>
  <c r="NDX6" i="9"/>
  <c r="NDY6" i="9"/>
  <c r="NDZ6" i="9"/>
  <c r="NEA6" i="9"/>
  <c r="NEB6" i="9"/>
  <c r="NEC6" i="9"/>
  <c r="NED6" i="9"/>
  <c r="NEE6" i="9"/>
  <c r="NEF6" i="9"/>
  <c r="NEG6" i="9"/>
  <c r="NEH6" i="9"/>
  <c r="NEI6" i="9"/>
  <c r="NEJ6" i="9"/>
  <c r="NEK6" i="9"/>
  <c r="NEL6" i="9"/>
  <c r="NEM6" i="9"/>
  <c r="NEN6" i="9"/>
  <c r="NEO6" i="9"/>
  <c r="NEP6" i="9"/>
  <c r="NEQ6" i="9"/>
  <c r="NER6" i="9"/>
  <c r="NES6" i="9"/>
  <c r="NET6" i="9"/>
  <c r="NEU6" i="9"/>
  <c r="NEV6" i="9"/>
  <c r="NEW6" i="9"/>
  <c r="NEX6" i="9"/>
  <c r="NEY6" i="9"/>
  <c r="NEZ6" i="9"/>
  <c r="NFA6" i="9"/>
  <c r="NFB6" i="9"/>
  <c r="NFC6" i="9"/>
  <c r="NFD6" i="9"/>
  <c r="NFE6" i="9"/>
  <c r="NFF6" i="9"/>
  <c r="NFG6" i="9"/>
  <c r="NFH6" i="9"/>
  <c r="NFI6" i="9"/>
  <c r="NFJ6" i="9"/>
  <c r="NFK6" i="9"/>
  <c r="NFL6" i="9"/>
  <c r="NFM6" i="9"/>
  <c r="NFN6" i="9"/>
  <c r="NFO6" i="9"/>
  <c r="NFP6" i="9"/>
  <c r="NFQ6" i="9"/>
  <c r="NFR6" i="9"/>
  <c r="NFS6" i="9"/>
  <c r="NFT6" i="9"/>
  <c r="NFU6" i="9"/>
  <c r="NFV6" i="9"/>
  <c r="NFW6" i="9"/>
  <c r="NFX6" i="9"/>
  <c r="NFY6" i="9"/>
  <c r="NFZ6" i="9"/>
  <c r="NGA6" i="9"/>
  <c r="NGB6" i="9"/>
  <c r="NGC6" i="9"/>
  <c r="NGD6" i="9"/>
  <c r="NGE6" i="9"/>
  <c r="NGF6" i="9"/>
  <c r="NGG6" i="9"/>
  <c r="NGH6" i="9"/>
  <c r="NGI6" i="9"/>
  <c r="NGJ6" i="9"/>
  <c r="NGK6" i="9"/>
  <c r="NGL6" i="9"/>
  <c r="NGM6" i="9"/>
  <c r="NGN6" i="9"/>
  <c r="NGO6" i="9"/>
  <c r="NGP6" i="9"/>
  <c r="NGQ6" i="9"/>
  <c r="NGR6" i="9"/>
  <c r="NGS6" i="9"/>
  <c r="NGT6" i="9"/>
  <c r="NGU6" i="9"/>
  <c r="NGV6" i="9"/>
  <c r="NGW6" i="9"/>
  <c r="NGX6" i="9"/>
  <c r="NGY6" i="9"/>
  <c r="NGZ6" i="9"/>
  <c r="NHA6" i="9"/>
  <c r="NHB6" i="9"/>
  <c r="NHC6" i="9"/>
  <c r="NHD6" i="9"/>
  <c r="NHE6" i="9"/>
  <c r="NHF6" i="9"/>
  <c r="NHG6" i="9"/>
  <c r="NHH6" i="9"/>
  <c r="NHI6" i="9"/>
  <c r="NHJ6" i="9"/>
  <c r="NHK6" i="9"/>
  <c r="NHL6" i="9"/>
  <c r="NHM6" i="9"/>
  <c r="NHN6" i="9"/>
  <c r="NHO6" i="9"/>
  <c r="NHP6" i="9"/>
  <c r="NHQ6" i="9"/>
  <c r="NHR6" i="9"/>
  <c r="NHS6" i="9"/>
  <c r="NHT6" i="9"/>
  <c r="NHU6" i="9"/>
  <c r="NHV6" i="9"/>
  <c r="NHW6" i="9"/>
  <c r="NHX6" i="9"/>
  <c r="NHY6" i="9"/>
  <c r="NHZ6" i="9"/>
  <c r="NIA6" i="9"/>
  <c r="NIB6" i="9"/>
  <c r="NIC6" i="9"/>
  <c r="NID6" i="9"/>
  <c r="NIE6" i="9"/>
  <c r="NIF6" i="9"/>
  <c r="NIG6" i="9"/>
  <c r="NIH6" i="9"/>
  <c r="NII6" i="9"/>
  <c r="NIJ6" i="9"/>
  <c r="NIK6" i="9"/>
  <c r="NIL6" i="9"/>
  <c r="NIM6" i="9"/>
  <c r="NIN6" i="9"/>
  <c r="NIO6" i="9"/>
  <c r="NIP6" i="9"/>
  <c r="NIQ6" i="9"/>
  <c r="NIR6" i="9"/>
  <c r="NIS6" i="9"/>
  <c r="NIT6" i="9"/>
  <c r="NIU6" i="9"/>
  <c r="NIV6" i="9"/>
  <c r="NIW6" i="9"/>
  <c r="NIX6" i="9"/>
  <c r="NIY6" i="9"/>
  <c r="NIZ6" i="9"/>
  <c r="NJA6" i="9"/>
  <c r="NJB6" i="9"/>
  <c r="NJC6" i="9"/>
  <c r="NJD6" i="9"/>
  <c r="NJE6" i="9"/>
  <c r="NJF6" i="9"/>
  <c r="NJG6" i="9"/>
  <c r="NJH6" i="9"/>
  <c r="NJI6" i="9"/>
  <c r="NJJ6" i="9"/>
  <c r="NJK6" i="9"/>
  <c r="NJL6" i="9"/>
  <c r="NJM6" i="9"/>
  <c r="NJN6" i="9"/>
  <c r="NJO6" i="9"/>
  <c r="NJP6" i="9"/>
  <c r="NJQ6" i="9"/>
  <c r="NJR6" i="9"/>
  <c r="NJS6" i="9"/>
  <c r="NJT6" i="9"/>
  <c r="NJU6" i="9"/>
  <c r="NJV6" i="9"/>
  <c r="NJW6" i="9"/>
  <c r="NJX6" i="9"/>
  <c r="NJY6" i="9"/>
  <c r="NJZ6" i="9"/>
  <c r="NKA6" i="9"/>
  <c r="NKB6" i="9"/>
  <c r="NKC6" i="9"/>
  <c r="NKD6" i="9"/>
  <c r="NKE6" i="9"/>
  <c r="NKF6" i="9"/>
  <c r="NKG6" i="9"/>
  <c r="NKH6" i="9"/>
  <c r="NKI6" i="9"/>
  <c r="NKJ6" i="9"/>
  <c r="NKK6" i="9"/>
  <c r="NKL6" i="9"/>
  <c r="NKM6" i="9"/>
  <c r="NKN6" i="9"/>
  <c r="NKO6" i="9"/>
  <c r="NKP6" i="9"/>
  <c r="NKQ6" i="9"/>
  <c r="NKR6" i="9"/>
  <c r="NKS6" i="9"/>
  <c r="NKT6" i="9"/>
  <c r="NKU6" i="9"/>
  <c r="NKV6" i="9"/>
  <c r="NKW6" i="9"/>
  <c r="NKX6" i="9"/>
  <c r="NKY6" i="9"/>
  <c r="NKZ6" i="9"/>
  <c r="NLA6" i="9"/>
  <c r="NLB6" i="9"/>
  <c r="NLC6" i="9"/>
  <c r="NLD6" i="9"/>
  <c r="NLE6" i="9"/>
  <c r="NLF6" i="9"/>
  <c r="NLG6" i="9"/>
  <c r="NLH6" i="9"/>
  <c r="NLI6" i="9"/>
  <c r="NLJ6" i="9"/>
  <c r="NLK6" i="9"/>
  <c r="NLL6" i="9"/>
  <c r="NLM6" i="9"/>
  <c r="NLN6" i="9"/>
  <c r="NLO6" i="9"/>
  <c r="NLP6" i="9"/>
  <c r="NLQ6" i="9"/>
  <c r="NLR6" i="9"/>
  <c r="NLS6" i="9"/>
  <c r="NLT6" i="9"/>
  <c r="NLU6" i="9"/>
  <c r="NLV6" i="9"/>
  <c r="NLW6" i="9"/>
  <c r="NLX6" i="9"/>
  <c r="NLY6" i="9"/>
  <c r="NLZ6" i="9"/>
  <c r="NMA6" i="9"/>
  <c r="NMB6" i="9"/>
  <c r="NMC6" i="9"/>
  <c r="NMD6" i="9"/>
  <c r="NME6" i="9"/>
  <c r="NMF6" i="9"/>
  <c r="NMG6" i="9"/>
  <c r="NMH6" i="9"/>
  <c r="NMI6" i="9"/>
  <c r="NMJ6" i="9"/>
  <c r="NMK6" i="9"/>
  <c r="NML6" i="9"/>
  <c r="NMM6" i="9"/>
  <c r="NMN6" i="9"/>
  <c r="NMO6" i="9"/>
  <c r="NMP6" i="9"/>
  <c r="NMQ6" i="9"/>
  <c r="NMR6" i="9"/>
  <c r="NMS6" i="9"/>
  <c r="NMT6" i="9"/>
  <c r="NMU6" i="9"/>
  <c r="NMV6" i="9"/>
  <c r="NMW6" i="9"/>
  <c r="NMX6" i="9"/>
  <c r="NMY6" i="9"/>
  <c r="NMZ6" i="9"/>
  <c r="NNA6" i="9"/>
  <c r="NNB6" i="9"/>
  <c r="NNC6" i="9"/>
  <c r="NND6" i="9"/>
  <c r="NNE6" i="9"/>
  <c r="NNF6" i="9"/>
  <c r="NNG6" i="9"/>
  <c r="NNH6" i="9"/>
  <c r="NNI6" i="9"/>
  <c r="NNJ6" i="9"/>
  <c r="NNK6" i="9"/>
  <c r="NNL6" i="9"/>
  <c r="NNM6" i="9"/>
  <c r="NNN6" i="9"/>
  <c r="NNO6" i="9"/>
  <c r="NNP6" i="9"/>
  <c r="NNQ6" i="9"/>
  <c r="NNR6" i="9"/>
  <c r="NNS6" i="9"/>
  <c r="NNT6" i="9"/>
  <c r="NNU6" i="9"/>
  <c r="NNV6" i="9"/>
  <c r="NNW6" i="9"/>
  <c r="NNX6" i="9"/>
  <c r="NNY6" i="9"/>
  <c r="NNZ6" i="9"/>
  <c r="NOA6" i="9"/>
  <c r="NOB6" i="9"/>
  <c r="NOC6" i="9"/>
  <c r="NOD6" i="9"/>
  <c r="NOE6" i="9"/>
  <c r="NOF6" i="9"/>
  <c r="NOG6" i="9"/>
  <c r="NOH6" i="9"/>
  <c r="NOI6" i="9"/>
  <c r="NOJ6" i="9"/>
  <c r="NOK6" i="9"/>
  <c r="NOL6" i="9"/>
  <c r="NOM6" i="9"/>
  <c r="NON6" i="9"/>
  <c r="NOO6" i="9"/>
  <c r="NOP6" i="9"/>
  <c r="NOQ6" i="9"/>
  <c r="NOR6" i="9"/>
  <c r="NOS6" i="9"/>
  <c r="NOT6" i="9"/>
  <c r="NOU6" i="9"/>
  <c r="NOV6" i="9"/>
  <c r="NOW6" i="9"/>
  <c r="NOX6" i="9"/>
  <c r="NOY6" i="9"/>
  <c r="NOZ6" i="9"/>
  <c r="NPA6" i="9"/>
  <c r="NPB6" i="9"/>
  <c r="NPC6" i="9"/>
  <c r="NPD6" i="9"/>
  <c r="NPE6" i="9"/>
  <c r="NPF6" i="9"/>
  <c r="NPG6" i="9"/>
  <c r="NPH6" i="9"/>
  <c r="NPI6" i="9"/>
  <c r="NPJ6" i="9"/>
  <c r="NPK6" i="9"/>
  <c r="NPL6" i="9"/>
  <c r="NPM6" i="9"/>
  <c r="NPN6" i="9"/>
  <c r="NPO6" i="9"/>
  <c r="NPP6" i="9"/>
  <c r="NPQ6" i="9"/>
  <c r="NPR6" i="9"/>
  <c r="NPS6" i="9"/>
  <c r="NPT6" i="9"/>
  <c r="NPU6" i="9"/>
  <c r="NPV6" i="9"/>
  <c r="NPW6" i="9"/>
  <c r="NPX6" i="9"/>
  <c r="NPY6" i="9"/>
  <c r="NPZ6" i="9"/>
  <c r="NQA6" i="9"/>
  <c r="NQB6" i="9"/>
  <c r="NQC6" i="9"/>
  <c r="NQD6" i="9"/>
  <c r="NQE6" i="9"/>
  <c r="NQF6" i="9"/>
  <c r="NQG6" i="9"/>
  <c r="NQH6" i="9"/>
  <c r="NQI6" i="9"/>
  <c r="NQJ6" i="9"/>
  <c r="NQK6" i="9"/>
  <c r="NQL6" i="9"/>
  <c r="NQM6" i="9"/>
  <c r="NQN6" i="9"/>
  <c r="NQO6" i="9"/>
  <c r="NQP6" i="9"/>
  <c r="NQQ6" i="9"/>
  <c r="NQR6" i="9"/>
  <c r="NQS6" i="9"/>
  <c r="NQT6" i="9"/>
  <c r="NQU6" i="9"/>
  <c r="NQV6" i="9"/>
  <c r="NQW6" i="9"/>
  <c r="NQX6" i="9"/>
  <c r="NQY6" i="9"/>
  <c r="NQZ6" i="9"/>
  <c r="NRA6" i="9"/>
  <c r="NRB6" i="9"/>
  <c r="NRC6" i="9"/>
  <c r="NRD6" i="9"/>
  <c r="NRE6" i="9"/>
  <c r="NRF6" i="9"/>
  <c r="NRG6" i="9"/>
  <c r="NRH6" i="9"/>
  <c r="NRI6" i="9"/>
  <c r="NRJ6" i="9"/>
  <c r="NRK6" i="9"/>
  <c r="NRL6" i="9"/>
  <c r="NRM6" i="9"/>
  <c r="NRN6" i="9"/>
  <c r="NRO6" i="9"/>
  <c r="NRP6" i="9"/>
  <c r="NRQ6" i="9"/>
  <c r="NRR6" i="9"/>
  <c r="NRS6" i="9"/>
  <c r="NRT6" i="9"/>
  <c r="NRU6" i="9"/>
  <c r="NRV6" i="9"/>
  <c r="NRW6" i="9"/>
  <c r="NRX6" i="9"/>
  <c r="NRY6" i="9"/>
  <c r="NRZ6" i="9"/>
  <c r="NSA6" i="9"/>
  <c r="NSB6" i="9"/>
  <c r="NSC6" i="9"/>
  <c r="NSD6" i="9"/>
  <c r="NSE6" i="9"/>
  <c r="NSF6" i="9"/>
  <c r="NSG6" i="9"/>
  <c r="NSH6" i="9"/>
  <c r="NSI6" i="9"/>
  <c r="NSJ6" i="9"/>
  <c r="NSK6" i="9"/>
  <c r="NSL6" i="9"/>
  <c r="NSM6" i="9"/>
  <c r="NSN6" i="9"/>
  <c r="NSO6" i="9"/>
  <c r="NSP6" i="9"/>
  <c r="NSQ6" i="9"/>
  <c r="NSR6" i="9"/>
  <c r="NSS6" i="9"/>
  <c r="NST6" i="9"/>
  <c r="NSU6" i="9"/>
  <c r="NSV6" i="9"/>
  <c r="NSW6" i="9"/>
  <c r="NSX6" i="9"/>
  <c r="NSY6" i="9"/>
  <c r="NSZ6" i="9"/>
  <c r="NTA6" i="9"/>
  <c r="NTB6" i="9"/>
  <c r="NTC6" i="9"/>
  <c r="NTD6" i="9"/>
  <c r="NTE6" i="9"/>
  <c r="NTF6" i="9"/>
  <c r="NTG6" i="9"/>
  <c r="NTH6" i="9"/>
  <c r="NTI6" i="9"/>
  <c r="NTJ6" i="9"/>
  <c r="NTK6" i="9"/>
  <c r="NTL6" i="9"/>
  <c r="NTM6" i="9"/>
  <c r="NTN6" i="9"/>
  <c r="NTO6" i="9"/>
  <c r="NTP6" i="9"/>
  <c r="NTQ6" i="9"/>
  <c r="NTR6" i="9"/>
  <c r="NTS6" i="9"/>
  <c r="NTT6" i="9"/>
  <c r="NTU6" i="9"/>
  <c r="NTV6" i="9"/>
  <c r="NTW6" i="9"/>
  <c r="NTX6" i="9"/>
  <c r="NTY6" i="9"/>
  <c r="NTZ6" i="9"/>
  <c r="NUA6" i="9"/>
  <c r="NUB6" i="9"/>
  <c r="NUC6" i="9"/>
  <c r="NUD6" i="9"/>
  <c r="NUE6" i="9"/>
  <c r="NUF6" i="9"/>
  <c r="NUG6" i="9"/>
  <c r="NUH6" i="9"/>
  <c r="NUI6" i="9"/>
  <c r="NUJ6" i="9"/>
  <c r="NUK6" i="9"/>
  <c r="NUL6" i="9"/>
  <c r="NUM6" i="9"/>
  <c r="NUN6" i="9"/>
  <c r="NUO6" i="9"/>
  <c r="NUP6" i="9"/>
  <c r="NUQ6" i="9"/>
  <c r="NUR6" i="9"/>
  <c r="NUS6" i="9"/>
  <c r="NUT6" i="9"/>
  <c r="NUU6" i="9"/>
  <c r="NUV6" i="9"/>
  <c r="NUW6" i="9"/>
  <c r="NUX6" i="9"/>
  <c r="NUY6" i="9"/>
  <c r="NUZ6" i="9"/>
  <c r="NVA6" i="9"/>
  <c r="NVB6" i="9"/>
  <c r="NVC6" i="9"/>
  <c r="NVD6" i="9"/>
  <c r="NVE6" i="9"/>
  <c r="NVF6" i="9"/>
  <c r="NVG6" i="9"/>
  <c r="NVH6" i="9"/>
  <c r="NVI6" i="9"/>
  <c r="NVJ6" i="9"/>
  <c r="NVK6" i="9"/>
  <c r="NVL6" i="9"/>
  <c r="NVM6" i="9"/>
  <c r="NVN6" i="9"/>
  <c r="NVO6" i="9"/>
  <c r="NVP6" i="9"/>
  <c r="NVQ6" i="9"/>
  <c r="NVR6" i="9"/>
  <c r="NVS6" i="9"/>
  <c r="NVT6" i="9"/>
  <c r="NVU6" i="9"/>
  <c r="NVV6" i="9"/>
  <c r="NVW6" i="9"/>
  <c r="NVX6" i="9"/>
  <c r="NVY6" i="9"/>
  <c r="NVZ6" i="9"/>
  <c r="NWA6" i="9"/>
  <c r="NWB6" i="9"/>
  <c r="NWC6" i="9"/>
  <c r="NWD6" i="9"/>
  <c r="NWE6" i="9"/>
  <c r="NWF6" i="9"/>
  <c r="NWG6" i="9"/>
  <c r="NWH6" i="9"/>
  <c r="NWI6" i="9"/>
  <c r="NWJ6" i="9"/>
  <c r="NWK6" i="9"/>
  <c r="NWL6" i="9"/>
  <c r="NWM6" i="9"/>
  <c r="NWN6" i="9"/>
  <c r="NWO6" i="9"/>
  <c r="NWP6" i="9"/>
  <c r="NWQ6" i="9"/>
  <c r="NWR6" i="9"/>
  <c r="NWS6" i="9"/>
  <c r="NWT6" i="9"/>
  <c r="NWU6" i="9"/>
  <c r="NWV6" i="9"/>
  <c r="NWW6" i="9"/>
  <c r="NWX6" i="9"/>
  <c r="NWY6" i="9"/>
  <c r="NWZ6" i="9"/>
  <c r="NXA6" i="9"/>
  <c r="NXB6" i="9"/>
  <c r="NXC6" i="9"/>
  <c r="NXD6" i="9"/>
  <c r="NXE6" i="9"/>
  <c r="NXF6" i="9"/>
  <c r="NXG6" i="9"/>
  <c r="NXH6" i="9"/>
  <c r="NXI6" i="9"/>
  <c r="NXJ6" i="9"/>
  <c r="NXK6" i="9"/>
  <c r="NXL6" i="9"/>
  <c r="NXM6" i="9"/>
  <c r="NXN6" i="9"/>
  <c r="NXO6" i="9"/>
  <c r="NXP6" i="9"/>
  <c r="NXQ6" i="9"/>
  <c r="NXR6" i="9"/>
  <c r="NXS6" i="9"/>
  <c r="NXT6" i="9"/>
  <c r="NXU6" i="9"/>
  <c r="NXV6" i="9"/>
  <c r="NXW6" i="9"/>
  <c r="NXX6" i="9"/>
  <c r="NXY6" i="9"/>
  <c r="NXZ6" i="9"/>
  <c r="NYA6" i="9"/>
  <c r="NYB6" i="9"/>
  <c r="NYC6" i="9"/>
  <c r="NYD6" i="9"/>
  <c r="NYE6" i="9"/>
  <c r="NYF6" i="9"/>
  <c r="NYG6" i="9"/>
  <c r="NYH6" i="9"/>
  <c r="NYI6" i="9"/>
  <c r="NYJ6" i="9"/>
  <c r="NYK6" i="9"/>
  <c r="NYL6" i="9"/>
  <c r="NYM6" i="9"/>
  <c r="NYN6" i="9"/>
  <c r="NYO6" i="9"/>
  <c r="NYP6" i="9"/>
  <c r="NYQ6" i="9"/>
  <c r="NYR6" i="9"/>
  <c r="NYS6" i="9"/>
  <c r="NYT6" i="9"/>
  <c r="NYU6" i="9"/>
  <c r="NYV6" i="9"/>
  <c r="NYW6" i="9"/>
  <c r="NYX6" i="9"/>
  <c r="NYY6" i="9"/>
  <c r="NYZ6" i="9"/>
  <c r="NZA6" i="9"/>
  <c r="NZB6" i="9"/>
  <c r="NZC6" i="9"/>
  <c r="NZD6" i="9"/>
  <c r="NZE6" i="9"/>
  <c r="NZF6" i="9"/>
  <c r="NZG6" i="9"/>
  <c r="NZH6" i="9"/>
  <c r="NZI6" i="9"/>
  <c r="NZJ6" i="9"/>
  <c r="NZK6" i="9"/>
  <c r="NZL6" i="9"/>
  <c r="NZM6" i="9"/>
  <c r="NZN6" i="9"/>
  <c r="NZO6" i="9"/>
  <c r="NZP6" i="9"/>
  <c r="NZQ6" i="9"/>
  <c r="NZR6" i="9"/>
  <c r="NZS6" i="9"/>
  <c r="NZT6" i="9"/>
  <c r="NZU6" i="9"/>
  <c r="NZV6" i="9"/>
  <c r="NZW6" i="9"/>
  <c r="NZX6" i="9"/>
  <c r="NZY6" i="9"/>
  <c r="NZZ6" i="9"/>
  <c r="OAA6" i="9"/>
  <c r="OAB6" i="9"/>
  <c r="OAC6" i="9"/>
  <c r="OAD6" i="9"/>
  <c r="OAE6" i="9"/>
  <c r="OAF6" i="9"/>
  <c r="OAG6" i="9"/>
  <c r="OAH6" i="9"/>
  <c r="OAI6" i="9"/>
  <c r="OAJ6" i="9"/>
  <c r="OAK6" i="9"/>
  <c r="OAL6" i="9"/>
  <c r="OAM6" i="9"/>
  <c r="OAN6" i="9"/>
  <c r="OAO6" i="9"/>
  <c r="OAP6" i="9"/>
  <c r="OAQ6" i="9"/>
  <c r="OAR6" i="9"/>
  <c r="OAS6" i="9"/>
  <c r="OAT6" i="9"/>
  <c r="OAU6" i="9"/>
  <c r="OAV6" i="9"/>
  <c r="OAW6" i="9"/>
  <c r="OAX6" i="9"/>
  <c r="OAY6" i="9"/>
  <c r="OAZ6" i="9"/>
  <c r="OBA6" i="9"/>
  <c r="OBB6" i="9"/>
  <c r="OBC6" i="9"/>
  <c r="OBD6" i="9"/>
  <c r="OBE6" i="9"/>
  <c r="OBF6" i="9"/>
  <c r="OBG6" i="9"/>
  <c r="OBH6" i="9"/>
  <c r="OBI6" i="9"/>
  <c r="OBJ6" i="9"/>
  <c r="OBK6" i="9"/>
  <c r="OBL6" i="9"/>
  <c r="OBM6" i="9"/>
  <c r="OBN6" i="9"/>
  <c r="OBO6" i="9"/>
  <c r="OBP6" i="9"/>
  <c r="OBQ6" i="9"/>
  <c r="OBR6" i="9"/>
  <c r="OBS6" i="9"/>
  <c r="OBT6" i="9"/>
  <c r="OBU6" i="9"/>
  <c r="OBV6" i="9"/>
  <c r="OBW6" i="9"/>
  <c r="OBX6" i="9"/>
  <c r="OBY6" i="9"/>
  <c r="OBZ6" i="9"/>
  <c r="OCA6" i="9"/>
  <c r="OCB6" i="9"/>
  <c r="OCC6" i="9"/>
  <c r="OCD6" i="9"/>
  <c r="OCE6" i="9"/>
  <c r="OCF6" i="9"/>
  <c r="OCG6" i="9"/>
  <c r="OCH6" i="9"/>
  <c r="OCI6" i="9"/>
  <c r="OCJ6" i="9"/>
  <c r="OCK6" i="9"/>
  <c r="OCL6" i="9"/>
  <c r="OCM6" i="9"/>
  <c r="OCN6" i="9"/>
  <c r="OCO6" i="9"/>
  <c r="OCP6" i="9"/>
  <c r="OCQ6" i="9"/>
  <c r="OCR6" i="9"/>
  <c r="OCS6" i="9"/>
  <c r="OCT6" i="9"/>
  <c r="OCU6" i="9"/>
  <c r="OCV6" i="9"/>
  <c r="OCW6" i="9"/>
  <c r="OCX6" i="9"/>
  <c r="OCY6" i="9"/>
  <c r="OCZ6" i="9"/>
  <c r="ODA6" i="9"/>
  <c r="ODB6" i="9"/>
  <c r="ODC6" i="9"/>
  <c r="ODD6" i="9"/>
  <c r="ODE6" i="9"/>
  <c r="ODF6" i="9"/>
  <c r="ODG6" i="9"/>
  <c r="ODH6" i="9"/>
  <c r="ODI6" i="9"/>
  <c r="ODJ6" i="9"/>
  <c r="ODK6" i="9"/>
  <c r="ODL6" i="9"/>
  <c r="ODM6" i="9"/>
  <c r="ODN6" i="9"/>
  <c r="ODO6" i="9"/>
  <c r="ODP6" i="9"/>
  <c r="ODQ6" i="9"/>
  <c r="ODR6" i="9"/>
  <c r="ODS6" i="9"/>
  <c r="ODT6" i="9"/>
  <c r="ODU6" i="9"/>
  <c r="ODV6" i="9"/>
  <c r="ODW6" i="9"/>
  <c r="ODX6" i="9"/>
  <c r="ODY6" i="9"/>
  <c r="ODZ6" i="9"/>
  <c r="OEA6" i="9"/>
  <c r="OEB6" i="9"/>
  <c r="OEC6" i="9"/>
  <c r="OED6" i="9"/>
  <c r="OEE6" i="9"/>
  <c r="OEF6" i="9"/>
  <c r="OEG6" i="9"/>
  <c r="OEH6" i="9"/>
  <c r="OEI6" i="9"/>
  <c r="OEJ6" i="9"/>
  <c r="OEK6" i="9"/>
  <c r="OEL6" i="9"/>
  <c r="OEM6" i="9"/>
  <c r="OEN6" i="9"/>
  <c r="OEO6" i="9"/>
  <c r="OEP6" i="9"/>
  <c r="OEQ6" i="9"/>
  <c r="OER6" i="9"/>
  <c r="OES6" i="9"/>
  <c r="OET6" i="9"/>
  <c r="OEU6" i="9"/>
  <c r="OEV6" i="9"/>
  <c r="OEW6" i="9"/>
  <c r="OEX6" i="9"/>
  <c r="OEY6" i="9"/>
  <c r="OEZ6" i="9"/>
  <c r="OFA6" i="9"/>
  <c r="OFB6" i="9"/>
  <c r="OFC6" i="9"/>
  <c r="OFD6" i="9"/>
  <c r="OFE6" i="9"/>
  <c r="OFF6" i="9"/>
  <c r="OFG6" i="9"/>
  <c r="OFH6" i="9"/>
  <c r="OFI6" i="9"/>
  <c r="OFJ6" i="9"/>
  <c r="OFK6" i="9"/>
  <c r="OFL6" i="9"/>
  <c r="OFM6" i="9"/>
  <c r="OFN6" i="9"/>
  <c r="OFO6" i="9"/>
  <c r="OFP6" i="9"/>
  <c r="OFQ6" i="9"/>
  <c r="OFR6" i="9"/>
  <c r="OFS6" i="9"/>
  <c r="OFT6" i="9"/>
  <c r="OFU6" i="9"/>
  <c r="OFV6" i="9"/>
  <c r="OFW6" i="9"/>
  <c r="OFX6" i="9"/>
  <c r="OFY6" i="9"/>
  <c r="OFZ6" i="9"/>
  <c r="OGA6" i="9"/>
  <c r="OGB6" i="9"/>
  <c r="OGC6" i="9"/>
  <c r="OGD6" i="9"/>
  <c r="OGE6" i="9"/>
  <c r="OGF6" i="9"/>
  <c r="OGG6" i="9"/>
  <c r="OGH6" i="9"/>
  <c r="OGI6" i="9"/>
  <c r="OGJ6" i="9"/>
  <c r="OGK6" i="9"/>
  <c r="OGL6" i="9"/>
  <c r="OGM6" i="9"/>
  <c r="OGN6" i="9"/>
  <c r="OGO6" i="9"/>
  <c r="OGP6" i="9"/>
  <c r="OGQ6" i="9"/>
  <c r="OGR6" i="9"/>
  <c r="OGS6" i="9"/>
  <c r="OGT6" i="9"/>
  <c r="OGU6" i="9"/>
  <c r="OGV6" i="9"/>
  <c r="OGW6" i="9"/>
  <c r="OGX6" i="9"/>
  <c r="OGY6" i="9"/>
  <c r="OGZ6" i="9"/>
  <c r="OHA6" i="9"/>
  <c r="OHB6" i="9"/>
  <c r="OHC6" i="9"/>
  <c r="OHD6" i="9"/>
  <c r="OHE6" i="9"/>
  <c r="OHF6" i="9"/>
  <c r="OHG6" i="9"/>
  <c r="OHH6" i="9"/>
  <c r="OHI6" i="9"/>
  <c r="OHJ6" i="9"/>
  <c r="OHK6" i="9"/>
  <c r="OHL6" i="9"/>
  <c r="OHM6" i="9"/>
  <c r="OHN6" i="9"/>
  <c r="OHO6" i="9"/>
  <c r="OHP6" i="9"/>
  <c r="OHQ6" i="9"/>
  <c r="OHR6" i="9"/>
  <c r="OHS6" i="9"/>
  <c r="OHT6" i="9"/>
  <c r="OHU6" i="9"/>
  <c r="OHV6" i="9"/>
  <c r="OHW6" i="9"/>
  <c r="OHX6" i="9"/>
  <c r="OHY6" i="9"/>
  <c r="OHZ6" i="9"/>
  <c r="OIA6" i="9"/>
  <c r="OIB6" i="9"/>
  <c r="OIC6" i="9"/>
  <c r="OID6" i="9"/>
  <c r="OIE6" i="9"/>
  <c r="OIF6" i="9"/>
  <c r="OIG6" i="9"/>
  <c r="OIH6" i="9"/>
  <c r="OII6" i="9"/>
  <c r="OIJ6" i="9"/>
  <c r="OIK6" i="9"/>
  <c r="OIL6" i="9"/>
  <c r="OIM6" i="9"/>
  <c r="OIN6" i="9"/>
  <c r="OIO6" i="9"/>
  <c r="OIP6" i="9"/>
  <c r="OIQ6" i="9"/>
  <c r="OIR6" i="9"/>
  <c r="OIS6" i="9"/>
  <c r="OIT6" i="9"/>
  <c r="OIU6" i="9"/>
  <c r="OIV6" i="9"/>
  <c r="OIW6" i="9"/>
  <c r="OIX6" i="9"/>
  <c r="OIY6" i="9"/>
  <c r="OIZ6" i="9"/>
  <c r="OJA6" i="9"/>
  <c r="OJB6" i="9"/>
  <c r="OJC6" i="9"/>
  <c r="OJD6" i="9"/>
  <c r="OJE6" i="9"/>
  <c r="OJF6" i="9"/>
  <c r="OJG6" i="9"/>
  <c r="OJH6" i="9"/>
  <c r="OJI6" i="9"/>
  <c r="OJJ6" i="9"/>
  <c r="OJK6" i="9"/>
  <c r="OJL6" i="9"/>
  <c r="OJM6" i="9"/>
  <c r="OJN6" i="9"/>
  <c r="OJO6" i="9"/>
  <c r="OJP6" i="9"/>
  <c r="OJQ6" i="9"/>
  <c r="OJR6" i="9"/>
  <c r="OJS6" i="9"/>
  <c r="OJT6" i="9"/>
  <c r="OJU6" i="9"/>
  <c r="OJV6" i="9"/>
  <c r="OJW6" i="9"/>
  <c r="OJX6" i="9"/>
  <c r="OJY6" i="9"/>
  <c r="OJZ6" i="9"/>
  <c r="OKA6" i="9"/>
  <c r="OKB6" i="9"/>
  <c r="OKC6" i="9"/>
  <c r="OKD6" i="9"/>
  <c r="OKE6" i="9"/>
  <c r="OKF6" i="9"/>
  <c r="OKG6" i="9"/>
  <c r="OKH6" i="9"/>
  <c r="OKI6" i="9"/>
  <c r="OKJ6" i="9"/>
  <c r="OKK6" i="9"/>
  <c r="OKL6" i="9"/>
  <c r="OKM6" i="9"/>
  <c r="OKN6" i="9"/>
  <c r="OKO6" i="9"/>
  <c r="OKP6" i="9"/>
  <c r="OKQ6" i="9"/>
  <c r="OKR6" i="9"/>
  <c r="OKS6" i="9"/>
  <c r="OKT6" i="9"/>
  <c r="OKU6" i="9"/>
  <c r="OKV6" i="9"/>
  <c r="OKW6" i="9"/>
  <c r="OKX6" i="9"/>
  <c r="OKY6" i="9"/>
  <c r="OKZ6" i="9"/>
  <c r="OLA6" i="9"/>
  <c r="OLB6" i="9"/>
  <c r="OLC6" i="9"/>
  <c r="OLD6" i="9"/>
  <c r="OLE6" i="9"/>
  <c r="OLF6" i="9"/>
  <c r="OLG6" i="9"/>
  <c r="OLH6" i="9"/>
  <c r="OLI6" i="9"/>
  <c r="OLJ6" i="9"/>
  <c r="OLK6" i="9"/>
  <c r="OLL6" i="9"/>
  <c r="OLM6" i="9"/>
  <c r="OLN6" i="9"/>
  <c r="OLO6" i="9"/>
  <c r="OLP6" i="9"/>
  <c r="OLQ6" i="9"/>
  <c r="OLR6" i="9"/>
  <c r="OLS6" i="9"/>
  <c r="OLT6" i="9"/>
  <c r="OLU6" i="9"/>
  <c r="OLV6" i="9"/>
  <c r="OLW6" i="9"/>
  <c r="OLX6" i="9"/>
  <c r="OLY6" i="9"/>
  <c r="OLZ6" i="9"/>
  <c r="OMA6" i="9"/>
  <c r="OMB6" i="9"/>
  <c r="OMC6" i="9"/>
  <c r="OMD6" i="9"/>
  <c r="OME6" i="9"/>
  <c r="OMF6" i="9"/>
  <c r="OMG6" i="9"/>
  <c r="OMH6" i="9"/>
  <c r="OMI6" i="9"/>
  <c r="OMJ6" i="9"/>
  <c r="OMK6" i="9"/>
  <c r="OML6" i="9"/>
  <c r="OMM6" i="9"/>
  <c r="OMN6" i="9"/>
  <c r="OMO6" i="9"/>
  <c r="OMP6" i="9"/>
  <c r="OMQ6" i="9"/>
  <c r="OMR6" i="9"/>
  <c r="OMS6" i="9"/>
  <c r="OMT6" i="9"/>
  <c r="OMU6" i="9"/>
  <c r="OMV6" i="9"/>
  <c r="OMW6" i="9"/>
  <c r="OMX6" i="9"/>
  <c r="OMY6" i="9"/>
  <c r="OMZ6" i="9"/>
  <c r="ONA6" i="9"/>
  <c r="ONB6" i="9"/>
  <c r="ONC6" i="9"/>
  <c r="OND6" i="9"/>
  <c r="ONE6" i="9"/>
  <c r="ONF6" i="9"/>
  <c r="ONG6" i="9"/>
  <c r="ONH6" i="9"/>
  <c r="ONI6" i="9"/>
  <c r="ONJ6" i="9"/>
  <c r="ONK6" i="9"/>
  <c r="ONL6" i="9"/>
  <c r="ONM6" i="9"/>
  <c r="ONN6" i="9"/>
  <c r="ONO6" i="9"/>
  <c r="ONP6" i="9"/>
  <c r="ONQ6" i="9"/>
  <c r="ONR6" i="9"/>
  <c r="ONS6" i="9"/>
  <c r="ONT6" i="9"/>
  <c r="ONU6" i="9"/>
  <c r="ONV6" i="9"/>
  <c r="ONW6" i="9"/>
  <c r="ONX6" i="9"/>
  <c r="ONY6" i="9"/>
  <c r="ONZ6" i="9"/>
  <c r="OOA6" i="9"/>
  <c r="OOB6" i="9"/>
  <c r="OOC6" i="9"/>
  <c r="OOD6" i="9"/>
  <c r="OOE6" i="9"/>
  <c r="OOF6" i="9"/>
  <c r="OOG6" i="9"/>
  <c r="OOH6" i="9"/>
  <c r="OOI6" i="9"/>
  <c r="OOJ6" i="9"/>
  <c r="OOK6" i="9"/>
  <c r="OOL6" i="9"/>
  <c r="OOM6" i="9"/>
  <c r="OON6" i="9"/>
  <c r="OOO6" i="9"/>
  <c r="OOP6" i="9"/>
  <c r="OOQ6" i="9"/>
  <c r="OOR6" i="9"/>
  <c r="OOS6" i="9"/>
  <c r="OOT6" i="9"/>
  <c r="OOU6" i="9"/>
  <c r="OOV6" i="9"/>
  <c r="OOW6" i="9"/>
  <c r="OOX6" i="9"/>
  <c r="OOY6" i="9"/>
  <c r="OOZ6" i="9"/>
  <c r="OPA6" i="9"/>
  <c r="OPB6" i="9"/>
  <c r="OPC6" i="9"/>
  <c r="OPD6" i="9"/>
  <c r="OPE6" i="9"/>
  <c r="OPF6" i="9"/>
  <c r="OPG6" i="9"/>
  <c r="OPH6" i="9"/>
  <c r="OPI6" i="9"/>
  <c r="OPJ6" i="9"/>
  <c r="OPK6" i="9"/>
  <c r="OPL6" i="9"/>
  <c r="OPM6" i="9"/>
  <c r="OPN6" i="9"/>
  <c r="OPO6" i="9"/>
  <c r="OPP6" i="9"/>
  <c r="OPQ6" i="9"/>
  <c r="OPR6" i="9"/>
  <c r="OPS6" i="9"/>
  <c r="OPT6" i="9"/>
  <c r="OPU6" i="9"/>
  <c r="OPV6" i="9"/>
  <c r="OPW6" i="9"/>
  <c r="OPX6" i="9"/>
  <c r="OPY6" i="9"/>
  <c r="OPZ6" i="9"/>
  <c r="OQA6" i="9"/>
  <c r="OQB6" i="9"/>
  <c r="OQC6" i="9"/>
  <c r="OQD6" i="9"/>
  <c r="OQE6" i="9"/>
  <c r="OQF6" i="9"/>
  <c r="OQG6" i="9"/>
  <c r="OQH6" i="9"/>
  <c r="OQI6" i="9"/>
  <c r="OQJ6" i="9"/>
  <c r="OQK6" i="9"/>
  <c r="OQL6" i="9"/>
  <c r="OQM6" i="9"/>
  <c r="OQN6" i="9"/>
  <c r="OQO6" i="9"/>
  <c r="OQP6" i="9"/>
  <c r="OQQ6" i="9"/>
  <c r="OQR6" i="9"/>
  <c r="OQS6" i="9"/>
  <c r="OQT6" i="9"/>
  <c r="OQU6" i="9"/>
  <c r="OQV6" i="9"/>
  <c r="OQW6" i="9"/>
  <c r="OQX6" i="9"/>
  <c r="OQY6" i="9"/>
  <c r="OQZ6" i="9"/>
  <c r="ORA6" i="9"/>
  <c r="ORB6" i="9"/>
  <c r="ORC6" i="9"/>
  <c r="ORD6" i="9"/>
  <c r="ORE6" i="9"/>
  <c r="ORF6" i="9"/>
  <c r="ORG6" i="9"/>
  <c r="ORH6" i="9"/>
  <c r="ORI6" i="9"/>
  <c r="ORJ6" i="9"/>
  <c r="ORK6" i="9"/>
  <c r="ORL6" i="9"/>
  <c r="ORM6" i="9"/>
  <c r="ORN6" i="9"/>
  <c r="ORO6" i="9"/>
  <c r="ORP6" i="9"/>
  <c r="ORQ6" i="9"/>
  <c r="ORR6" i="9"/>
  <c r="ORS6" i="9"/>
  <c r="ORT6" i="9"/>
  <c r="ORU6" i="9"/>
  <c r="ORV6" i="9"/>
  <c r="ORW6" i="9"/>
  <c r="ORX6" i="9"/>
  <c r="ORY6" i="9"/>
  <c r="ORZ6" i="9"/>
  <c r="OSA6" i="9"/>
  <c r="OSB6" i="9"/>
  <c r="OSC6" i="9"/>
  <c r="OSD6" i="9"/>
  <c r="OSE6" i="9"/>
  <c r="OSF6" i="9"/>
  <c r="OSG6" i="9"/>
  <c r="OSH6" i="9"/>
  <c r="OSI6" i="9"/>
  <c r="OSJ6" i="9"/>
  <c r="OSK6" i="9"/>
  <c r="OSL6" i="9"/>
  <c r="OSM6" i="9"/>
  <c r="OSN6" i="9"/>
  <c r="OSO6" i="9"/>
  <c r="OSP6" i="9"/>
  <c r="OSQ6" i="9"/>
  <c r="OSR6" i="9"/>
  <c r="OSS6" i="9"/>
  <c r="OST6" i="9"/>
  <c r="OSU6" i="9"/>
  <c r="OSV6" i="9"/>
  <c r="OSW6" i="9"/>
  <c r="OSX6" i="9"/>
  <c r="OSY6" i="9"/>
  <c r="OSZ6" i="9"/>
  <c r="OTA6" i="9"/>
  <c r="OTB6" i="9"/>
  <c r="OTC6" i="9"/>
  <c r="OTD6" i="9"/>
  <c r="OTE6" i="9"/>
  <c r="OTF6" i="9"/>
  <c r="OTG6" i="9"/>
  <c r="OTH6" i="9"/>
  <c r="OTI6" i="9"/>
  <c r="OTJ6" i="9"/>
  <c r="OTK6" i="9"/>
  <c r="OTL6" i="9"/>
  <c r="OTM6" i="9"/>
  <c r="OTN6" i="9"/>
  <c r="OTO6" i="9"/>
  <c r="OTP6" i="9"/>
  <c r="OTQ6" i="9"/>
  <c r="OTR6" i="9"/>
  <c r="OTS6" i="9"/>
  <c r="OTT6" i="9"/>
  <c r="OTU6" i="9"/>
  <c r="OTV6" i="9"/>
  <c r="OTW6" i="9"/>
  <c r="OTX6" i="9"/>
  <c r="OTY6" i="9"/>
  <c r="OTZ6" i="9"/>
  <c r="OUA6" i="9"/>
  <c r="OUB6" i="9"/>
  <c r="OUC6" i="9"/>
  <c r="OUD6" i="9"/>
  <c r="OUE6" i="9"/>
  <c r="OUF6" i="9"/>
  <c r="OUG6" i="9"/>
  <c r="OUH6" i="9"/>
  <c r="OUI6" i="9"/>
  <c r="OUJ6" i="9"/>
  <c r="OUK6" i="9"/>
  <c r="OUL6" i="9"/>
  <c r="OUM6" i="9"/>
  <c r="OUN6" i="9"/>
  <c r="OUO6" i="9"/>
  <c r="OUP6" i="9"/>
  <c r="OUQ6" i="9"/>
  <c r="OUR6" i="9"/>
  <c r="OUS6" i="9"/>
  <c r="OUT6" i="9"/>
  <c r="OUU6" i="9"/>
  <c r="OUV6" i="9"/>
  <c r="OUW6" i="9"/>
  <c r="OUX6" i="9"/>
  <c r="OUY6" i="9"/>
  <c r="OUZ6" i="9"/>
  <c r="OVA6" i="9"/>
  <c r="OVB6" i="9"/>
  <c r="OVC6" i="9"/>
  <c r="OVD6" i="9"/>
  <c r="OVE6" i="9"/>
  <c r="OVF6" i="9"/>
  <c r="OVG6" i="9"/>
  <c r="OVH6" i="9"/>
  <c r="OVI6" i="9"/>
  <c r="OVJ6" i="9"/>
  <c r="OVK6" i="9"/>
  <c r="OVL6" i="9"/>
  <c r="OVM6" i="9"/>
  <c r="OVN6" i="9"/>
  <c r="OVO6" i="9"/>
  <c r="OVP6" i="9"/>
  <c r="OVQ6" i="9"/>
  <c r="OVR6" i="9"/>
  <c r="OVS6" i="9"/>
  <c r="OVT6" i="9"/>
  <c r="OVU6" i="9"/>
  <c r="OVV6" i="9"/>
  <c r="OVW6" i="9"/>
  <c r="OVX6" i="9"/>
  <c r="OVY6" i="9"/>
  <c r="OVZ6" i="9"/>
  <c r="OWA6" i="9"/>
  <c r="OWB6" i="9"/>
  <c r="OWC6" i="9"/>
  <c r="OWD6" i="9"/>
  <c r="OWE6" i="9"/>
  <c r="OWF6" i="9"/>
  <c r="OWG6" i="9"/>
  <c r="OWH6" i="9"/>
  <c r="OWI6" i="9"/>
  <c r="OWJ6" i="9"/>
  <c r="OWK6" i="9"/>
  <c r="OWL6" i="9"/>
  <c r="OWM6" i="9"/>
  <c r="OWN6" i="9"/>
  <c r="OWO6" i="9"/>
  <c r="OWP6" i="9"/>
  <c r="OWQ6" i="9"/>
  <c r="OWR6" i="9"/>
  <c r="OWS6" i="9"/>
  <c r="OWT6" i="9"/>
  <c r="OWU6" i="9"/>
  <c r="OWV6" i="9"/>
  <c r="OWW6" i="9"/>
  <c r="OWX6" i="9"/>
  <c r="OWY6" i="9"/>
  <c r="OWZ6" i="9"/>
  <c r="OXA6" i="9"/>
  <c r="OXB6" i="9"/>
  <c r="OXC6" i="9"/>
  <c r="OXD6" i="9"/>
  <c r="OXE6" i="9"/>
  <c r="OXF6" i="9"/>
  <c r="OXG6" i="9"/>
  <c r="OXH6" i="9"/>
  <c r="OXI6" i="9"/>
  <c r="OXJ6" i="9"/>
  <c r="OXK6" i="9"/>
  <c r="OXL6" i="9"/>
  <c r="OXM6" i="9"/>
  <c r="OXN6" i="9"/>
  <c r="OXO6" i="9"/>
  <c r="OXP6" i="9"/>
  <c r="OXQ6" i="9"/>
  <c r="OXR6" i="9"/>
  <c r="OXS6" i="9"/>
  <c r="OXT6" i="9"/>
  <c r="OXU6" i="9"/>
  <c r="OXV6" i="9"/>
  <c r="OXW6" i="9"/>
  <c r="OXX6" i="9"/>
  <c r="OXY6" i="9"/>
  <c r="OXZ6" i="9"/>
  <c r="OYA6" i="9"/>
  <c r="OYB6" i="9"/>
  <c r="OYC6" i="9"/>
  <c r="OYD6" i="9"/>
  <c r="OYE6" i="9"/>
  <c r="OYF6" i="9"/>
  <c r="OYG6" i="9"/>
  <c r="OYH6" i="9"/>
  <c r="OYI6" i="9"/>
  <c r="OYJ6" i="9"/>
  <c r="OYK6" i="9"/>
  <c r="OYL6" i="9"/>
  <c r="OYM6" i="9"/>
  <c r="OYN6" i="9"/>
  <c r="OYO6" i="9"/>
  <c r="OYP6" i="9"/>
  <c r="OYQ6" i="9"/>
  <c r="OYR6" i="9"/>
  <c r="OYS6" i="9"/>
  <c r="OYT6" i="9"/>
  <c r="OYU6" i="9"/>
  <c r="OYV6" i="9"/>
  <c r="OYW6" i="9"/>
  <c r="OYX6" i="9"/>
  <c r="OYY6" i="9"/>
  <c r="OYZ6" i="9"/>
  <c r="OZA6" i="9"/>
  <c r="OZB6" i="9"/>
  <c r="OZC6" i="9"/>
  <c r="OZD6" i="9"/>
  <c r="OZE6" i="9"/>
  <c r="OZF6" i="9"/>
  <c r="OZG6" i="9"/>
  <c r="OZH6" i="9"/>
  <c r="OZI6" i="9"/>
  <c r="OZJ6" i="9"/>
  <c r="OZK6" i="9"/>
  <c r="OZL6" i="9"/>
  <c r="OZM6" i="9"/>
  <c r="OZN6" i="9"/>
  <c r="OZO6" i="9"/>
  <c r="OZP6" i="9"/>
  <c r="OZQ6" i="9"/>
  <c r="OZR6" i="9"/>
  <c r="OZS6" i="9"/>
  <c r="OZT6" i="9"/>
  <c r="OZU6" i="9"/>
  <c r="OZV6" i="9"/>
  <c r="OZW6" i="9"/>
  <c r="OZX6" i="9"/>
  <c r="OZY6" i="9"/>
  <c r="OZZ6" i="9"/>
  <c r="PAA6" i="9"/>
  <c r="PAB6" i="9"/>
  <c r="PAC6" i="9"/>
  <c r="PAD6" i="9"/>
  <c r="PAE6" i="9"/>
  <c r="PAF6" i="9"/>
  <c r="PAG6" i="9"/>
  <c r="PAH6" i="9"/>
  <c r="PAI6" i="9"/>
  <c r="PAJ6" i="9"/>
  <c r="PAK6" i="9"/>
  <c r="PAL6" i="9"/>
  <c r="PAM6" i="9"/>
  <c r="PAN6" i="9"/>
  <c r="PAO6" i="9"/>
  <c r="PAP6" i="9"/>
  <c r="PAQ6" i="9"/>
  <c r="PAR6" i="9"/>
  <c r="PAS6" i="9"/>
  <c r="PAT6" i="9"/>
  <c r="PAU6" i="9"/>
  <c r="PAV6" i="9"/>
  <c r="PAW6" i="9"/>
  <c r="PAX6" i="9"/>
  <c r="PAY6" i="9"/>
  <c r="PAZ6" i="9"/>
  <c r="PBA6" i="9"/>
  <c r="PBB6" i="9"/>
  <c r="PBC6" i="9"/>
  <c r="PBD6" i="9"/>
  <c r="PBE6" i="9"/>
  <c r="PBF6" i="9"/>
  <c r="PBG6" i="9"/>
  <c r="PBH6" i="9"/>
  <c r="PBI6" i="9"/>
  <c r="PBJ6" i="9"/>
  <c r="PBK6" i="9"/>
  <c r="PBL6" i="9"/>
  <c r="PBM6" i="9"/>
  <c r="PBN6" i="9"/>
  <c r="PBO6" i="9"/>
  <c r="PBP6" i="9"/>
  <c r="PBQ6" i="9"/>
  <c r="PBR6" i="9"/>
  <c r="PBS6" i="9"/>
  <c r="PBT6" i="9"/>
  <c r="PBU6" i="9"/>
  <c r="PBV6" i="9"/>
  <c r="PBW6" i="9"/>
  <c r="PBX6" i="9"/>
  <c r="PBY6" i="9"/>
  <c r="PBZ6" i="9"/>
  <c r="PCA6" i="9"/>
  <c r="PCB6" i="9"/>
  <c r="PCC6" i="9"/>
  <c r="PCD6" i="9"/>
  <c r="PCE6" i="9"/>
  <c r="PCF6" i="9"/>
  <c r="PCG6" i="9"/>
  <c r="PCH6" i="9"/>
  <c r="PCI6" i="9"/>
  <c r="PCJ6" i="9"/>
  <c r="PCK6" i="9"/>
  <c r="PCL6" i="9"/>
  <c r="PCM6" i="9"/>
  <c r="PCN6" i="9"/>
  <c r="PCO6" i="9"/>
  <c r="PCP6" i="9"/>
  <c r="PCQ6" i="9"/>
  <c r="PCR6" i="9"/>
  <c r="PCS6" i="9"/>
  <c r="PCT6" i="9"/>
  <c r="PCU6" i="9"/>
  <c r="PCV6" i="9"/>
  <c r="PCW6" i="9"/>
  <c r="PCX6" i="9"/>
  <c r="PCY6" i="9"/>
  <c r="PCZ6" i="9"/>
  <c r="PDA6" i="9"/>
  <c r="PDB6" i="9"/>
  <c r="PDC6" i="9"/>
  <c r="PDD6" i="9"/>
  <c r="PDE6" i="9"/>
  <c r="PDF6" i="9"/>
  <c r="PDG6" i="9"/>
  <c r="PDH6" i="9"/>
  <c r="PDI6" i="9"/>
  <c r="PDJ6" i="9"/>
  <c r="PDK6" i="9"/>
  <c r="PDL6" i="9"/>
  <c r="PDM6" i="9"/>
  <c r="PDN6" i="9"/>
  <c r="PDO6" i="9"/>
  <c r="PDP6" i="9"/>
  <c r="PDQ6" i="9"/>
  <c r="PDR6" i="9"/>
  <c r="PDS6" i="9"/>
  <c r="PDT6" i="9"/>
  <c r="PDU6" i="9"/>
  <c r="PDV6" i="9"/>
  <c r="PDW6" i="9"/>
  <c r="PDX6" i="9"/>
  <c r="PDY6" i="9"/>
  <c r="PDZ6" i="9"/>
  <c r="PEA6" i="9"/>
  <c r="PEB6" i="9"/>
  <c r="PEC6" i="9"/>
  <c r="PED6" i="9"/>
  <c r="PEE6" i="9"/>
  <c r="PEF6" i="9"/>
  <c r="PEG6" i="9"/>
  <c r="PEH6" i="9"/>
  <c r="PEI6" i="9"/>
  <c r="PEJ6" i="9"/>
  <c r="PEK6" i="9"/>
  <c r="PEL6" i="9"/>
  <c r="PEM6" i="9"/>
  <c r="PEN6" i="9"/>
  <c r="PEO6" i="9"/>
  <c r="PEP6" i="9"/>
  <c r="PEQ6" i="9"/>
  <c r="PER6" i="9"/>
  <c r="PES6" i="9"/>
  <c r="PET6" i="9"/>
  <c r="PEU6" i="9"/>
  <c r="PEV6" i="9"/>
  <c r="PEW6" i="9"/>
  <c r="PEX6" i="9"/>
  <c r="PEY6" i="9"/>
  <c r="PEZ6" i="9"/>
  <c r="PFA6" i="9"/>
  <c r="PFB6" i="9"/>
  <c r="PFC6" i="9"/>
  <c r="PFD6" i="9"/>
  <c r="PFE6" i="9"/>
  <c r="PFF6" i="9"/>
  <c r="PFG6" i="9"/>
  <c r="PFH6" i="9"/>
  <c r="PFI6" i="9"/>
  <c r="PFJ6" i="9"/>
  <c r="PFK6" i="9"/>
  <c r="PFL6" i="9"/>
  <c r="PFM6" i="9"/>
  <c r="PFN6" i="9"/>
  <c r="PFO6" i="9"/>
  <c r="PFP6" i="9"/>
  <c r="PFQ6" i="9"/>
  <c r="PFR6" i="9"/>
  <c r="PFS6" i="9"/>
  <c r="PFT6" i="9"/>
  <c r="PFU6" i="9"/>
  <c r="PFV6" i="9"/>
  <c r="PFW6" i="9"/>
  <c r="PFX6" i="9"/>
  <c r="PFY6" i="9"/>
  <c r="PFZ6" i="9"/>
  <c r="PGA6" i="9"/>
  <c r="PGB6" i="9"/>
  <c r="PGC6" i="9"/>
  <c r="PGD6" i="9"/>
  <c r="PGE6" i="9"/>
  <c r="PGF6" i="9"/>
  <c r="PGG6" i="9"/>
  <c r="PGH6" i="9"/>
  <c r="PGI6" i="9"/>
  <c r="PGJ6" i="9"/>
  <c r="PGK6" i="9"/>
  <c r="PGL6" i="9"/>
  <c r="PGM6" i="9"/>
  <c r="PGN6" i="9"/>
  <c r="PGO6" i="9"/>
  <c r="PGP6" i="9"/>
  <c r="PGQ6" i="9"/>
  <c r="PGR6" i="9"/>
  <c r="PGS6" i="9"/>
  <c r="PGT6" i="9"/>
  <c r="PGU6" i="9"/>
  <c r="PGV6" i="9"/>
  <c r="PGW6" i="9"/>
  <c r="PGX6" i="9"/>
  <c r="PGY6" i="9"/>
  <c r="PGZ6" i="9"/>
  <c r="PHA6" i="9"/>
  <c r="PHB6" i="9"/>
  <c r="PHC6" i="9"/>
  <c r="PHD6" i="9"/>
  <c r="PHE6" i="9"/>
  <c r="PHF6" i="9"/>
  <c r="PHG6" i="9"/>
  <c r="PHH6" i="9"/>
  <c r="PHI6" i="9"/>
  <c r="PHJ6" i="9"/>
  <c r="PHK6" i="9"/>
  <c r="PHL6" i="9"/>
  <c r="PHM6" i="9"/>
  <c r="PHN6" i="9"/>
  <c r="PHO6" i="9"/>
  <c r="PHP6" i="9"/>
  <c r="PHQ6" i="9"/>
  <c r="PHR6" i="9"/>
  <c r="PHS6" i="9"/>
  <c r="PHT6" i="9"/>
  <c r="PHU6" i="9"/>
  <c r="PHV6" i="9"/>
  <c r="PHW6" i="9"/>
  <c r="PHX6" i="9"/>
  <c r="PHY6" i="9"/>
  <c r="PHZ6" i="9"/>
  <c r="PIA6" i="9"/>
  <c r="PIB6" i="9"/>
  <c r="PIC6" i="9"/>
  <c r="PID6" i="9"/>
  <c r="PIE6" i="9"/>
  <c r="PIF6" i="9"/>
  <c r="PIG6" i="9"/>
  <c r="PIH6" i="9"/>
  <c r="PII6" i="9"/>
  <c r="PIJ6" i="9"/>
  <c r="PIK6" i="9"/>
  <c r="PIL6" i="9"/>
  <c r="PIM6" i="9"/>
  <c r="PIN6" i="9"/>
  <c r="PIO6" i="9"/>
  <c r="PIP6" i="9"/>
  <c r="PIQ6" i="9"/>
  <c r="PIR6" i="9"/>
  <c r="PIS6" i="9"/>
  <c r="PIT6" i="9"/>
  <c r="PIU6" i="9"/>
  <c r="PIV6" i="9"/>
  <c r="PIW6" i="9"/>
  <c r="PIX6" i="9"/>
  <c r="PIY6" i="9"/>
  <c r="PIZ6" i="9"/>
  <c r="PJA6" i="9"/>
  <c r="PJB6" i="9"/>
  <c r="PJC6" i="9"/>
  <c r="PJD6" i="9"/>
  <c r="PJE6" i="9"/>
  <c r="PJF6" i="9"/>
  <c r="PJG6" i="9"/>
  <c r="PJH6" i="9"/>
  <c r="PJI6" i="9"/>
  <c r="PJJ6" i="9"/>
  <c r="PJK6" i="9"/>
  <c r="PJL6" i="9"/>
  <c r="PJM6" i="9"/>
  <c r="PJN6" i="9"/>
  <c r="PJO6" i="9"/>
  <c r="PJP6" i="9"/>
  <c r="PJQ6" i="9"/>
  <c r="PJR6" i="9"/>
  <c r="PJS6" i="9"/>
  <c r="PJT6" i="9"/>
  <c r="PJU6" i="9"/>
  <c r="PJV6" i="9"/>
  <c r="PJW6" i="9"/>
  <c r="PJX6" i="9"/>
  <c r="PJY6" i="9"/>
  <c r="PJZ6" i="9"/>
  <c r="PKA6" i="9"/>
  <c r="PKB6" i="9"/>
  <c r="PKC6" i="9"/>
  <c r="PKD6" i="9"/>
  <c r="PKE6" i="9"/>
  <c r="PKF6" i="9"/>
  <c r="PKG6" i="9"/>
  <c r="PKH6" i="9"/>
  <c r="PKI6" i="9"/>
  <c r="PKJ6" i="9"/>
  <c r="PKK6" i="9"/>
  <c r="PKL6" i="9"/>
  <c r="PKM6" i="9"/>
  <c r="PKN6" i="9"/>
  <c r="PKO6" i="9"/>
  <c r="PKP6" i="9"/>
  <c r="PKQ6" i="9"/>
  <c r="PKR6" i="9"/>
  <c r="PKS6" i="9"/>
  <c r="PKT6" i="9"/>
  <c r="PKU6" i="9"/>
  <c r="PKV6" i="9"/>
  <c r="PKW6" i="9"/>
  <c r="PKX6" i="9"/>
  <c r="PKY6" i="9"/>
  <c r="PKZ6" i="9"/>
  <c r="PLA6" i="9"/>
  <c r="PLB6" i="9"/>
  <c r="PLC6" i="9"/>
  <c r="PLD6" i="9"/>
  <c r="PLE6" i="9"/>
  <c r="PLF6" i="9"/>
  <c r="PLG6" i="9"/>
  <c r="PLH6" i="9"/>
  <c r="PLI6" i="9"/>
  <c r="PLJ6" i="9"/>
  <c r="PLK6" i="9"/>
  <c r="PLL6" i="9"/>
  <c r="PLM6" i="9"/>
  <c r="PLN6" i="9"/>
  <c r="PLO6" i="9"/>
  <c r="PLP6" i="9"/>
  <c r="PLQ6" i="9"/>
  <c r="PLR6" i="9"/>
  <c r="PLS6" i="9"/>
  <c r="PLT6" i="9"/>
  <c r="PLU6" i="9"/>
  <c r="PLV6" i="9"/>
  <c r="PLW6" i="9"/>
  <c r="PLX6" i="9"/>
  <c r="PLY6" i="9"/>
  <c r="PLZ6" i="9"/>
  <c r="PMA6" i="9"/>
  <c r="PMB6" i="9"/>
  <c r="PMC6" i="9"/>
  <c r="PMD6" i="9"/>
  <c r="PME6" i="9"/>
  <c r="PMF6" i="9"/>
  <c r="PMG6" i="9"/>
  <c r="PMH6" i="9"/>
  <c r="PMI6" i="9"/>
  <c r="PMJ6" i="9"/>
  <c r="PMK6" i="9"/>
  <c r="PML6" i="9"/>
  <c r="PMM6" i="9"/>
  <c r="PMN6" i="9"/>
  <c r="PMO6" i="9"/>
  <c r="PMP6" i="9"/>
  <c r="PMQ6" i="9"/>
  <c r="PMR6" i="9"/>
  <c r="PMS6" i="9"/>
  <c r="PMT6" i="9"/>
  <c r="PMU6" i="9"/>
  <c r="PMV6" i="9"/>
  <c r="PMW6" i="9"/>
  <c r="PMX6" i="9"/>
  <c r="PMY6" i="9"/>
  <c r="PMZ6" i="9"/>
  <c r="PNA6" i="9"/>
  <c r="PNB6" i="9"/>
  <c r="PNC6" i="9"/>
  <c r="PND6" i="9"/>
  <c r="PNE6" i="9"/>
  <c r="PNF6" i="9"/>
  <c r="PNG6" i="9"/>
  <c r="PNH6" i="9"/>
  <c r="PNI6" i="9"/>
  <c r="PNJ6" i="9"/>
  <c r="PNK6" i="9"/>
  <c r="PNL6" i="9"/>
  <c r="PNM6" i="9"/>
  <c r="PNN6" i="9"/>
  <c r="PNO6" i="9"/>
  <c r="PNP6" i="9"/>
  <c r="PNQ6" i="9"/>
  <c r="PNR6" i="9"/>
  <c r="PNS6" i="9"/>
  <c r="PNT6" i="9"/>
  <c r="PNU6" i="9"/>
  <c r="PNV6" i="9"/>
  <c r="PNW6" i="9"/>
  <c r="PNX6" i="9"/>
  <c r="PNY6" i="9"/>
  <c r="PNZ6" i="9"/>
  <c r="POA6" i="9"/>
  <c r="POB6" i="9"/>
  <c r="POC6" i="9"/>
  <c r="POD6" i="9"/>
  <c r="POE6" i="9"/>
  <c r="POF6" i="9"/>
  <c r="POG6" i="9"/>
  <c r="POH6" i="9"/>
  <c r="POI6" i="9"/>
  <c r="POJ6" i="9"/>
  <c r="POK6" i="9"/>
  <c r="POL6" i="9"/>
  <c r="POM6" i="9"/>
  <c r="PON6" i="9"/>
  <c r="POO6" i="9"/>
  <c r="POP6" i="9"/>
  <c r="POQ6" i="9"/>
  <c r="POR6" i="9"/>
  <c r="POS6" i="9"/>
  <c r="POT6" i="9"/>
  <c r="POU6" i="9"/>
  <c r="POV6" i="9"/>
  <c r="POW6" i="9"/>
  <c r="POX6" i="9"/>
  <c r="POY6" i="9"/>
  <c r="POZ6" i="9"/>
  <c r="PPA6" i="9"/>
  <c r="PPB6" i="9"/>
  <c r="PPC6" i="9"/>
  <c r="PPD6" i="9"/>
  <c r="PPE6" i="9"/>
  <c r="PPF6" i="9"/>
  <c r="PPG6" i="9"/>
  <c r="PPH6" i="9"/>
  <c r="PPI6" i="9"/>
  <c r="PPJ6" i="9"/>
  <c r="PPK6" i="9"/>
  <c r="PPL6" i="9"/>
  <c r="PPM6" i="9"/>
  <c r="PPN6" i="9"/>
  <c r="PPO6" i="9"/>
  <c r="PPP6" i="9"/>
  <c r="PPQ6" i="9"/>
  <c r="PPR6" i="9"/>
  <c r="PPS6" i="9"/>
  <c r="PPT6" i="9"/>
  <c r="PPU6" i="9"/>
  <c r="PPV6" i="9"/>
  <c r="PPW6" i="9"/>
  <c r="PPX6" i="9"/>
  <c r="PPY6" i="9"/>
  <c r="PPZ6" i="9"/>
  <c r="PQA6" i="9"/>
  <c r="PQB6" i="9"/>
  <c r="PQC6" i="9"/>
  <c r="PQD6" i="9"/>
  <c r="PQE6" i="9"/>
  <c r="PQF6" i="9"/>
  <c r="PQG6" i="9"/>
  <c r="PQH6" i="9"/>
  <c r="PQI6" i="9"/>
  <c r="PQJ6" i="9"/>
  <c r="PQK6" i="9"/>
  <c r="PQL6" i="9"/>
  <c r="PQM6" i="9"/>
  <c r="PQN6" i="9"/>
  <c r="PQO6" i="9"/>
  <c r="PQP6" i="9"/>
  <c r="PQQ6" i="9"/>
  <c r="PQR6" i="9"/>
  <c r="PQS6" i="9"/>
  <c r="PQT6" i="9"/>
  <c r="PQU6" i="9"/>
  <c r="PQV6" i="9"/>
  <c r="PQW6" i="9"/>
  <c r="PQX6" i="9"/>
  <c r="PQY6" i="9"/>
  <c r="PQZ6" i="9"/>
  <c r="PRA6" i="9"/>
  <c r="PRB6" i="9"/>
  <c r="PRC6" i="9"/>
  <c r="PRD6" i="9"/>
  <c r="PRE6" i="9"/>
  <c r="PRF6" i="9"/>
  <c r="PRG6" i="9"/>
  <c r="PRH6" i="9"/>
  <c r="PRI6" i="9"/>
  <c r="PRJ6" i="9"/>
  <c r="PRK6" i="9"/>
  <c r="PRL6" i="9"/>
  <c r="PRM6" i="9"/>
  <c r="PRN6" i="9"/>
  <c r="PRO6" i="9"/>
  <c r="PRP6" i="9"/>
  <c r="PRQ6" i="9"/>
  <c r="PRR6" i="9"/>
  <c r="PRS6" i="9"/>
  <c r="PRT6" i="9"/>
  <c r="PRU6" i="9"/>
  <c r="PRV6" i="9"/>
  <c r="PRW6" i="9"/>
  <c r="PRX6" i="9"/>
  <c r="PRY6" i="9"/>
  <c r="PRZ6" i="9"/>
  <c r="PSA6" i="9"/>
  <c r="PSB6" i="9"/>
  <c r="PSC6" i="9"/>
  <c r="PSD6" i="9"/>
  <c r="PSE6" i="9"/>
  <c r="PSF6" i="9"/>
  <c r="PSG6" i="9"/>
  <c r="PSH6" i="9"/>
  <c r="PSI6" i="9"/>
  <c r="PSJ6" i="9"/>
  <c r="PSK6" i="9"/>
  <c r="PSL6" i="9"/>
  <c r="PSM6" i="9"/>
  <c r="PSN6" i="9"/>
  <c r="PSO6" i="9"/>
  <c r="PSP6" i="9"/>
  <c r="PSQ6" i="9"/>
  <c r="PSR6" i="9"/>
  <c r="PSS6" i="9"/>
  <c r="PST6" i="9"/>
  <c r="PSU6" i="9"/>
  <c r="PSV6" i="9"/>
  <c r="PSW6" i="9"/>
  <c r="PSX6" i="9"/>
  <c r="PSY6" i="9"/>
  <c r="PSZ6" i="9"/>
  <c r="PTA6" i="9"/>
  <c r="PTB6" i="9"/>
  <c r="PTC6" i="9"/>
  <c r="PTD6" i="9"/>
  <c r="PTE6" i="9"/>
  <c r="PTF6" i="9"/>
  <c r="PTG6" i="9"/>
  <c r="PTH6" i="9"/>
  <c r="PTI6" i="9"/>
  <c r="PTJ6" i="9"/>
  <c r="PTK6" i="9"/>
  <c r="PTL6" i="9"/>
  <c r="PTM6" i="9"/>
  <c r="PTN6" i="9"/>
  <c r="PTO6" i="9"/>
  <c r="PTP6" i="9"/>
  <c r="PTQ6" i="9"/>
  <c r="PTR6" i="9"/>
  <c r="PTS6" i="9"/>
  <c r="PTT6" i="9"/>
  <c r="PTU6" i="9"/>
  <c r="PTV6" i="9"/>
  <c r="PTW6" i="9"/>
  <c r="PTX6" i="9"/>
  <c r="PTY6" i="9"/>
  <c r="PTZ6" i="9"/>
  <c r="PUA6" i="9"/>
  <c r="PUB6" i="9"/>
  <c r="PUC6" i="9"/>
  <c r="PUD6" i="9"/>
  <c r="PUE6" i="9"/>
  <c r="PUF6" i="9"/>
  <c r="PUG6" i="9"/>
  <c r="PUH6" i="9"/>
  <c r="PUI6" i="9"/>
  <c r="PUJ6" i="9"/>
  <c r="PUK6" i="9"/>
  <c r="PUL6" i="9"/>
  <c r="PUM6" i="9"/>
  <c r="PUN6" i="9"/>
  <c r="PUO6" i="9"/>
  <c r="PUP6" i="9"/>
  <c r="PUQ6" i="9"/>
  <c r="PUR6" i="9"/>
  <c r="PUS6" i="9"/>
  <c r="PUT6" i="9"/>
  <c r="PUU6" i="9"/>
  <c r="PUV6" i="9"/>
  <c r="PUW6" i="9"/>
  <c r="PUX6" i="9"/>
  <c r="PUY6" i="9"/>
  <c r="PUZ6" i="9"/>
  <c r="PVA6" i="9"/>
  <c r="PVB6" i="9"/>
  <c r="PVC6" i="9"/>
  <c r="PVD6" i="9"/>
  <c r="PVE6" i="9"/>
  <c r="PVF6" i="9"/>
  <c r="PVG6" i="9"/>
  <c r="PVH6" i="9"/>
  <c r="PVI6" i="9"/>
  <c r="PVJ6" i="9"/>
  <c r="PVK6" i="9"/>
  <c r="PVL6" i="9"/>
  <c r="PVM6" i="9"/>
  <c r="PVN6" i="9"/>
  <c r="PVO6" i="9"/>
  <c r="PVP6" i="9"/>
  <c r="PVQ6" i="9"/>
  <c r="PVR6" i="9"/>
  <c r="PVS6" i="9"/>
  <c r="PVT6" i="9"/>
  <c r="PVU6" i="9"/>
  <c r="PVV6" i="9"/>
  <c r="PVW6" i="9"/>
  <c r="PVX6" i="9"/>
  <c r="PVY6" i="9"/>
  <c r="PVZ6" i="9"/>
  <c r="PWA6" i="9"/>
  <c r="PWB6" i="9"/>
  <c r="PWC6" i="9"/>
  <c r="PWD6" i="9"/>
  <c r="PWE6" i="9"/>
  <c r="PWF6" i="9"/>
  <c r="PWG6" i="9"/>
  <c r="PWH6" i="9"/>
  <c r="PWI6" i="9"/>
  <c r="PWJ6" i="9"/>
  <c r="PWK6" i="9"/>
  <c r="PWL6" i="9"/>
  <c r="PWM6" i="9"/>
  <c r="PWN6" i="9"/>
  <c r="PWO6" i="9"/>
  <c r="PWP6" i="9"/>
  <c r="PWQ6" i="9"/>
  <c r="PWR6" i="9"/>
  <c r="PWS6" i="9"/>
  <c r="PWT6" i="9"/>
  <c r="PWU6" i="9"/>
  <c r="PWV6" i="9"/>
  <c r="PWW6" i="9"/>
  <c r="PWX6" i="9"/>
  <c r="PWY6" i="9"/>
  <c r="PWZ6" i="9"/>
  <c r="PXA6" i="9"/>
  <c r="PXB6" i="9"/>
  <c r="PXC6" i="9"/>
  <c r="PXD6" i="9"/>
  <c r="PXE6" i="9"/>
  <c r="PXF6" i="9"/>
  <c r="PXG6" i="9"/>
  <c r="PXH6" i="9"/>
  <c r="PXI6" i="9"/>
  <c r="PXJ6" i="9"/>
  <c r="PXK6" i="9"/>
  <c r="PXL6" i="9"/>
  <c r="PXM6" i="9"/>
  <c r="PXN6" i="9"/>
  <c r="PXO6" i="9"/>
  <c r="PXP6" i="9"/>
  <c r="PXQ6" i="9"/>
  <c r="PXR6" i="9"/>
  <c r="PXS6" i="9"/>
  <c r="PXT6" i="9"/>
  <c r="PXU6" i="9"/>
  <c r="PXV6" i="9"/>
  <c r="PXW6" i="9"/>
  <c r="PXX6" i="9"/>
  <c r="PXY6" i="9"/>
  <c r="PXZ6" i="9"/>
  <c r="PYA6" i="9"/>
  <c r="PYB6" i="9"/>
  <c r="PYC6" i="9"/>
  <c r="PYD6" i="9"/>
  <c r="PYE6" i="9"/>
  <c r="PYF6" i="9"/>
  <c r="PYG6" i="9"/>
  <c r="PYH6" i="9"/>
  <c r="PYI6" i="9"/>
  <c r="PYJ6" i="9"/>
  <c r="PYK6" i="9"/>
  <c r="PYL6" i="9"/>
  <c r="PYM6" i="9"/>
  <c r="PYN6" i="9"/>
  <c r="PYO6" i="9"/>
  <c r="PYP6" i="9"/>
  <c r="PYQ6" i="9"/>
  <c r="PYR6" i="9"/>
  <c r="PYS6" i="9"/>
  <c r="PYT6" i="9"/>
  <c r="PYU6" i="9"/>
  <c r="PYV6" i="9"/>
  <c r="PYW6" i="9"/>
  <c r="PYX6" i="9"/>
  <c r="PYY6" i="9"/>
  <c r="PYZ6" i="9"/>
  <c r="PZA6" i="9"/>
  <c r="PZB6" i="9"/>
  <c r="PZC6" i="9"/>
  <c r="PZD6" i="9"/>
  <c r="PZE6" i="9"/>
  <c r="PZF6" i="9"/>
  <c r="PZG6" i="9"/>
  <c r="PZH6" i="9"/>
  <c r="PZI6" i="9"/>
  <c r="PZJ6" i="9"/>
  <c r="PZK6" i="9"/>
  <c r="PZL6" i="9"/>
  <c r="PZM6" i="9"/>
  <c r="PZN6" i="9"/>
  <c r="PZO6" i="9"/>
  <c r="PZP6" i="9"/>
  <c r="PZQ6" i="9"/>
  <c r="PZR6" i="9"/>
  <c r="PZS6" i="9"/>
  <c r="PZT6" i="9"/>
  <c r="PZU6" i="9"/>
  <c r="PZV6" i="9"/>
  <c r="PZW6" i="9"/>
  <c r="PZX6" i="9"/>
  <c r="PZY6" i="9"/>
  <c r="PZZ6" i="9"/>
  <c r="QAA6" i="9"/>
  <c r="QAB6" i="9"/>
  <c r="QAC6" i="9"/>
  <c r="QAD6" i="9"/>
  <c r="QAE6" i="9"/>
  <c r="QAF6" i="9"/>
  <c r="QAG6" i="9"/>
  <c r="QAH6" i="9"/>
  <c r="QAI6" i="9"/>
  <c r="QAJ6" i="9"/>
  <c r="QAK6" i="9"/>
  <c r="QAL6" i="9"/>
  <c r="QAM6" i="9"/>
  <c r="QAN6" i="9"/>
  <c r="QAO6" i="9"/>
  <c r="QAP6" i="9"/>
  <c r="QAQ6" i="9"/>
  <c r="QAR6" i="9"/>
  <c r="QAS6" i="9"/>
  <c r="QAT6" i="9"/>
  <c r="QAU6" i="9"/>
  <c r="QAV6" i="9"/>
  <c r="QAW6" i="9"/>
  <c r="QAX6" i="9"/>
  <c r="QAY6" i="9"/>
  <c r="QAZ6" i="9"/>
  <c r="QBA6" i="9"/>
  <c r="QBB6" i="9"/>
  <c r="QBC6" i="9"/>
  <c r="QBD6" i="9"/>
  <c r="QBE6" i="9"/>
  <c r="QBF6" i="9"/>
  <c r="QBG6" i="9"/>
  <c r="QBH6" i="9"/>
  <c r="QBI6" i="9"/>
  <c r="QBJ6" i="9"/>
  <c r="QBK6" i="9"/>
  <c r="QBL6" i="9"/>
  <c r="QBM6" i="9"/>
  <c r="QBN6" i="9"/>
  <c r="QBO6" i="9"/>
  <c r="QBP6" i="9"/>
  <c r="QBQ6" i="9"/>
  <c r="QBR6" i="9"/>
  <c r="QBS6" i="9"/>
  <c r="QBT6" i="9"/>
  <c r="QBU6" i="9"/>
  <c r="QBV6" i="9"/>
  <c r="QBW6" i="9"/>
  <c r="QBX6" i="9"/>
  <c r="QBY6" i="9"/>
  <c r="QBZ6" i="9"/>
  <c r="QCA6" i="9"/>
  <c r="QCB6" i="9"/>
  <c r="QCC6" i="9"/>
  <c r="QCD6" i="9"/>
  <c r="QCE6" i="9"/>
  <c r="QCF6" i="9"/>
  <c r="QCG6" i="9"/>
  <c r="QCH6" i="9"/>
  <c r="QCI6" i="9"/>
  <c r="QCJ6" i="9"/>
  <c r="QCK6" i="9"/>
  <c r="QCL6" i="9"/>
  <c r="QCM6" i="9"/>
  <c r="QCN6" i="9"/>
  <c r="QCO6" i="9"/>
  <c r="QCP6" i="9"/>
  <c r="QCQ6" i="9"/>
  <c r="QCR6" i="9"/>
  <c r="QCS6" i="9"/>
  <c r="QCT6" i="9"/>
  <c r="QCU6" i="9"/>
  <c r="QCV6" i="9"/>
  <c r="QCW6" i="9"/>
  <c r="QCX6" i="9"/>
  <c r="QCY6" i="9"/>
  <c r="QCZ6" i="9"/>
  <c r="QDA6" i="9"/>
  <c r="QDB6" i="9"/>
  <c r="QDC6" i="9"/>
  <c r="QDD6" i="9"/>
  <c r="QDE6" i="9"/>
  <c r="QDF6" i="9"/>
  <c r="QDG6" i="9"/>
  <c r="QDH6" i="9"/>
  <c r="QDI6" i="9"/>
  <c r="QDJ6" i="9"/>
  <c r="QDK6" i="9"/>
  <c r="QDL6" i="9"/>
  <c r="QDM6" i="9"/>
  <c r="QDN6" i="9"/>
  <c r="QDO6" i="9"/>
  <c r="QDP6" i="9"/>
  <c r="QDQ6" i="9"/>
  <c r="QDR6" i="9"/>
  <c r="QDS6" i="9"/>
  <c r="QDT6" i="9"/>
  <c r="QDU6" i="9"/>
  <c r="QDV6" i="9"/>
  <c r="QDW6" i="9"/>
  <c r="QDX6" i="9"/>
  <c r="QDY6" i="9"/>
  <c r="QDZ6" i="9"/>
  <c r="QEA6" i="9"/>
  <c r="QEB6" i="9"/>
  <c r="QEC6" i="9"/>
  <c r="QED6" i="9"/>
  <c r="QEE6" i="9"/>
  <c r="QEF6" i="9"/>
  <c r="QEG6" i="9"/>
  <c r="QEH6" i="9"/>
  <c r="QEI6" i="9"/>
  <c r="QEJ6" i="9"/>
  <c r="QEK6" i="9"/>
  <c r="QEL6" i="9"/>
  <c r="QEM6" i="9"/>
  <c r="QEN6" i="9"/>
  <c r="QEO6" i="9"/>
  <c r="QEP6" i="9"/>
  <c r="QEQ6" i="9"/>
  <c r="QER6" i="9"/>
  <c r="QES6" i="9"/>
  <c r="QET6" i="9"/>
  <c r="QEU6" i="9"/>
  <c r="QEV6" i="9"/>
  <c r="QEW6" i="9"/>
  <c r="QEX6" i="9"/>
  <c r="QEY6" i="9"/>
  <c r="QEZ6" i="9"/>
  <c r="QFA6" i="9"/>
  <c r="QFB6" i="9"/>
  <c r="QFC6" i="9"/>
  <c r="QFD6" i="9"/>
  <c r="QFE6" i="9"/>
  <c r="QFF6" i="9"/>
  <c r="QFG6" i="9"/>
  <c r="QFH6" i="9"/>
  <c r="QFI6" i="9"/>
  <c r="QFJ6" i="9"/>
  <c r="QFK6" i="9"/>
  <c r="QFL6" i="9"/>
  <c r="QFM6" i="9"/>
  <c r="QFN6" i="9"/>
  <c r="QFO6" i="9"/>
  <c r="QFP6" i="9"/>
  <c r="QFQ6" i="9"/>
  <c r="QFR6" i="9"/>
  <c r="QFS6" i="9"/>
  <c r="QFT6" i="9"/>
  <c r="QFU6" i="9"/>
  <c r="QFV6" i="9"/>
  <c r="QFW6" i="9"/>
  <c r="QFX6" i="9"/>
  <c r="QFY6" i="9"/>
  <c r="QFZ6" i="9"/>
  <c r="QGA6" i="9"/>
  <c r="QGB6" i="9"/>
  <c r="QGC6" i="9"/>
  <c r="QGD6" i="9"/>
  <c r="QGE6" i="9"/>
  <c r="QGF6" i="9"/>
  <c r="QGG6" i="9"/>
  <c r="QGH6" i="9"/>
  <c r="QGI6" i="9"/>
  <c r="QGJ6" i="9"/>
  <c r="QGK6" i="9"/>
  <c r="QGL6" i="9"/>
  <c r="QGM6" i="9"/>
  <c r="QGN6" i="9"/>
  <c r="QGO6" i="9"/>
  <c r="QGP6" i="9"/>
  <c r="QGQ6" i="9"/>
  <c r="QGR6" i="9"/>
  <c r="QGS6" i="9"/>
  <c r="QGT6" i="9"/>
  <c r="QGU6" i="9"/>
  <c r="QGV6" i="9"/>
  <c r="QGW6" i="9"/>
  <c r="QGX6" i="9"/>
  <c r="QGY6" i="9"/>
  <c r="QGZ6" i="9"/>
  <c r="QHA6" i="9"/>
  <c r="QHB6" i="9"/>
  <c r="QHC6" i="9"/>
  <c r="QHD6" i="9"/>
  <c r="QHE6" i="9"/>
  <c r="QHF6" i="9"/>
  <c r="QHG6" i="9"/>
  <c r="QHH6" i="9"/>
  <c r="QHI6" i="9"/>
  <c r="QHJ6" i="9"/>
  <c r="QHK6" i="9"/>
  <c r="QHL6" i="9"/>
  <c r="QHM6" i="9"/>
  <c r="QHN6" i="9"/>
  <c r="QHO6" i="9"/>
  <c r="QHP6" i="9"/>
  <c r="QHQ6" i="9"/>
  <c r="QHR6" i="9"/>
  <c r="QHS6" i="9"/>
  <c r="QHT6" i="9"/>
  <c r="QHU6" i="9"/>
  <c r="QHV6" i="9"/>
  <c r="QHW6" i="9"/>
  <c r="QHX6" i="9"/>
  <c r="QHY6" i="9"/>
  <c r="QHZ6" i="9"/>
  <c r="QIA6" i="9"/>
  <c r="QIB6" i="9"/>
  <c r="QIC6" i="9"/>
  <c r="QID6" i="9"/>
  <c r="QIE6" i="9"/>
  <c r="QIF6" i="9"/>
  <c r="QIG6" i="9"/>
  <c r="QIH6" i="9"/>
  <c r="QII6" i="9"/>
  <c r="QIJ6" i="9"/>
  <c r="QIK6" i="9"/>
  <c r="QIL6" i="9"/>
  <c r="QIM6" i="9"/>
  <c r="QIN6" i="9"/>
  <c r="QIO6" i="9"/>
  <c r="QIP6" i="9"/>
  <c r="QIQ6" i="9"/>
  <c r="QIR6" i="9"/>
  <c r="QIS6" i="9"/>
  <c r="QIT6" i="9"/>
  <c r="QIU6" i="9"/>
  <c r="QIV6" i="9"/>
  <c r="QIW6" i="9"/>
  <c r="QIX6" i="9"/>
  <c r="QIY6" i="9"/>
  <c r="QIZ6" i="9"/>
  <c r="QJA6" i="9"/>
  <c r="QJB6" i="9"/>
  <c r="QJC6" i="9"/>
  <c r="QJD6" i="9"/>
  <c r="QJE6" i="9"/>
  <c r="QJF6" i="9"/>
  <c r="QJG6" i="9"/>
  <c r="QJH6" i="9"/>
  <c r="QJI6" i="9"/>
  <c r="QJJ6" i="9"/>
  <c r="QJK6" i="9"/>
  <c r="QJL6" i="9"/>
  <c r="QJM6" i="9"/>
  <c r="QJN6" i="9"/>
  <c r="QJO6" i="9"/>
  <c r="QJP6" i="9"/>
  <c r="QJQ6" i="9"/>
  <c r="QJR6" i="9"/>
  <c r="QJS6" i="9"/>
  <c r="QJT6" i="9"/>
  <c r="QJU6" i="9"/>
  <c r="QJV6" i="9"/>
  <c r="QJW6" i="9"/>
  <c r="QJX6" i="9"/>
  <c r="QJY6" i="9"/>
  <c r="QJZ6" i="9"/>
  <c r="QKA6" i="9"/>
  <c r="QKB6" i="9"/>
  <c r="QKC6" i="9"/>
  <c r="QKD6" i="9"/>
  <c r="QKE6" i="9"/>
  <c r="QKF6" i="9"/>
  <c r="QKG6" i="9"/>
  <c r="QKH6" i="9"/>
  <c r="QKI6" i="9"/>
  <c r="QKJ6" i="9"/>
  <c r="QKK6" i="9"/>
  <c r="QKL6" i="9"/>
  <c r="QKM6" i="9"/>
  <c r="QKN6" i="9"/>
  <c r="QKO6" i="9"/>
  <c r="QKP6" i="9"/>
  <c r="QKQ6" i="9"/>
  <c r="QKR6" i="9"/>
  <c r="QKS6" i="9"/>
  <c r="QKT6" i="9"/>
  <c r="QKU6" i="9"/>
  <c r="QKV6" i="9"/>
  <c r="QKW6" i="9"/>
  <c r="QKX6" i="9"/>
  <c r="QKY6" i="9"/>
  <c r="QKZ6" i="9"/>
  <c r="QLA6" i="9"/>
  <c r="QLB6" i="9"/>
  <c r="QLC6" i="9"/>
  <c r="QLD6" i="9"/>
  <c r="QLE6" i="9"/>
  <c r="QLF6" i="9"/>
  <c r="QLG6" i="9"/>
  <c r="QLH6" i="9"/>
  <c r="QLI6" i="9"/>
  <c r="QLJ6" i="9"/>
  <c r="QLK6" i="9"/>
  <c r="QLL6" i="9"/>
  <c r="QLM6" i="9"/>
  <c r="QLN6" i="9"/>
  <c r="QLO6" i="9"/>
  <c r="QLP6" i="9"/>
  <c r="QLQ6" i="9"/>
  <c r="QLR6" i="9"/>
  <c r="QLS6" i="9"/>
  <c r="QLT6" i="9"/>
  <c r="QLU6" i="9"/>
  <c r="QLV6" i="9"/>
  <c r="QLW6" i="9"/>
  <c r="QLX6" i="9"/>
  <c r="QLY6" i="9"/>
  <c r="QLZ6" i="9"/>
  <c r="QMA6" i="9"/>
  <c r="QMB6" i="9"/>
  <c r="QMC6" i="9"/>
  <c r="QMD6" i="9"/>
  <c r="QME6" i="9"/>
  <c r="QMF6" i="9"/>
  <c r="QMG6" i="9"/>
  <c r="QMH6" i="9"/>
  <c r="QMI6" i="9"/>
  <c r="QMJ6" i="9"/>
  <c r="QMK6" i="9"/>
  <c r="QML6" i="9"/>
  <c r="QMM6" i="9"/>
  <c r="QMN6" i="9"/>
  <c r="QMO6" i="9"/>
  <c r="QMP6" i="9"/>
  <c r="QMQ6" i="9"/>
  <c r="QMR6" i="9"/>
  <c r="QMS6" i="9"/>
  <c r="QMT6" i="9"/>
  <c r="QMU6" i="9"/>
  <c r="QMV6" i="9"/>
  <c r="QMW6" i="9"/>
  <c r="QMX6" i="9"/>
  <c r="QMY6" i="9"/>
  <c r="QMZ6" i="9"/>
  <c r="QNA6" i="9"/>
  <c r="QNB6" i="9"/>
  <c r="QNC6" i="9"/>
  <c r="QND6" i="9"/>
  <c r="QNE6" i="9"/>
  <c r="QNF6" i="9"/>
  <c r="QNG6" i="9"/>
  <c r="QNH6" i="9"/>
  <c r="QNI6" i="9"/>
  <c r="QNJ6" i="9"/>
  <c r="QNK6" i="9"/>
  <c r="QNL6" i="9"/>
  <c r="QNM6" i="9"/>
  <c r="QNN6" i="9"/>
  <c r="QNO6" i="9"/>
  <c r="QNP6" i="9"/>
  <c r="QNQ6" i="9"/>
  <c r="QNR6" i="9"/>
  <c r="QNS6" i="9"/>
  <c r="QNT6" i="9"/>
  <c r="QNU6" i="9"/>
  <c r="QNV6" i="9"/>
  <c r="QNW6" i="9"/>
  <c r="QNX6" i="9"/>
  <c r="QNY6" i="9"/>
  <c r="QNZ6" i="9"/>
  <c r="QOA6" i="9"/>
  <c r="QOB6" i="9"/>
  <c r="QOC6" i="9"/>
  <c r="QOD6" i="9"/>
  <c r="QOE6" i="9"/>
  <c r="QOF6" i="9"/>
  <c r="QOG6" i="9"/>
  <c r="QOH6" i="9"/>
  <c r="QOI6" i="9"/>
  <c r="QOJ6" i="9"/>
  <c r="QOK6" i="9"/>
  <c r="QOL6" i="9"/>
  <c r="QOM6" i="9"/>
  <c r="QON6" i="9"/>
  <c r="QOO6" i="9"/>
  <c r="QOP6" i="9"/>
  <c r="QOQ6" i="9"/>
  <c r="QOR6" i="9"/>
  <c r="QOS6" i="9"/>
  <c r="QOT6" i="9"/>
  <c r="QOU6" i="9"/>
  <c r="QOV6" i="9"/>
  <c r="QOW6" i="9"/>
  <c r="QOX6" i="9"/>
  <c r="QOY6" i="9"/>
  <c r="QOZ6" i="9"/>
  <c r="QPA6" i="9"/>
  <c r="QPB6" i="9"/>
  <c r="QPC6" i="9"/>
  <c r="QPD6" i="9"/>
  <c r="QPE6" i="9"/>
  <c r="QPF6" i="9"/>
  <c r="QPG6" i="9"/>
  <c r="QPH6" i="9"/>
  <c r="QPI6" i="9"/>
  <c r="QPJ6" i="9"/>
  <c r="QPK6" i="9"/>
  <c r="QPL6" i="9"/>
  <c r="QPM6" i="9"/>
  <c r="QPN6" i="9"/>
  <c r="QPO6" i="9"/>
  <c r="QPP6" i="9"/>
  <c r="QPQ6" i="9"/>
  <c r="QPR6" i="9"/>
  <c r="QPS6" i="9"/>
  <c r="QPT6" i="9"/>
  <c r="QPU6" i="9"/>
  <c r="QPV6" i="9"/>
  <c r="QPW6" i="9"/>
  <c r="QPX6" i="9"/>
  <c r="QPY6" i="9"/>
  <c r="QPZ6" i="9"/>
  <c r="QQA6" i="9"/>
  <c r="QQB6" i="9"/>
  <c r="QQC6" i="9"/>
  <c r="QQD6" i="9"/>
  <c r="QQE6" i="9"/>
  <c r="QQF6" i="9"/>
  <c r="QQG6" i="9"/>
  <c r="QQH6" i="9"/>
  <c r="QQI6" i="9"/>
  <c r="QQJ6" i="9"/>
  <c r="QQK6" i="9"/>
  <c r="QQL6" i="9"/>
  <c r="QQM6" i="9"/>
  <c r="QQN6" i="9"/>
  <c r="QQO6" i="9"/>
  <c r="QQP6" i="9"/>
  <c r="QQQ6" i="9"/>
  <c r="QQR6" i="9"/>
  <c r="QQS6" i="9"/>
  <c r="QQT6" i="9"/>
  <c r="QQU6" i="9"/>
  <c r="QQV6" i="9"/>
  <c r="QQW6" i="9"/>
  <c r="QQX6" i="9"/>
  <c r="QQY6" i="9"/>
  <c r="QQZ6" i="9"/>
  <c r="QRA6" i="9"/>
  <c r="QRB6" i="9"/>
  <c r="QRC6" i="9"/>
  <c r="QRD6" i="9"/>
  <c r="QRE6" i="9"/>
  <c r="QRF6" i="9"/>
  <c r="QRG6" i="9"/>
  <c r="QRH6" i="9"/>
  <c r="QRI6" i="9"/>
  <c r="QRJ6" i="9"/>
  <c r="QRK6" i="9"/>
  <c r="QRL6" i="9"/>
  <c r="QRM6" i="9"/>
  <c r="QRN6" i="9"/>
  <c r="QRO6" i="9"/>
  <c r="QRP6" i="9"/>
  <c r="QRQ6" i="9"/>
  <c r="QRR6" i="9"/>
  <c r="QRS6" i="9"/>
  <c r="QRT6" i="9"/>
  <c r="QRU6" i="9"/>
  <c r="QRV6" i="9"/>
  <c r="QRW6" i="9"/>
  <c r="QRX6" i="9"/>
  <c r="QRY6" i="9"/>
  <c r="QRZ6" i="9"/>
  <c r="QSA6" i="9"/>
  <c r="QSB6" i="9"/>
  <c r="QSC6" i="9"/>
  <c r="QSD6" i="9"/>
  <c r="QSE6" i="9"/>
  <c r="QSF6" i="9"/>
  <c r="QSG6" i="9"/>
  <c r="QSH6" i="9"/>
  <c r="QSI6" i="9"/>
  <c r="QSJ6" i="9"/>
  <c r="QSK6" i="9"/>
  <c r="QSL6" i="9"/>
  <c r="QSM6" i="9"/>
  <c r="QSN6" i="9"/>
  <c r="QSO6" i="9"/>
  <c r="QSP6" i="9"/>
  <c r="QSQ6" i="9"/>
  <c r="QSR6" i="9"/>
  <c r="QSS6" i="9"/>
  <c r="QST6" i="9"/>
  <c r="QSU6" i="9"/>
  <c r="QSV6" i="9"/>
  <c r="QSW6" i="9"/>
  <c r="QSX6" i="9"/>
  <c r="QSY6" i="9"/>
  <c r="QSZ6" i="9"/>
  <c r="QTA6" i="9"/>
  <c r="QTB6" i="9"/>
  <c r="QTC6" i="9"/>
  <c r="QTD6" i="9"/>
  <c r="QTE6" i="9"/>
  <c r="QTF6" i="9"/>
  <c r="QTG6" i="9"/>
  <c r="QTH6" i="9"/>
  <c r="QTI6" i="9"/>
  <c r="QTJ6" i="9"/>
  <c r="QTK6" i="9"/>
  <c r="QTL6" i="9"/>
  <c r="QTM6" i="9"/>
  <c r="QTN6" i="9"/>
  <c r="QTO6" i="9"/>
  <c r="QTP6" i="9"/>
  <c r="QTQ6" i="9"/>
  <c r="QTR6" i="9"/>
  <c r="QTS6" i="9"/>
  <c r="QTT6" i="9"/>
  <c r="QTU6" i="9"/>
  <c r="QTV6" i="9"/>
  <c r="QTW6" i="9"/>
  <c r="QTX6" i="9"/>
  <c r="QTY6" i="9"/>
  <c r="QTZ6" i="9"/>
  <c r="QUA6" i="9"/>
  <c r="QUB6" i="9"/>
  <c r="QUC6" i="9"/>
  <c r="QUD6" i="9"/>
  <c r="QUE6" i="9"/>
  <c r="QUF6" i="9"/>
  <c r="QUG6" i="9"/>
  <c r="QUH6" i="9"/>
  <c r="QUI6" i="9"/>
  <c r="QUJ6" i="9"/>
  <c r="QUK6" i="9"/>
  <c r="QUL6" i="9"/>
  <c r="QUM6" i="9"/>
  <c r="QUN6" i="9"/>
  <c r="QUO6" i="9"/>
  <c r="QUP6" i="9"/>
  <c r="QUQ6" i="9"/>
  <c r="QUR6" i="9"/>
  <c r="QUS6" i="9"/>
  <c r="QUT6" i="9"/>
  <c r="QUU6" i="9"/>
  <c r="QUV6" i="9"/>
  <c r="QUW6" i="9"/>
  <c r="QUX6" i="9"/>
  <c r="QUY6" i="9"/>
  <c r="QUZ6" i="9"/>
  <c r="QVA6" i="9"/>
  <c r="QVB6" i="9"/>
  <c r="QVC6" i="9"/>
  <c r="QVD6" i="9"/>
  <c r="QVE6" i="9"/>
  <c r="QVF6" i="9"/>
  <c r="QVG6" i="9"/>
  <c r="QVH6" i="9"/>
  <c r="QVI6" i="9"/>
  <c r="QVJ6" i="9"/>
  <c r="QVK6" i="9"/>
  <c r="QVL6" i="9"/>
  <c r="QVM6" i="9"/>
  <c r="QVN6" i="9"/>
  <c r="QVO6" i="9"/>
  <c r="QVP6" i="9"/>
  <c r="QVQ6" i="9"/>
  <c r="QVR6" i="9"/>
  <c r="QVS6" i="9"/>
  <c r="QVT6" i="9"/>
  <c r="QVU6" i="9"/>
  <c r="QVV6" i="9"/>
  <c r="QVW6" i="9"/>
  <c r="QVX6" i="9"/>
  <c r="QVY6" i="9"/>
  <c r="QVZ6" i="9"/>
  <c r="QWA6" i="9"/>
  <c r="QWB6" i="9"/>
  <c r="QWC6" i="9"/>
  <c r="QWD6" i="9"/>
  <c r="QWE6" i="9"/>
  <c r="QWF6" i="9"/>
  <c r="QWG6" i="9"/>
  <c r="QWH6" i="9"/>
  <c r="QWI6" i="9"/>
  <c r="QWJ6" i="9"/>
  <c r="QWK6" i="9"/>
  <c r="QWL6" i="9"/>
  <c r="QWM6" i="9"/>
  <c r="QWN6" i="9"/>
  <c r="QWO6" i="9"/>
  <c r="QWP6" i="9"/>
  <c r="QWQ6" i="9"/>
  <c r="QWR6" i="9"/>
  <c r="QWS6" i="9"/>
  <c r="QWT6" i="9"/>
  <c r="QWU6" i="9"/>
  <c r="QWV6" i="9"/>
  <c r="QWW6" i="9"/>
  <c r="QWX6" i="9"/>
  <c r="QWY6" i="9"/>
  <c r="QWZ6" i="9"/>
  <c r="QXA6" i="9"/>
  <c r="QXB6" i="9"/>
  <c r="QXC6" i="9"/>
  <c r="QXD6" i="9"/>
  <c r="QXE6" i="9"/>
  <c r="QXF6" i="9"/>
  <c r="QXG6" i="9"/>
  <c r="QXH6" i="9"/>
  <c r="QXI6" i="9"/>
  <c r="QXJ6" i="9"/>
  <c r="QXK6" i="9"/>
  <c r="QXL6" i="9"/>
  <c r="QXM6" i="9"/>
  <c r="QXN6" i="9"/>
  <c r="QXO6" i="9"/>
  <c r="QXP6" i="9"/>
  <c r="QXQ6" i="9"/>
  <c r="QXR6" i="9"/>
  <c r="QXS6" i="9"/>
  <c r="QXT6" i="9"/>
  <c r="QXU6" i="9"/>
  <c r="QXV6" i="9"/>
  <c r="QXW6" i="9"/>
  <c r="QXX6" i="9"/>
  <c r="QXY6" i="9"/>
  <c r="QXZ6" i="9"/>
  <c r="QYA6" i="9"/>
  <c r="QYB6" i="9"/>
  <c r="QYC6" i="9"/>
  <c r="QYD6" i="9"/>
  <c r="QYE6" i="9"/>
  <c r="QYF6" i="9"/>
  <c r="QYG6" i="9"/>
  <c r="QYH6" i="9"/>
  <c r="QYI6" i="9"/>
  <c r="QYJ6" i="9"/>
  <c r="QYK6" i="9"/>
  <c r="QYL6" i="9"/>
  <c r="QYM6" i="9"/>
  <c r="QYN6" i="9"/>
  <c r="QYO6" i="9"/>
  <c r="QYP6" i="9"/>
  <c r="QYQ6" i="9"/>
  <c r="QYR6" i="9"/>
  <c r="QYS6" i="9"/>
  <c r="QYT6" i="9"/>
  <c r="QYU6" i="9"/>
  <c r="QYV6" i="9"/>
  <c r="QYW6" i="9"/>
  <c r="QYX6" i="9"/>
  <c r="QYY6" i="9"/>
  <c r="QYZ6" i="9"/>
  <c r="QZA6" i="9"/>
  <c r="QZB6" i="9"/>
  <c r="QZC6" i="9"/>
  <c r="QZD6" i="9"/>
  <c r="QZE6" i="9"/>
  <c r="QZF6" i="9"/>
  <c r="QZG6" i="9"/>
  <c r="QZH6" i="9"/>
  <c r="QZI6" i="9"/>
  <c r="QZJ6" i="9"/>
  <c r="QZK6" i="9"/>
  <c r="QZL6" i="9"/>
  <c r="QZM6" i="9"/>
  <c r="QZN6" i="9"/>
  <c r="QZO6" i="9"/>
  <c r="QZP6" i="9"/>
  <c r="QZQ6" i="9"/>
  <c r="QZR6" i="9"/>
  <c r="QZS6" i="9"/>
  <c r="QZT6" i="9"/>
  <c r="QZU6" i="9"/>
  <c r="QZV6" i="9"/>
  <c r="QZW6" i="9"/>
  <c r="QZX6" i="9"/>
  <c r="QZY6" i="9"/>
  <c r="QZZ6" i="9"/>
  <c r="RAA6" i="9"/>
  <c r="RAB6" i="9"/>
  <c r="RAC6" i="9"/>
  <c r="RAD6" i="9"/>
  <c r="RAE6" i="9"/>
  <c r="RAF6" i="9"/>
  <c r="RAG6" i="9"/>
  <c r="RAH6" i="9"/>
  <c r="RAI6" i="9"/>
  <c r="RAJ6" i="9"/>
  <c r="RAK6" i="9"/>
  <c r="RAL6" i="9"/>
  <c r="RAM6" i="9"/>
  <c r="RAN6" i="9"/>
  <c r="RAO6" i="9"/>
  <c r="RAP6" i="9"/>
  <c r="RAQ6" i="9"/>
  <c r="RAR6" i="9"/>
  <c r="RAS6" i="9"/>
  <c r="RAT6" i="9"/>
  <c r="RAU6" i="9"/>
  <c r="RAV6" i="9"/>
  <c r="RAW6" i="9"/>
  <c r="RAX6" i="9"/>
  <c r="RAY6" i="9"/>
  <c r="RAZ6" i="9"/>
  <c r="RBA6" i="9"/>
  <c r="RBB6" i="9"/>
  <c r="RBC6" i="9"/>
  <c r="RBD6" i="9"/>
  <c r="RBE6" i="9"/>
  <c r="RBF6" i="9"/>
  <c r="RBG6" i="9"/>
  <c r="RBH6" i="9"/>
  <c r="RBI6" i="9"/>
  <c r="RBJ6" i="9"/>
  <c r="RBK6" i="9"/>
  <c r="RBL6" i="9"/>
  <c r="RBM6" i="9"/>
  <c r="RBN6" i="9"/>
  <c r="RBO6" i="9"/>
  <c r="RBP6" i="9"/>
  <c r="RBQ6" i="9"/>
  <c r="RBR6" i="9"/>
  <c r="RBS6" i="9"/>
  <c r="RBT6" i="9"/>
  <c r="RBU6" i="9"/>
  <c r="RBV6" i="9"/>
  <c r="RBW6" i="9"/>
  <c r="RBX6" i="9"/>
  <c r="RBY6" i="9"/>
  <c r="RBZ6" i="9"/>
  <c r="RCA6" i="9"/>
  <c r="RCB6" i="9"/>
  <c r="RCC6" i="9"/>
  <c r="RCD6" i="9"/>
  <c r="RCE6" i="9"/>
  <c r="RCF6" i="9"/>
  <c r="RCG6" i="9"/>
  <c r="RCH6" i="9"/>
  <c r="RCI6" i="9"/>
  <c r="RCJ6" i="9"/>
  <c r="RCK6" i="9"/>
  <c r="RCL6" i="9"/>
  <c r="RCM6" i="9"/>
  <c r="RCN6" i="9"/>
  <c r="RCO6" i="9"/>
  <c r="RCP6" i="9"/>
  <c r="RCQ6" i="9"/>
  <c r="RCR6" i="9"/>
  <c r="RCS6" i="9"/>
  <c r="RCT6" i="9"/>
  <c r="RCU6" i="9"/>
  <c r="RCV6" i="9"/>
  <c r="RCW6" i="9"/>
  <c r="RCX6" i="9"/>
  <c r="RCY6" i="9"/>
  <c r="RCZ6" i="9"/>
  <c r="RDA6" i="9"/>
  <c r="RDB6" i="9"/>
  <c r="RDC6" i="9"/>
  <c r="RDD6" i="9"/>
  <c r="RDE6" i="9"/>
  <c r="RDF6" i="9"/>
  <c r="RDG6" i="9"/>
  <c r="RDH6" i="9"/>
  <c r="RDI6" i="9"/>
  <c r="RDJ6" i="9"/>
  <c r="RDK6" i="9"/>
  <c r="RDL6" i="9"/>
  <c r="RDM6" i="9"/>
  <c r="RDN6" i="9"/>
  <c r="RDO6" i="9"/>
  <c r="RDP6" i="9"/>
  <c r="RDQ6" i="9"/>
  <c r="RDR6" i="9"/>
  <c r="RDS6" i="9"/>
  <c r="RDT6" i="9"/>
  <c r="RDU6" i="9"/>
  <c r="RDV6" i="9"/>
  <c r="RDW6" i="9"/>
  <c r="RDX6" i="9"/>
  <c r="RDY6" i="9"/>
  <c r="RDZ6" i="9"/>
  <c r="REA6" i="9"/>
  <c r="REB6" i="9"/>
  <c r="REC6" i="9"/>
  <c r="RED6" i="9"/>
  <c r="REE6" i="9"/>
  <c r="REF6" i="9"/>
  <c r="REG6" i="9"/>
  <c r="REH6" i="9"/>
  <c r="REI6" i="9"/>
  <c r="REJ6" i="9"/>
  <c r="REK6" i="9"/>
  <c r="REL6" i="9"/>
  <c r="REM6" i="9"/>
  <c r="REN6" i="9"/>
  <c r="REO6" i="9"/>
  <c r="REP6" i="9"/>
  <c r="REQ6" i="9"/>
  <c r="RER6" i="9"/>
  <c r="RES6" i="9"/>
  <c r="RET6" i="9"/>
  <c r="REU6" i="9"/>
  <c r="REV6" i="9"/>
  <c r="REW6" i="9"/>
  <c r="REX6" i="9"/>
  <c r="REY6" i="9"/>
  <c r="REZ6" i="9"/>
  <c r="RFA6" i="9"/>
  <c r="RFB6" i="9"/>
  <c r="RFC6" i="9"/>
  <c r="RFD6" i="9"/>
  <c r="RFE6" i="9"/>
  <c r="RFF6" i="9"/>
  <c r="RFG6" i="9"/>
  <c r="RFH6" i="9"/>
  <c r="RFI6" i="9"/>
  <c r="RFJ6" i="9"/>
  <c r="RFK6" i="9"/>
  <c r="RFL6" i="9"/>
  <c r="RFM6" i="9"/>
  <c r="RFN6" i="9"/>
  <c r="RFO6" i="9"/>
  <c r="RFP6" i="9"/>
  <c r="RFQ6" i="9"/>
  <c r="RFR6" i="9"/>
  <c r="RFS6" i="9"/>
  <c r="RFT6" i="9"/>
  <c r="RFU6" i="9"/>
  <c r="RFV6" i="9"/>
  <c r="RFW6" i="9"/>
  <c r="RFX6" i="9"/>
  <c r="RFY6" i="9"/>
  <c r="RFZ6" i="9"/>
  <c r="RGA6" i="9"/>
  <c r="RGB6" i="9"/>
  <c r="RGC6" i="9"/>
  <c r="RGD6" i="9"/>
  <c r="RGE6" i="9"/>
  <c r="RGF6" i="9"/>
  <c r="RGG6" i="9"/>
  <c r="RGH6" i="9"/>
  <c r="RGI6" i="9"/>
  <c r="RGJ6" i="9"/>
  <c r="RGK6" i="9"/>
  <c r="RGL6" i="9"/>
  <c r="RGM6" i="9"/>
  <c r="RGN6" i="9"/>
  <c r="RGO6" i="9"/>
  <c r="RGP6" i="9"/>
  <c r="RGQ6" i="9"/>
  <c r="RGR6" i="9"/>
  <c r="RGS6" i="9"/>
  <c r="RGT6" i="9"/>
  <c r="RGU6" i="9"/>
  <c r="RGV6" i="9"/>
  <c r="RGW6" i="9"/>
  <c r="RGX6" i="9"/>
  <c r="RGY6" i="9"/>
  <c r="RGZ6" i="9"/>
  <c r="RHA6" i="9"/>
  <c r="RHB6" i="9"/>
  <c r="RHC6" i="9"/>
  <c r="RHD6" i="9"/>
  <c r="RHE6" i="9"/>
  <c r="RHF6" i="9"/>
  <c r="RHG6" i="9"/>
  <c r="RHH6" i="9"/>
  <c r="RHI6" i="9"/>
  <c r="RHJ6" i="9"/>
  <c r="RHK6" i="9"/>
  <c r="RHL6" i="9"/>
  <c r="RHM6" i="9"/>
  <c r="RHN6" i="9"/>
  <c r="RHO6" i="9"/>
  <c r="RHP6" i="9"/>
  <c r="RHQ6" i="9"/>
  <c r="RHR6" i="9"/>
  <c r="RHS6" i="9"/>
  <c r="RHT6" i="9"/>
  <c r="RHU6" i="9"/>
  <c r="RHV6" i="9"/>
  <c r="RHW6" i="9"/>
  <c r="RHX6" i="9"/>
  <c r="RHY6" i="9"/>
  <c r="RHZ6" i="9"/>
  <c r="RIA6" i="9"/>
  <c r="RIB6" i="9"/>
  <c r="RIC6" i="9"/>
  <c r="RID6" i="9"/>
  <c r="RIE6" i="9"/>
  <c r="RIF6" i="9"/>
  <c r="RIG6" i="9"/>
  <c r="RIH6" i="9"/>
  <c r="RII6" i="9"/>
  <c r="RIJ6" i="9"/>
  <c r="RIK6" i="9"/>
  <c r="RIL6" i="9"/>
  <c r="RIM6" i="9"/>
  <c r="RIN6" i="9"/>
  <c r="RIO6" i="9"/>
  <c r="RIP6" i="9"/>
  <c r="RIQ6" i="9"/>
  <c r="RIR6" i="9"/>
  <c r="RIS6" i="9"/>
  <c r="RIT6" i="9"/>
  <c r="RIU6" i="9"/>
  <c r="RIV6" i="9"/>
  <c r="RIW6" i="9"/>
  <c r="RIX6" i="9"/>
  <c r="RIY6" i="9"/>
  <c r="RIZ6" i="9"/>
  <c r="RJA6" i="9"/>
  <c r="RJB6" i="9"/>
  <c r="RJC6" i="9"/>
  <c r="RJD6" i="9"/>
  <c r="RJE6" i="9"/>
  <c r="RJF6" i="9"/>
  <c r="RJG6" i="9"/>
  <c r="RJH6" i="9"/>
  <c r="RJI6" i="9"/>
  <c r="RJJ6" i="9"/>
  <c r="RJK6" i="9"/>
  <c r="RJL6" i="9"/>
  <c r="RJM6" i="9"/>
  <c r="RJN6" i="9"/>
  <c r="RJO6" i="9"/>
  <c r="RJP6" i="9"/>
  <c r="RJQ6" i="9"/>
  <c r="RJR6" i="9"/>
  <c r="RJS6" i="9"/>
  <c r="RJT6" i="9"/>
  <c r="RJU6" i="9"/>
  <c r="RJV6" i="9"/>
  <c r="RJW6" i="9"/>
  <c r="RJX6" i="9"/>
  <c r="RJY6" i="9"/>
  <c r="RJZ6" i="9"/>
  <c r="RKA6" i="9"/>
  <c r="RKB6" i="9"/>
  <c r="RKC6" i="9"/>
  <c r="RKD6" i="9"/>
  <c r="RKE6" i="9"/>
  <c r="RKF6" i="9"/>
  <c r="RKG6" i="9"/>
  <c r="RKH6" i="9"/>
  <c r="RKI6" i="9"/>
  <c r="RKJ6" i="9"/>
  <c r="RKK6" i="9"/>
  <c r="RKL6" i="9"/>
  <c r="RKM6" i="9"/>
  <c r="RKN6" i="9"/>
  <c r="RKO6" i="9"/>
  <c r="RKP6" i="9"/>
  <c r="RKQ6" i="9"/>
  <c r="RKR6" i="9"/>
  <c r="RKS6" i="9"/>
  <c r="RKT6" i="9"/>
  <c r="RKU6" i="9"/>
  <c r="RKV6" i="9"/>
  <c r="RKW6" i="9"/>
  <c r="RKX6" i="9"/>
  <c r="RKY6" i="9"/>
  <c r="RKZ6" i="9"/>
  <c r="RLA6" i="9"/>
  <c r="RLB6" i="9"/>
  <c r="RLC6" i="9"/>
  <c r="RLD6" i="9"/>
  <c r="RLE6" i="9"/>
  <c r="RLF6" i="9"/>
  <c r="RLG6" i="9"/>
  <c r="RLH6" i="9"/>
  <c r="RLI6" i="9"/>
  <c r="RLJ6" i="9"/>
  <c r="RLK6" i="9"/>
  <c r="RLL6" i="9"/>
  <c r="RLM6" i="9"/>
  <c r="RLN6" i="9"/>
  <c r="RLO6" i="9"/>
  <c r="RLP6" i="9"/>
  <c r="RLQ6" i="9"/>
  <c r="RLR6" i="9"/>
  <c r="RLS6" i="9"/>
  <c r="RLT6" i="9"/>
  <c r="RLU6" i="9"/>
  <c r="RLV6" i="9"/>
  <c r="RLW6" i="9"/>
  <c r="RLX6" i="9"/>
  <c r="RLY6" i="9"/>
  <c r="RLZ6" i="9"/>
  <c r="RMA6" i="9"/>
  <c r="RMB6" i="9"/>
  <c r="RMC6" i="9"/>
  <c r="RMD6" i="9"/>
  <c r="RME6" i="9"/>
  <c r="RMF6" i="9"/>
  <c r="RMG6" i="9"/>
  <c r="RMH6" i="9"/>
  <c r="RMI6" i="9"/>
  <c r="RMJ6" i="9"/>
  <c r="RMK6" i="9"/>
  <c r="RML6" i="9"/>
  <c r="RMM6" i="9"/>
  <c r="RMN6" i="9"/>
  <c r="RMO6" i="9"/>
  <c r="RMP6" i="9"/>
  <c r="RMQ6" i="9"/>
  <c r="RMR6" i="9"/>
  <c r="RMS6" i="9"/>
  <c r="RMT6" i="9"/>
  <c r="RMU6" i="9"/>
  <c r="RMV6" i="9"/>
  <c r="RMW6" i="9"/>
  <c r="RMX6" i="9"/>
  <c r="RMY6" i="9"/>
  <c r="RMZ6" i="9"/>
  <c r="RNA6" i="9"/>
  <c r="RNB6" i="9"/>
  <c r="RNC6" i="9"/>
  <c r="RND6" i="9"/>
  <c r="RNE6" i="9"/>
  <c r="RNF6" i="9"/>
  <c r="RNG6" i="9"/>
  <c r="RNH6" i="9"/>
  <c r="RNI6" i="9"/>
  <c r="RNJ6" i="9"/>
  <c r="RNK6" i="9"/>
  <c r="RNL6" i="9"/>
  <c r="RNM6" i="9"/>
  <c r="RNN6" i="9"/>
  <c r="RNO6" i="9"/>
  <c r="RNP6" i="9"/>
  <c r="RNQ6" i="9"/>
  <c r="RNR6" i="9"/>
  <c r="RNS6" i="9"/>
  <c r="RNT6" i="9"/>
  <c r="RNU6" i="9"/>
  <c r="RNV6" i="9"/>
  <c r="RNW6" i="9"/>
  <c r="RNX6" i="9"/>
  <c r="RNY6" i="9"/>
  <c r="RNZ6" i="9"/>
  <c r="ROA6" i="9"/>
  <c r="ROB6" i="9"/>
  <c r="ROC6" i="9"/>
  <c r="ROD6" i="9"/>
  <c r="ROE6" i="9"/>
  <c r="ROF6" i="9"/>
  <c r="ROG6" i="9"/>
  <c r="ROH6" i="9"/>
  <c r="ROI6" i="9"/>
  <c r="ROJ6" i="9"/>
  <c r="ROK6" i="9"/>
  <c r="ROL6" i="9"/>
  <c r="ROM6" i="9"/>
  <c r="RON6" i="9"/>
  <c r="ROO6" i="9"/>
  <c r="ROP6" i="9"/>
  <c r="ROQ6" i="9"/>
  <c r="ROR6" i="9"/>
  <c r="ROS6" i="9"/>
  <c r="ROT6" i="9"/>
  <c r="ROU6" i="9"/>
  <c r="ROV6" i="9"/>
  <c r="ROW6" i="9"/>
  <c r="ROX6" i="9"/>
  <c r="ROY6" i="9"/>
  <c r="ROZ6" i="9"/>
  <c r="RPA6" i="9"/>
  <c r="RPB6" i="9"/>
  <c r="RPC6" i="9"/>
  <c r="RPD6" i="9"/>
  <c r="RPE6" i="9"/>
  <c r="RPF6" i="9"/>
  <c r="RPG6" i="9"/>
  <c r="RPH6" i="9"/>
  <c r="RPI6" i="9"/>
  <c r="RPJ6" i="9"/>
  <c r="RPK6" i="9"/>
  <c r="RPL6" i="9"/>
  <c r="RPM6" i="9"/>
  <c r="RPN6" i="9"/>
  <c r="RPO6" i="9"/>
  <c r="RPP6" i="9"/>
  <c r="RPQ6" i="9"/>
  <c r="RPR6" i="9"/>
  <c r="RPS6" i="9"/>
  <c r="RPT6" i="9"/>
  <c r="RPU6" i="9"/>
  <c r="RPV6" i="9"/>
  <c r="RPW6" i="9"/>
  <c r="RPX6" i="9"/>
  <c r="RPY6" i="9"/>
  <c r="RPZ6" i="9"/>
  <c r="RQA6" i="9"/>
  <c r="RQB6" i="9"/>
  <c r="RQC6" i="9"/>
  <c r="RQD6" i="9"/>
  <c r="RQE6" i="9"/>
  <c r="RQF6" i="9"/>
  <c r="RQG6" i="9"/>
  <c r="RQH6" i="9"/>
  <c r="RQI6" i="9"/>
  <c r="RQJ6" i="9"/>
  <c r="RQK6" i="9"/>
  <c r="RQL6" i="9"/>
  <c r="RQM6" i="9"/>
  <c r="RQN6" i="9"/>
  <c r="RQO6" i="9"/>
  <c r="RQP6" i="9"/>
  <c r="RQQ6" i="9"/>
  <c r="RQR6" i="9"/>
  <c r="RQS6" i="9"/>
  <c r="RQT6" i="9"/>
  <c r="RQU6" i="9"/>
  <c r="RQV6" i="9"/>
  <c r="RQW6" i="9"/>
  <c r="RQX6" i="9"/>
  <c r="RQY6" i="9"/>
  <c r="RQZ6" i="9"/>
  <c r="RRA6" i="9"/>
  <c r="RRB6" i="9"/>
  <c r="RRC6" i="9"/>
  <c r="RRD6" i="9"/>
  <c r="RRE6" i="9"/>
  <c r="RRF6" i="9"/>
  <c r="RRG6" i="9"/>
  <c r="RRH6" i="9"/>
  <c r="RRI6" i="9"/>
  <c r="RRJ6" i="9"/>
  <c r="RRK6" i="9"/>
  <c r="RRL6" i="9"/>
  <c r="RRM6" i="9"/>
  <c r="RRN6" i="9"/>
  <c r="RRO6" i="9"/>
  <c r="RRP6" i="9"/>
  <c r="RRQ6" i="9"/>
  <c r="RRR6" i="9"/>
  <c r="RRS6" i="9"/>
  <c r="RRT6" i="9"/>
  <c r="RRU6" i="9"/>
  <c r="RRV6" i="9"/>
  <c r="RRW6" i="9"/>
  <c r="RRX6" i="9"/>
  <c r="RRY6" i="9"/>
  <c r="RRZ6" i="9"/>
  <c r="RSA6" i="9"/>
  <c r="RSB6" i="9"/>
  <c r="RSC6" i="9"/>
  <c r="RSD6" i="9"/>
  <c r="RSE6" i="9"/>
  <c r="RSF6" i="9"/>
  <c r="RSG6" i="9"/>
  <c r="RSH6" i="9"/>
  <c r="RSI6" i="9"/>
  <c r="RSJ6" i="9"/>
  <c r="RSK6" i="9"/>
  <c r="RSL6" i="9"/>
  <c r="RSM6" i="9"/>
  <c r="RSN6" i="9"/>
  <c r="RSO6" i="9"/>
  <c r="RSP6" i="9"/>
  <c r="RSQ6" i="9"/>
  <c r="RSR6" i="9"/>
  <c r="RSS6" i="9"/>
  <c r="RST6" i="9"/>
  <c r="RSU6" i="9"/>
  <c r="RSV6" i="9"/>
  <c r="RSW6" i="9"/>
  <c r="RSX6" i="9"/>
  <c r="RSY6" i="9"/>
  <c r="RSZ6" i="9"/>
  <c r="RTA6" i="9"/>
  <c r="RTB6" i="9"/>
  <c r="RTC6" i="9"/>
  <c r="RTD6" i="9"/>
  <c r="RTE6" i="9"/>
  <c r="RTF6" i="9"/>
  <c r="RTG6" i="9"/>
  <c r="RTH6" i="9"/>
  <c r="RTI6" i="9"/>
  <c r="RTJ6" i="9"/>
  <c r="RTK6" i="9"/>
  <c r="RTL6" i="9"/>
  <c r="RTM6" i="9"/>
  <c r="RTN6" i="9"/>
  <c r="RTO6" i="9"/>
  <c r="RTP6" i="9"/>
  <c r="RTQ6" i="9"/>
  <c r="RTR6" i="9"/>
  <c r="RTS6" i="9"/>
  <c r="RTT6" i="9"/>
  <c r="RTU6" i="9"/>
  <c r="RTV6" i="9"/>
  <c r="RTW6" i="9"/>
  <c r="RTX6" i="9"/>
  <c r="RTY6" i="9"/>
  <c r="RTZ6" i="9"/>
  <c r="RUA6" i="9"/>
  <c r="RUB6" i="9"/>
  <c r="RUC6" i="9"/>
  <c r="RUD6" i="9"/>
  <c r="RUE6" i="9"/>
  <c r="RUF6" i="9"/>
  <c r="RUG6" i="9"/>
  <c r="RUH6" i="9"/>
  <c r="RUI6" i="9"/>
  <c r="RUJ6" i="9"/>
  <c r="RUK6" i="9"/>
  <c r="RUL6" i="9"/>
  <c r="RUM6" i="9"/>
  <c r="RUN6" i="9"/>
  <c r="RUO6" i="9"/>
  <c r="RUP6" i="9"/>
  <c r="RUQ6" i="9"/>
  <c r="RUR6" i="9"/>
  <c r="RUS6" i="9"/>
  <c r="RUT6" i="9"/>
  <c r="RUU6" i="9"/>
  <c r="RUV6" i="9"/>
  <c r="RUW6" i="9"/>
  <c r="RUX6" i="9"/>
  <c r="RUY6" i="9"/>
  <c r="RUZ6" i="9"/>
  <c r="RVA6" i="9"/>
  <c r="RVB6" i="9"/>
  <c r="RVC6" i="9"/>
  <c r="RVD6" i="9"/>
  <c r="RVE6" i="9"/>
  <c r="RVF6" i="9"/>
  <c r="RVG6" i="9"/>
  <c r="RVH6" i="9"/>
  <c r="RVI6" i="9"/>
  <c r="RVJ6" i="9"/>
  <c r="RVK6" i="9"/>
  <c r="RVL6" i="9"/>
  <c r="RVM6" i="9"/>
  <c r="RVN6" i="9"/>
  <c r="RVO6" i="9"/>
  <c r="RVP6" i="9"/>
  <c r="RVQ6" i="9"/>
  <c r="RVR6" i="9"/>
  <c r="RVS6" i="9"/>
  <c r="RVT6" i="9"/>
  <c r="RVU6" i="9"/>
  <c r="RVV6" i="9"/>
  <c r="RVW6" i="9"/>
  <c r="RVX6" i="9"/>
  <c r="RVY6" i="9"/>
  <c r="RVZ6" i="9"/>
  <c r="RWA6" i="9"/>
  <c r="RWB6" i="9"/>
  <c r="RWC6" i="9"/>
  <c r="RWD6" i="9"/>
  <c r="RWE6" i="9"/>
  <c r="RWF6" i="9"/>
  <c r="RWG6" i="9"/>
  <c r="RWH6" i="9"/>
  <c r="RWI6" i="9"/>
  <c r="RWJ6" i="9"/>
  <c r="RWK6" i="9"/>
  <c r="RWL6" i="9"/>
  <c r="RWM6" i="9"/>
  <c r="RWN6" i="9"/>
  <c r="RWO6" i="9"/>
  <c r="RWP6" i="9"/>
  <c r="RWQ6" i="9"/>
  <c r="RWR6" i="9"/>
  <c r="RWS6" i="9"/>
  <c r="RWT6" i="9"/>
  <c r="RWU6" i="9"/>
  <c r="RWV6" i="9"/>
  <c r="RWW6" i="9"/>
  <c r="RWX6" i="9"/>
  <c r="RWY6" i="9"/>
  <c r="RWZ6" i="9"/>
  <c r="RXA6" i="9"/>
  <c r="RXB6" i="9"/>
  <c r="RXC6" i="9"/>
  <c r="RXD6" i="9"/>
  <c r="RXE6" i="9"/>
  <c r="RXF6" i="9"/>
  <c r="RXG6" i="9"/>
  <c r="RXH6" i="9"/>
  <c r="RXI6" i="9"/>
  <c r="RXJ6" i="9"/>
  <c r="RXK6" i="9"/>
  <c r="RXL6" i="9"/>
  <c r="RXM6" i="9"/>
  <c r="RXN6" i="9"/>
  <c r="RXO6" i="9"/>
  <c r="RXP6" i="9"/>
  <c r="RXQ6" i="9"/>
  <c r="RXR6" i="9"/>
  <c r="RXS6" i="9"/>
  <c r="RXT6" i="9"/>
  <c r="RXU6" i="9"/>
  <c r="RXV6" i="9"/>
  <c r="RXW6" i="9"/>
  <c r="RXX6" i="9"/>
  <c r="RXY6" i="9"/>
  <c r="RXZ6" i="9"/>
  <c r="RYA6" i="9"/>
  <c r="RYB6" i="9"/>
  <c r="RYC6" i="9"/>
  <c r="RYD6" i="9"/>
  <c r="RYE6" i="9"/>
  <c r="RYF6" i="9"/>
  <c r="RYG6" i="9"/>
  <c r="RYH6" i="9"/>
  <c r="RYI6" i="9"/>
  <c r="RYJ6" i="9"/>
  <c r="RYK6" i="9"/>
  <c r="RYL6" i="9"/>
  <c r="RYM6" i="9"/>
  <c r="RYN6" i="9"/>
  <c r="RYO6" i="9"/>
  <c r="RYP6" i="9"/>
  <c r="RYQ6" i="9"/>
  <c r="RYR6" i="9"/>
  <c r="RYS6" i="9"/>
  <c r="RYT6" i="9"/>
  <c r="RYU6" i="9"/>
  <c r="RYV6" i="9"/>
  <c r="RYW6" i="9"/>
  <c r="RYX6" i="9"/>
  <c r="RYY6" i="9"/>
  <c r="RYZ6" i="9"/>
  <c r="RZA6" i="9"/>
  <c r="RZB6" i="9"/>
  <c r="RZC6" i="9"/>
  <c r="RZD6" i="9"/>
  <c r="RZE6" i="9"/>
  <c r="RZF6" i="9"/>
  <c r="RZG6" i="9"/>
  <c r="RZH6" i="9"/>
  <c r="RZI6" i="9"/>
  <c r="RZJ6" i="9"/>
  <c r="RZK6" i="9"/>
  <c r="RZL6" i="9"/>
  <c r="RZM6" i="9"/>
  <c r="RZN6" i="9"/>
  <c r="RZO6" i="9"/>
  <c r="RZP6" i="9"/>
  <c r="RZQ6" i="9"/>
  <c r="RZR6" i="9"/>
  <c r="RZS6" i="9"/>
  <c r="RZT6" i="9"/>
  <c r="RZU6" i="9"/>
  <c r="RZV6" i="9"/>
  <c r="RZW6" i="9"/>
  <c r="RZX6" i="9"/>
  <c r="RZY6" i="9"/>
  <c r="RZZ6" i="9"/>
  <c r="SAA6" i="9"/>
  <c r="SAB6" i="9"/>
  <c r="SAC6" i="9"/>
  <c r="SAD6" i="9"/>
  <c r="SAE6" i="9"/>
  <c r="SAF6" i="9"/>
  <c r="SAG6" i="9"/>
  <c r="SAH6" i="9"/>
  <c r="SAI6" i="9"/>
  <c r="SAJ6" i="9"/>
  <c r="SAK6" i="9"/>
  <c r="SAL6" i="9"/>
  <c r="SAM6" i="9"/>
  <c r="SAN6" i="9"/>
  <c r="SAO6" i="9"/>
  <c r="SAP6" i="9"/>
  <c r="SAQ6" i="9"/>
  <c r="SAR6" i="9"/>
  <c r="SAS6" i="9"/>
  <c r="SAT6" i="9"/>
  <c r="SAU6" i="9"/>
  <c r="SAV6" i="9"/>
  <c r="SAW6" i="9"/>
  <c r="SAX6" i="9"/>
  <c r="SAY6" i="9"/>
  <c r="SAZ6" i="9"/>
  <c r="SBA6" i="9"/>
  <c r="SBB6" i="9"/>
  <c r="SBC6" i="9"/>
  <c r="SBD6" i="9"/>
  <c r="SBE6" i="9"/>
  <c r="SBF6" i="9"/>
  <c r="SBG6" i="9"/>
  <c r="SBH6" i="9"/>
  <c r="SBI6" i="9"/>
  <c r="SBJ6" i="9"/>
  <c r="SBK6" i="9"/>
  <c r="SBL6" i="9"/>
  <c r="SBM6" i="9"/>
  <c r="SBN6" i="9"/>
  <c r="SBO6" i="9"/>
  <c r="SBP6" i="9"/>
  <c r="SBQ6" i="9"/>
  <c r="SBR6" i="9"/>
  <c r="SBS6" i="9"/>
  <c r="SBT6" i="9"/>
  <c r="SBU6" i="9"/>
  <c r="SBV6" i="9"/>
  <c r="SBW6" i="9"/>
  <c r="SBX6" i="9"/>
  <c r="SBY6" i="9"/>
  <c r="SBZ6" i="9"/>
  <c r="SCA6" i="9"/>
  <c r="SCB6" i="9"/>
  <c r="SCC6" i="9"/>
  <c r="SCD6" i="9"/>
  <c r="SCE6" i="9"/>
  <c r="SCF6" i="9"/>
  <c r="SCG6" i="9"/>
  <c r="SCH6" i="9"/>
  <c r="SCI6" i="9"/>
  <c r="SCJ6" i="9"/>
  <c r="SCK6" i="9"/>
  <c r="SCL6" i="9"/>
  <c r="SCM6" i="9"/>
  <c r="SCN6" i="9"/>
  <c r="SCO6" i="9"/>
  <c r="SCP6" i="9"/>
  <c r="SCQ6" i="9"/>
  <c r="SCR6" i="9"/>
  <c r="SCS6" i="9"/>
  <c r="SCT6" i="9"/>
  <c r="SCU6" i="9"/>
  <c r="SCV6" i="9"/>
  <c r="SCW6" i="9"/>
  <c r="SCX6" i="9"/>
  <c r="SCY6" i="9"/>
  <c r="SCZ6" i="9"/>
  <c r="SDA6" i="9"/>
  <c r="SDB6" i="9"/>
  <c r="SDC6" i="9"/>
  <c r="SDD6" i="9"/>
  <c r="SDE6" i="9"/>
  <c r="SDF6" i="9"/>
  <c r="SDG6" i="9"/>
  <c r="SDH6" i="9"/>
  <c r="SDI6" i="9"/>
  <c r="SDJ6" i="9"/>
  <c r="SDK6" i="9"/>
  <c r="SDL6" i="9"/>
  <c r="SDM6" i="9"/>
  <c r="SDN6" i="9"/>
  <c r="SDO6" i="9"/>
  <c r="SDP6" i="9"/>
  <c r="SDQ6" i="9"/>
  <c r="SDR6" i="9"/>
  <c r="SDS6" i="9"/>
  <c r="SDT6" i="9"/>
  <c r="SDU6" i="9"/>
  <c r="SDV6" i="9"/>
  <c r="SDW6" i="9"/>
  <c r="SDX6" i="9"/>
  <c r="SDY6" i="9"/>
  <c r="SDZ6" i="9"/>
  <c r="SEA6" i="9"/>
  <c r="SEB6" i="9"/>
  <c r="SEC6" i="9"/>
  <c r="SED6" i="9"/>
  <c r="SEE6" i="9"/>
  <c r="SEF6" i="9"/>
  <c r="SEG6" i="9"/>
  <c r="SEH6" i="9"/>
  <c r="SEI6" i="9"/>
  <c r="SEJ6" i="9"/>
  <c r="SEK6" i="9"/>
  <c r="SEL6" i="9"/>
  <c r="SEM6" i="9"/>
  <c r="SEN6" i="9"/>
  <c r="SEO6" i="9"/>
  <c r="SEP6" i="9"/>
  <c r="SEQ6" i="9"/>
  <c r="SER6" i="9"/>
  <c r="SES6" i="9"/>
  <c r="SET6" i="9"/>
  <c r="SEU6" i="9"/>
  <c r="SEV6" i="9"/>
  <c r="SEW6" i="9"/>
  <c r="SEX6" i="9"/>
  <c r="SEY6" i="9"/>
  <c r="SEZ6" i="9"/>
  <c r="SFA6" i="9"/>
  <c r="SFB6" i="9"/>
  <c r="SFC6" i="9"/>
  <c r="SFD6" i="9"/>
  <c r="SFE6" i="9"/>
  <c r="SFF6" i="9"/>
  <c r="SFG6" i="9"/>
  <c r="SFH6" i="9"/>
  <c r="SFI6" i="9"/>
  <c r="SFJ6" i="9"/>
  <c r="SFK6" i="9"/>
  <c r="SFL6" i="9"/>
  <c r="SFM6" i="9"/>
  <c r="SFN6" i="9"/>
  <c r="SFO6" i="9"/>
  <c r="SFP6" i="9"/>
  <c r="SFQ6" i="9"/>
  <c r="SFR6" i="9"/>
  <c r="SFS6" i="9"/>
  <c r="SFT6" i="9"/>
  <c r="SFU6" i="9"/>
  <c r="SFV6" i="9"/>
  <c r="SFW6" i="9"/>
  <c r="SFX6" i="9"/>
  <c r="SFY6" i="9"/>
  <c r="SFZ6" i="9"/>
  <c r="SGA6" i="9"/>
  <c r="SGB6" i="9"/>
  <c r="SGC6" i="9"/>
  <c r="SGD6" i="9"/>
  <c r="SGE6" i="9"/>
  <c r="SGF6" i="9"/>
  <c r="SGG6" i="9"/>
  <c r="SGH6" i="9"/>
  <c r="SGI6" i="9"/>
  <c r="SGJ6" i="9"/>
  <c r="SGK6" i="9"/>
  <c r="SGL6" i="9"/>
  <c r="SGM6" i="9"/>
  <c r="SGN6" i="9"/>
  <c r="SGO6" i="9"/>
  <c r="SGP6" i="9"/>
  <c r="SGQ6" i="9"/>
  <c r="SGR6" i="9"/>
  <c r="SGS6" i="9"/>
  <c r="SGT6" i="9"/>
  <c r="SGU6" i="9"/>
  <c r="SGV6" i="9"/>
  <c r="SGW6" i="9"/>
  <c r="SGX6" i="9"/>
  <c r="SGY6" i="9"/>
  <c r="SGZ6" i="9"/>
  <c r="SHA6" i="9"/>
  <c r="SHB6" i="9"/>
  <c r="SHC6" i="9"/>
  <c r="SHD6" i="9"/>
  <c r="SHE6" i="9"/>
  <c r="SHF6" i="9"/>
  <c r="SHG6" i="9"/>
  <c r="SHH6" i="9"/>
  <c r="SHI6" i="9"/>
  <c r="SHJ6" i="9"/>
  <c r="SHK6" i="9"/>
  <c r="SHL6" i="9"/>
  <c r="SHM6" i="9"/>
  <c r="SHN6" i="9"/>
  <c r="SHO6" i="9"/>
  <c r="SHP6" i="9"/>
  <c r="SHQ6" i="9"/>
  <c r="SHR6" i="9"/>
  <c r="SHS6" i="9"/>
  <c r="SHT6" i="9"/>
  <c r="SHU6" i="9"/>
  <c r="SHV6" i="9"/>
  <c r="SHW6" i="9"/>
  <c r="SHX6" i="9"/>
  <c r="SHY6" i="9"/>
  <c r="SHZ6" i="9"/>
  <c r="SIA6" i="9"/>
  <c r="SIB6" i="9"/>
  <c r="SIC6" i="9"/>
  <c r="SID6" i="9"/>
  <c r="SIE6" i="9"/>
  <c r="SIF6" i="9"/>
  <c r="SIG6" i="9"/>
  <c r="SIH6" i="9"/>
  <c r="SII6" i="9"/>
  <c r="SIJ6" i="9"/>
  <c r="SIK6" i="9"/>
  <c r="SIL6" i="9"/>
  <c r="SIM6" i="9"/>
  <c r="SIN6" i="9"/>
  <c r="SIO6" i="9"/>
  <c r="SIP6" i="9"/>
  <c r="SIQ6" i="9"/>
  <c r="SIR6" i="9"/>
  <c r="SIS6" i="9"/>
  <c r="SIT6" i="9"/>
  <c r="SIU6" i="9"/>
  <c r="SIV6" i="9"/>
  <c r="SIW6" i="9"/>
  <c r="SIX6" i="9"/>
  <c r="SIY6" i="9"/>
  <c r="SIZ6" i="9"/>
  <c r="SJA6" i="9"/>
  <c r="SJB6" i="9"/>
  <c r="SJC6" i="9"/>
  <c r="SJD6" i="9"/>
  <c r="SJE6" i="9"/>
  <c r="SJF6" i="9"/>
  <c r="SJG6" i="9"/>
  <c r="SJH6" i="9"/>
  <c r="SJI6" i="9"/>
  <c r="SJJ6" i="9"/>
  <c r="SJK6" i="9"/>
  <c r="SJL6" i="9"/>
  <c r="SJM6" i="9"/>
  <c r="SJN6" i="9"/>
  <c r="SJO6" i="9"/>
  <c r="SJP6" i="9"/>
  <c r="SJQ6" i="9"/>
  <c r="SJR6" i="9"/>
  <c r="SJS6" i="9"/>
  <c r="SJT6" i="9"/>
  <c r="SJU6" i="9"/>
  <c r="SJV6" i="9"/>
  <c r="SJW6" i="9"/>
  <c r="SJX6" i="9"/>
  <c r="SJY6" i="9"/>
  <c r="SJZ6" i="9"/>
  <c r="SKA6" i="9"/>
  <c r="SKB6" i="9"/>
  <c r="SKC6" i="9"/>
  <c r="SKD6" i="9"/>
  <c r="SKE6" i="9"/>
  <c r="SKF6" i="9"/>
  <c r="SKG6" i="9"/>
  <c r="SKH6" i="9"/>
  <c r="SKI6" i="9"/>
  <c r="SKJ6" i="9"/>
  <c r="SKK6" i="9"/>
  <c r="SKL6" i="9"/>
  <c r="SKM6" i="9"/>
  <c r="SKN6" i="9"/>
  <c r="SKO6" i="9"/>
  <c r="SKP6" i="9"/>
  <c r="SKQ6" i="9"/>
  <c r="SKR6" i="9"/>
  <c r="SKS6" i="9"/>
  <c r="SKT6" i="9"/>
  <c r="SKU6" i="9"/>
  <c r="SKV6" i="9"/>
  <c r="SKW6" i="9"/>
  <c r="SKX6" i="9"/>
  <c r="SKY6" i="9"/>
  <c r="SKZ6" i="9"/>
  <c r="SLA6" i="9"/>
  <c r="SLB6" i="9"/>
  <c r="SLC6" i="9"/>
  <c r="SLD6" i="9"/>
  <c r="SLE6" i="9"/>
  <c r="SLF6" i="9"/>
  <c r="SLG6" i="9"/>
  <c r="SLH6" i="9"/>
  <c r="SLI6" i="9"/>
  <c r="SLJ6" i="9"/>
  <c r="SLK6" i="9"/>
  <c r="SLL6" i="9"/>
  <c r="SLM6" i="9"/>
  <c r="SLN6" i="9"/>
  <c r="SLO6" i="9"/>
  <c r="SLP6" i="9"/>
  <c r="SLQ6" i="9"/>
  <c r="SLR6" i="9"/>
  <c r="SLS6" i="9"/>
  <c r="SLT6" i="9"/>
  <c r="SLU6" i="9"/>
  <c r="SLV6" i="9"/>
  <c r="SLW6" i="9"/>
  <c r="SLX6" i="9"/>
  <c r="SLY6" i="9"/>
  <c r="SLZ6" i="9"/>
  <c r="SMA6" i="9"/>
  <c r="SMB6" i="9"/>
  <c r="SMC6" i="9"/>
  <c r="SMD6" i="9"/>
  <c r="SME6" i="9"/>
  <c r="SMF6" i="9"/>
  <c r="SMG6" i="9"/>
  <c r="SMH6" i="9"/>
  <c r="SMI6" i="9"/>
  <c r="SMJ6" i="9"/>
  <c r="SMK6" i="9"/>
  <c r="SML6" i="9"/>
  <c r="SMM6" i="9"/>
  <c r="SMN6" i="9"/>
  <c r="SMO6" i="9"/>
  <c r="SMP6" i="9"/>
  <c r="SMQ6" i="9"/>
  <c r="SMR6" i="9"/>
  <c r="SMS6" i="9"/>
  <c r="SMT6" i="9"/>
  <c r="SMU6" i="9"/>
  <c r="SMV6" i="9"/>
  <c r="SMW6" i="9"/>
  <c r="SMX6" i="9"/>
  <c r="SMY6" i="9"/>
  <c r="SMZ6" i="9"/>
  <c r="SNA6" i="9"/>
  <c r="SNB6" i="9"/>
  <c r="SNC6" i="9"/>
  <c r="SND6" i="9"/>
  <c r="SNE6" i="9"/>
  <c r="SNF6" i="9"/>
  <c r="SNG6" i="9"/>
  <c r="SNH6" i="9"/>
  <c r="SNI6" i="9"/>
  <c r="SNJ6" i="9"/>
  <c r="SNK6" i="9"/>
  <c r="SNL6" i="9"/>
  <c r="SNM6" i="9"/>
  <c r="SNN6" i="9"/>
  <c r="SNO6" i="9"/>
  <c r="SNP6" i="9"/>
  <c r="SNQ6" i="9"/>
  <c r="SNR6" i="9"/>
  <c r="SNS6" i="9"/>
  <c r="SNT6" i="9"/>
  <c r="SNU6" i="9"/>
  <c r="SNV6" i="9"/>
  <c r="SNW6" i="9"/>
  <c r="SNX6" i="9"/>
  <c r="SNY6" i="9"/>
  <c r="SNZ6" i="9"/>
  <c r="SOA6" i="9"/>
  <c r="SOB6" i="9"/>
  <c r="SOC6" i="9"/>
  <c r="SOD6" i="9"/>
  <c r="SOE6" i="9"/>
  <c r="SOF6" i="9"/>
  <c r="SOG6" i="9"/>
  <c r="SOH6" i="9"/>
  <c r="SOI6" i="9"/>
  <c r="SOJ6" i="9"/>
  <c r="SOK6" i="9"/>
  <c r="SOL6" i="9"/>
  <c r="SOM6" i="9"/>
  <c r="SON6" i="9"/>
  <c r="SOO6" i="9"/>
  <c r="SOP6" i="9"/>
  <c r="SOQ6" i="9"/>
  <c r="SOR6" i="9"/>
  <c r="SOS6" i="9"/>
  <c r="SOT6" i="9"/>
  <c r="SOU6" i="9"/>
  <c r="SOV6" i="9"/>
  <c r="SOW6" i="9"/>
  <c r="SOX6" i="9"/>
  <c r="SOY6" i="9"/>
  <c r="SOZ6" i="9"/>
  <c r="SPA6" i="9"/>
  <c r="SPB6" i="9"/>
  <c r="SPC6" i="9"/>
  <c r="SPD6" i="9"/>
  <c r="SPE6" i="9"/>
  <c r="SPF6" i="9"/>
  <c r="SPG6" i="9"/>
  <c r="SPH6" i="9"/>
  <c r="SPI6" i="9"/>
  <c r="SPJ6" i="9"/>
  <c r="SPK6" i="9"/>
  <c r="SPL6" i="9"/>
  <c r="SPM6" i="9"/>
  <c r="SPN6" i="9"/>
  <c r="SPO6" i="9"/>
  <c r="SPP6" i="9"/>
  <c r="SPQ6" i="9"/>
  <c r="SPR6" i="9"/>
  <c r="SPS6" i="9"/>
  <c r="SPT6" i="9"/>
  <c r="SPU6" i="9"/>
  <c r="SPV6" i="9"/>
  <c r="SPW6" i="9"/>
  <c r="SPX6" i="9"/>
  <c r="SPY6" i="9"/>
  <c r="SPZ6" i="9"/>
  <c r="SQA6" i="9"/>
  <c r="SQB6" i="9"/>
  <c r="SQC6" i="9"/>
  <c r="SQD6" i="9"/>
  <c r="SQE6" i="9"/>
  <c r="SQF6" i="9"/>
  <c r="SQG6" i="9"/>
  <c r="SQH6" i="9"/>
  <c r="SQI6" i="9"/>
  <c r="SQJ6" i="9"/>
  <c r="SQK6" i="9"/>
  <c r="SQL6" i="9"/>
  <c r="SQM6" i="9"/>
  <c r="SQN6" i="9"/>
  <c r="SQO6" i="9"/>
  <c r="SQP6" i="9"/>
  <c r="SQQ6" i="9"/>
  <c r="SQR6" i="9"/>
  <c r="SQS6" i="9"/>
  <c r="SQT6" i="9"/>
  <c r="SQU6" i="9"/>
  <c r="SQV6" i="9"/>
  <c r="SQW6" i="9"/>
  <c r="SQX6" i="9"/>
  <c r="SQY6" i="9"/>
  <c r="SQZ6" i="9"/>
  <c r="SRA6" i="9"/>
  <c r="SRB6" i="9"/>
  <c r="SRC6" i="9"/>
  <c r="SRD6" i="9"/>
  <c r="SRE6" i="9"/>
  <c r="SRF6" i="9"/>
  <c r="SRG6" i="9"/>
  <c r="SRH6" i="9"/>
  <c r="SRI6" i="9"/>
  <c r="SRJ6" i="9"/>
  <c r="SRK6" i="9"/>
  <c r="SRL6" i="9"/>
  <c r="SRM6" i="9"/>
  <c r="SRN6" i="9"/>
  <c r="SRO6" i="9"/>
  <c r="SRP6" i="9"/>
  <c r="SRQ6" i="9"/>
  <c r="SRR6" i="9"/>
  <c r="SRS6" i="9"/>
  <c r="SRT6" i="9"/>
  <c r="SRU6" i="9"/>
  <c r="SRV6" i="9"/>
  <c r="SRW6" i="9"/>
  <c r="SRX6" i="9"/>
  <c r="SRY6" i="9"/>
  <c r="SRZ6" i="9"/>
  <c r="SSA6" i="9"/>
  <c r="SSB6" i="9"/>
  <c r="SSC6" i="9"/>
  <c r="SSD6" i="9"/>
  <c r="SSE6" i="9"/>
  <c r="SSF6" i="9"/>
  <c r="SSG6" i="9"/>
  <c r="SSH6" i="9"/>
  <c r="SSI6" i="9"/>
  <c r="SSJ6" i="9"/>
  <c r="SSK6" i="9"/>
  <c r="SSL6" i="9"/>
  <c r="SSM6" i="9"/>
  <c r="SSN6" i="9"/>
  <c r="SSO6" i="9"/>
  <c r="SSP6" i="9"/>
  <c r="SSQ6" i="9"/>
  <c r="SSR6" i="9"/>
  <c r="SSS6" i="9"/>
  <c r="SST6" i="9"/>
  <c r="SSU6" i="9"/>
  <c r="SSV6" i="9"/>
  <c r="SSW6" i="9"/>
  <c r="SSX6" i="9"/>
  <c r="SSY6" i="9"/>
  <c r="SSZ6" i="9"/>
  <c r="STA6" i="9"/>
  <c r="STB6" i="9"/>
  <c r="STC6" i="9"/>
  <c r="STD6" i="9"/>
  <c r="STE6" i="9"/>
  <c r="STF6" i="9"/>
  <c r="STG6" i="9"/>
  <c r="STH6" i="9"/>
  <c r="STI6" i="9"/>
  <c r="STJ6" i="9"/>
  <c r="STK6" i="9"/>
  <c r="STL6" i="9"/>
  <c r="STM6" i="9"/>
  <c r="STN6" i="9"/>
  <c r="STO6" i="9"/>
  <c r="STP6" i="9"/>
  <c r="STQ6" i="9"/>
  <c r="STR6" i="9"/>
  <c r="STS6" i="9"/>
  <c r="STT6" i="9"/>
  <c r="STU6" i="9"/>
  <c r="STV6" i="9"/>
  <c r="STW6" i="9"/>
  <c r="STX6" i="9"/>
  <c r="STY6" i="9"/>
  <c r="STZ6" i="9"/>
  <c r="SUA6" i="9"/>
  <c r="SUB6" i="9"/>
  <c r="SUC6" i="9"/>
  <c r="SUD6" i="9"/>
  <c r="SUE6" i="9"/>
  <c r="SUF6" i="9"/>
  <c r="SUG6" i="9"/>
  <c r="SUH6" i="9"/>
  <c r="SUI6" i="9"/>
  <c r="SUJ6" i="9"/>
  <c r="SUK6" i="9"/>
  <c r="SUL6" i="9"/>
  <c r="SUM6" i="9"/>
  <c r="SUN6" i="9"/>
  <c r="SUO6" i="9"/>
  <c r="SUP6" i="9"/>
  <c r="SUQ6" i="9"/>
  <c r="SUR6" i="9"/>
  <c r="SUS6" i="9"/>
  <c r="SUT6" i="9"/>
  <c r="SUU6" i="9"/>
  <c r="SUV6" i="9"/>
  <c r="SUW6" i="9"/>
  <c r="SUX6" i="9"/>
  <c r="SUY6" i="9"/>
  <c r="SUZ6" i="9"/>
  <c r="SVA6" i="9"/>
  <c r="SVB6" i="9"/>
  <c r="SVC6" i="9"/>
  <c r="SVD6" i="9"/>
  <c r="SVE6" i="9"/>
  <c r="SVF6" i="9"/>
  <c r="SVG6" i="9"/>
  <c r="SVH6" i="9"/>
  <c r="SVI6" i="9"/>
  <c r="SVJ6" i="9"/>
  <c r="SVK6" i="9"/>
  <c r="SVL6" i="9"/>
  <c r="SVM6" i="9"/>
  <c r="SVN6" i="9"/>
  <c r="SVO6" i="9"/>
  <c r="SVP6" i="9"/>
  <c r="SVQ6" i="9"/>
  <c r="SVR6" i="9"/>
  <c r="SVS6" i="9"/>
  <c r="SVT6" i="9"/>
  <c r="SVU6" i="9"/>
  <c r="SVV6" i="9"/>
  <c r="SVW6" i="9"/>
  <c r="SVX6" i="9"/>
  <c r="SVY6" i="9"/>
  <c r="SVZ6" i="9"/>
  <c r="SWA6" i="9"/>
  <c r="SWB6" i="9"/>
  <c r="SWC6" i="9"/>
  <c r="SWD6" i="9"/>
  <c r="SWE6" i="9"/>
  <c r="SWF6" i="9"/>
  <c r="SWG6" i="9"/>
  <c r="SWH6" i="9"/>
  <c r="SWI6" i="9"/>
  <c r="SWJ6" i="9"/>
  <c r="SWK6" i="9"/>
  <c r="SWL6" i="9"/>
  <c r="SWM6" i="9"/>
  <c r="SWN6" i="9"/>
  <c r="SWO6" i="9"/>
  <c r="SWP6" i="9"/>
  <c r="SWQ6" i="9"/>
  <c r="SWR6" i="9"/>
  <c r="SWS6" i="9"/>
  <c r="SWT6" i="9"/>
  <c r="SWU6" i="9"/>
  <c r="SWV6" i="9"/>
  <c r="SWW6" i="9"/>
  <c r="SWX6" i="9"/>
  <c r="SWY6" i="9"/>
  <c r="SWZ6" i="9"/>
  <c r="SXA6" i="9"/>
  <c r="SXB6" i="9"/>
  <c r="SXC6" i="9"/>
  <c r="SXD6" i="9"/>
  <c r="SXE6" i="9"/>
  <c r="SXF6" i="9"/>
  <c r="SXG6" i="9"/>
  <c r="SXH6" i="9"/>
  <c r="SXI6" i="9"/>
  <c r="SXJ6" i="9"/>
  <c r="SXK6" i="9"/>
  <c r="SXL6" i="9"/>
  <c r="SXM6" i="9"/>
  <c r="SXN6" i="9"/>
  <c r="SXO6" i="9"/>
  <c r="SXP6" i="9"/>
  <c r="SXQ6" i="9"/>
  <c r="SXR6" i="9"/>
  <c r="SXS6" i="9"/>
  <c r="SXT6" i="9"/>
  <c r="SXU6" i="9"/>
  <c r="SXV6" i="9"/>
  <c r="SXW6" i="9"/>
  <c r="SXX6" i="9"/>
  <c r="SXY6" i="9"/>
  <c r="SXZ6" i="9"/>
  <c r="SYA6" i="9"/>
  <c r="SYB6" i="9"/>
  <c r="SYC6" i="9"/>
  <c r="SYD6" i="9"/>
  <c r="SYE6" i="9"/>
  <c r="SYF6" i="9"/>
  <c r="SYG6" i="9"/>
  <c r="SYH6" i="9"/>
  <c r="SYI6" i="9"/>
  <c r="SYJ6" i="9"/>
  <c r="SYK6" i="9"/>
  <c r="SYL6" i="9"/>
  <c r="SYM6" i="9"/>
  <c r="SYN6" i="9"/>
  <c r="SYO6" i="9"/>
  <c r="SYP6" i="9"/>
  <c r="SYQ6" i="9"/>
  <c r="SYR6" i="9"/>
  <c r="SYS6" i="9"/>
  <c r="SYT6" i="9"/>
  <c r="SYU6" i="9"/>
  <c r="SYV6" i="9"/>
  <c r="SYW6" i="9"/>
  <c r="SYX6" i="9"/>
  <c r="SYY6" i="9"/>
  <c r="SYZ6" i="9"/>
  <c r="SZA6" i="9"/>
  <c r="SZB6" i="9"/>
  <c r="SZC6" i="9"/>
  <c r="SZD6" i="9"/>
  <c r="SZE6" i="9"/>
  <c r="SZF6" i="9"/>
  <c r="SZG6" i="9"/>
  <c r="SZH6" i="9"/>
  <c r="SZI6" i="9"/>
  <c r="SZJ6" i="9"/>
  <c r="SZK6" i="9"/>
  <c r="SZL6" i="9"/>
  <c r="SZM6" i="9"/>
  <c r="SZN6" i="9"/>
  <c r="SZO6" i="9"/>
  <c r="SZP6" i="9"/>
  <c r="SZQ6" i="9"/>
  <c r="SZR6" i="9"/>
  <c r="SZS6" i="9"/>
  <c r="SZT6" i="9"/>
  <c r="SZU6" i="9"/>
  <c r="SZV6" i="9"/>
  <c r="SZW6" i="9"/>
  <c r="SZX6" i="9"/>
  <c r="SZY6" i="9"/>
  <c r="SZZ6" i="9"/>
  <c r="TAA6" i="9"/>
  <c r="TAB6" i="9"/>
  <c r="TAC6" i="9"/>
  <c r="TAD6" i="9"/>
  <c r="TAE6" i="9"/>
  <c r="TAF6" i="9"/>
  <c r="TAG6" i="9"/>
  <c r="TAH6" i="9"/>
  <c r="TAI6" i="9"/>
  <c r="TAJ6" i="9"/>
  <c r="TAK6" i="9"/>
  <c r="TAL6" i="9"/>
  <c r="TAM6" i="9"/>
  <c r="TAN6" i="9"/>
  <c r="TAO6" i="9"/>
  <c r="TAP6" i="9"/>
  <c r="TAQ6" i="9"/>
  <c r="TAR6" i="9"/>
  <c r="TAS6" i="9"/>
  <c r="TAT6" i="9"/>
  <c r="TAU6" i="9"/>
  <c r="TAV6" i="9"/>
  <c r="TAW6" i="9"/>
  <c r="TAX6" i="9"/>
  <c r="TAY6" i="9"/>
  <c r="TAZ6" i="9"/>
  <c r="TBA6" i="9"/>
  <c r="TBB6" i="9"/>
  <c r="TBC6" i="9"/>
  <c r="TBD6" i="9"/>
  <c r="TBE6" i="9"/>
  <c r="TBF6" i="9"/>
  <c r="TBG6" i="9"/>
  <c r="TBH6" i="9"/>
  <c r="TBI6" i="9"/>
  <c r="TBJ6" i="9"/>
  <c r="TBK6" i="9"/>
  <c r="TBL6" i="9"/>
  <c r="TBM6" i="9"/>
  <c r="TBN6" i="9"/>
  <c r="TBO6" i="9"/>
  <c r="TBP6" i="9"/>
  <c r="TBQ6" i="9"/>
  <c r="TBR6" i="9"/>
  <c r="TBS6" i="9"/>
  <c r="TBT6" i="9"/>
  <c r="TBU6" i="9"/>
  <c r="TBV6" i="9"/>
  <c r="TBW6" i="9"/>
  <c r="TBX6" i="9"/>
  <c r="TBY6" i="9"/>
  <c r="TBZ6" i="9"/>
  <c r="TCA6" i="9"/>
  <c r="TCB6" i="9"/>
  <c r="TCC6" i="9"/>
  <c r="TCD6" i="9"/>
  <c r="TCE6" i="9"/>
  <c r="TCF6" i="9"/>
  <c r="TCG6" i="9"/>
  <c r="TCH6" i="9"/>
  <c r="TCI6" i="9"/>
  <c r="TCJ6" i="9"/>
  <c r="TCK6" i="9"/>
  <c r="TCL6" i="9"/>
  <c r="TCM6" i="9"/>
  <c r="TCN6" i="9"/>
  <c r="TCO6" i="9"/>
  <c r="TCP6" i="9"/>
  <c r="TCQ6" i="9"/>
  <c r="TCR6" i="9"/>
  <c r="TCS6" i="9"/>
  <c r="TCT6" i="9"/>
  <c r="TCU6" i="9"/>
  <c r="TCV6" i="9"/>
  <c r="TCW6" i="9"/>
  <c r="TCX6" i="9"/>
  <c r="TCY6" i="9"/>
  <c r="TCZ6" i="9"/>
  <c r="TDA6" i="9"/>
  <c r="TDB6" i="9"/>
  <c r="TDC6" i="9"/>
  <c r="TDD6" i="9"/>
  <c r="TDE6" i="9"/>
  <c r="TDF6" i="9"/>
  <c r="TDG6" i="9"/>
  <c r="TDH6" i="9"/>
  <c r="TDI6" i="9"/>
  <c r="TDJ6" i="9"/>
  <c r="TDK6" i="9"/>
  <c r="TDL6" i="9"/>
  <c r="TDM6" i="9"/>
  <c r="TDN6" i="9"/>
  <c r="TDO6" i="9"/>
  <c r="TDP6" i="9"/>
  <c r="TDQ6" i="9"/>
  <c r="TDR6" i="9"/>
  <c r="TDS6" i="9"/>
  <c r="TDT6" i="9"/>
  <c r="TDU6" i="9"/>
  <c r="TDV6" i="9"/>
  <c r="TDW6" i="9"/>
  <c r="TDX6" i="9"/>
  <c r="TDY6" i="9"/>
  <c r="TDZ6" i="9"/>
  <c r="TEA6" i="9"/>
  <c r="TEB6" i="9"/>
  <c r="TEC6" i="9"/>
  <c r="TED6" i="9"/>
  <c r="TEE6" i="9"/>
  <c r="TEF6" i="9"/>
  <c r="TEG6" i="9"/>
  <c r="TEH6" i="9"/>
  <c r="TEI6" i="9"/>
  <c r="TEJ6" i="9"/>
  <c r="TEK6" i="9"/>
  <c r="TEL6" i="9"/>
  <c r="TEM6" i="9"/>
  <c r="TEN6" i="9"/>
  <c r="TEO6" i="9"/>
  <c r="TEP6" i="9"/>
  <c r="TEQ6" i="9"/>
  <c r="TER6" i="9"/>
  <c r="TES6" i="9"/>
  <c r="TET6" i="9"/>
  <c r="TEU6" i="9"/>
  <c r="TEV6" i="9"/>
  <c r="TEW6" i="9"/>
  <c r="TEX6" i="9"/>
  <c r="TEY6" i="9"/>
  <c r="TEZ6" i="9"/>
  <c r="TFA6" i="9"/>
  <c r="TFB6" i="9"/>
  <c r="TFC6" i="9"/>
  <c r="TFD6" i="9"/>
  <c r="TFE6" i="9"/>
  <c r="TFF6" i="9"/>
  <c r="TFG6" i="9"/>
  <c r="TFH6" i="9"/>
  <c r="TFI6" i="9"/>
  <c r="TFJ6" i="9"/>
  <c r="TFK6" i="9"/>
  <c r="TFL6" i="9"/>
  <c r="TFM6" i="9"/>
  <c r="TFN6" i="9"/>
  <c r="TFO6" i="9"/>
  <c r="TFP6" i="9"/>
  <c r="TFQ6" i="9"/>
  <c r="TFR6" i="9"/>
  <c r="TFS6" i="9"/>
  <c r="TFT6" i="9"/>
  <c r="TFU6" i="9"/>
  <c r="TFV6" i="9"/>
  <c r="TFW6" i="9"/>
  <c r="TFX6" i="9"/>
  <c r="TFY6" i="9"/>
  <c r="TFZ6" i="9"/>
  <c r="TGA6" i="9"/>
  <c r="TGB6" i="9"/>
  <c r="TGC6" i="9"/>
  <c r="TGD6" i="9"/>
  <c r="TGE6" i="9"/>
  <c r="TGF6" i="9"/>
  <c r="TGG6" i="9"/>
  <c r="TGH6" i="9"/>
  <c r="TGI6" i="9"/>
  <c r="TGJ6" i="9"/>
  <c r="TGK6" i="9"/>
  <c r="TGL6" i="9"/>
  <c r="TGM6" i="9"/>
  <c r="TGN6" i="9"/>
  <c r="TGO6" i="9"/>
  <c r="TGP6" i="9"/>
  <c r="TGQ6" i="9"/>
  <c r="TGR6" i="9"/>
  <c r="TGS6" i="9"/>
  <c r="TGT6" i="9"/>
  <c r="TGU6" i="9"/>
  <c r="TGV6" i="9"/>
  <c r="TGW6" i="9"/>
  <c r="TGX6" i="9"/>
  <c r="TGY6" i="9"/>
  <c r="TGZ6" i="9"/>
  <c r="THA6" i="9"/>
  <c r="THB6" i="9"/>
  <c r="THC6" i="9"/>
  <c r="THD6" i="9"/>
  <c r="THE6" i="9"/>
  <c r="THF6" i="9"/>
  <c r="THG6" i="9"/>
  <c r="THH6" i="9"/>
  <c r="THI6" i="9"/>
  <c r="THJ6" i="9"/>
  <c r="THK6" i="9"/>
  <c r="THL6" i="9"/>
  <c r="THM6" i="9"/>
  <c r="THN6" i="9"/>
  <c r="THO6" i="9"/>
  <c r="THP6" i="9"/>
  <c r="THQ6" i="9"/>
  <c r="THR6" i="9"/>
  <c r="THS6" i="9"/>
  <c r="THT6" i="9"/>
  <c r="THU6" i="9"/>
  <c r="THV6" i="9"/>
  <c r="THW6" i="9"/>
  <c r="THX6" i="9"/>
  <c r="THY6" i="9"/>
  <c r="THZ6" i="9"/>
  <c r="TIA6" i="9"/>
  <c r="TIB6" i="9"/>
  <c r="TIC6" i="9"/>
  <c r="TID6" i="9"/>
  <c r="TIE6" i="9"/>
  <c r="TIF6" i="9"/>
  <c r="TIG6" i="9"/>
  <c r="TIH6" i="9"/>
  <c r="TII6" i="9"/>
  <c r="TIJ6" i="9"/>
  <c r="TIK6" i="9"/>
  <c r="TIL6" i="9"/>
  <c r="TIM6" i="9"/>
  <c r="TIN6" i="9"/>
  <c r="TIO6" i="9"/>
  <c r="TIP6" i="9"/>
  <c r="TIQ6" i="9"/>
  <c r="TIR6" i="9"/>
  <c r="TIS6" i="9"/>
  <c r="TIT6" i="9"/>
  <c r="TIU6" i="9"/>
  <c r="TIV6" i="9"/>
  <c r="TIW6" i="9"/>
  <c r="TIX6" i="9"/>
  <c r="TIY6" i="9"/>
  <c r="TIZ6" i="9"/>
  <c r="TJA6" i="9"/>
  <c r="TJB6" i="9"/>
  <c r="TJC6" i="9"/>
  <c r="TJD6" i="9"/>
  <c r="TJE6" i="9"/>
  <c r="TJF6" i="9"/>
  <c r="TJG6" i="9"/>
  <c r="TJH6" i="9"/>
  <c r="TJI6" i="9"/>
  <c r="TJJ6" i="9"/>
  <c r="TJK6" i="9"/>
  <c r="TJL6" i="9"/>
  <c r="TJM6" i="9"/>
  <c r="TJN6" i="9"/>
  <c r="TJO6" i="9"/>
  <c r="TJP6" i="9"/>
  <c r="TJQ6" i="9"/>
  <c r="TJR6" i="9"/>
  <c r="TJS6" i="9"/>
  <c r="TJT6" i="9"/>
  <c r="TJU6" i="9"/>
  <c r="TJV6" i="9"/>
  <c r="TJW6" i="9"/>
  <c r="TJX6" i="9"/>
  <c r="TJY6" i="9"/>
  <c r="TJZ6" i="9"/>
  <c r="TKA6" i="9"/>
  <c r="TKB6" i="9"/>
  <c r="TKC6" i="9"/>
  <c r="TKD6" i="9"/>
  <c r="TKE6" i="9"/>
  <c r="TKF6" i="9"/>
  <c r="TKG6" i="9"/>
  <c r="TKH6" i="9"/>
  <c r="TKI6" i="9"/>
  <c r="TKJ6" i="9"/>
  <c r="TKK6" i="9"/>
  <c r="TKL6" i="9"/>
  <c r="TKM6" i="9"/>
  <c r="TKN6" i="9"/>
  <c r="TKO6" i="9"/>
  <c r="TKP6" i="9"/>
  <c r="TKQ6" i="9"/>
  <c r="TKR6" i="9"/>
  <c r="TKS6" i="9"/>
  <c r="TKT6" i="9"/>
  <c r="TKU6" i="9"/>
  <c r="TKV6" i="9"/>
  <c r="TKW6" i="9"/>
  <c r="TKX6" i="9"/>
  <c r="TKY6" i="9"/>
  <c r="TKZ6" i="9"/>
  <c r="TLA6" i="9"/>
  <c r="TLB6" i="9"/>
  <c r="TLC6" i="9"/>
  <c r="TLD6" i="9"/>
  <c r="TLE6" i="9"/>
  <c r="TLF6" i="9"/>
  <c r="TLG6" i="9"/>
  <c r="TLH6" i="9"/>
  <c r="TLI6" i="9"/>
  <c r="TLJ6" i="9"/>
  <c r="TLK6" i="9"/>
  <c r="TLL6" i="9"/>
  <c r="TLM6" i="9"/>
  <c r="TLN6" i="9"/>
  <c r="TLO6" i="9"/>
  <c r="TLP6" i="9"/>
  <c r="TLQ6" i="9"/>
  <c r="TLR6" i="9"/>
  <c r="TLS6" i="9"/>
  <c r="TLT6" i="9"/>
  <c r="TLU6" i="9"/>
  <c r="TLV6" i="9"/>
  <c r="TLW6" i="9"/>
  <c r="TLX6" i="9"/>
  <c r="TLY6" i="9"/>
  <c r="TLZ6" i="9"/>
  <c r="TMA6" i="9"/>
  <c r="TMB6" i="9"/>
  <c r="TMC6" i="9"/>
  <c r="TMD6" i="9"/>
  <c r="TME6" i="9"/>
  <c r="TMF6" i="9"/>
  <c r="TMG6" i="9"/>
  <c r="TMH6" i="9"/>
  <c r="TMI6" i="9"/>
  <c r="TMJ6" i="9"/>
  <c r="TMK6" i="9"/>
  <c r="TML6" i="9"/>
  <c r="TMM6" i="9"/>
  <c r="TMN6" i="9"/>
  <c r="TMO6" i="9"/>
  <c r="TMP6" i="9"/>
  <c r="TMQ6" i="9"/>
  <c r="TMR6" i="9"/>
  <c r="TMS6" i="9"/>
  <c r="TMT6" i="9"/>
  <c r="TMU6" i="9"/>
  <c r="TMV6" i="9"/>
  <c r="TMW6" i="9"/>
  <c r="TMX6" i="9"/>
  <c r="TMY6" i="9"/>
  <c r="TMZ6" i="9"/>
  <c r="TNA6" i="9"/>
  <c r="TNB6" i="9"/>
  <c r="TNC6" i="9"/>
  <c r="TND6" i="9"/>
  <c r="TNE6" i="9"/>
  <c r="TNF6" i="9"/>
  <c r="TNG6" i="9"/>
  <c r="TNH6" i="9"/>
  <c r="TNI6" i="9"/>
  <c r="TNJ6" i="9"/>
  <c r="TNK6" i="9"/>
  <c r="TNL6" i="9"/>
  <c r="TNM6" i="9"/>
  <c r="TNN6" i="9"/>
  <c r="TNO6" i="9"/>
  <c r="TNP6" i="9"/>
  <c r="TNQ6" i="9"/>
  <c r="TNR6" i="9"/>
  <c r="TNS6" i="9"/>
  <c r="TNT6" i="9"/>
  <c r="TNU6" i="9"/>
  <c r="TNV6" i="9"/>
  <c r="TNW6" i="9"/>
  <c r="TNX6" i="9"/>
  <c r="TNY6" i="9"/>
  <c r="TNZ6" i="9"/>
  <c r="TOA6" i="9"/>
  <c r="TOB6" i="9"/>
  <c r="TOC6" i="9"/>
  <c r="TOD6" i="9"/>
  <c r="TOE6" i="9"/>
  <c r="TOF6" i="9"/>
  <c r="TOG6" i="9"/>
  <c r="TOH6" i="9"/>
  <c r="TOI6" i="9"/>
  <c r="TOJ6" i="9"/>
  <c r="TOK6" i="9"/>
  <c r="TOL6" i="9"/>
  <c r="TOM6" i="9"/>
  <c r="TON6" i="9"/>
  <c r="TOO6" i="9"/>
  <c r="TOP6" i="9"/>
  <c r="TOQ6" i="9"/>
  <c r="TOR6" i="9"/>
  <c r="TOS6" i="9"/>
  <c r="TOT6" i="9"/>
  <c r="TOU6" i="9"/>
  <c r="TOV6" i="9"/>
  <c r="TOW6" i="9"/>
  <c r="TOX6" i="9"/>
  <c r="TOY6" i="9"/>
  <c r="TOZ6" i="9"/>
  <c r="TPA6" i="9"/>
  <c r="TPB6" i="9"/>
  <c r="TPC6" i="9"/>
  <c r="TPD6" i="9"/>
  <c r="TPE6" i="9"/>
  <c r="TPF6" i="9"/>
  <c r="TPG6" i="9"/>
  <c r="TPH6" i="9"/>
  <c r="TPI6" i="9"/>
  <c r="TPJ6" i="9"/>
  <c r="TPK6" i="9"/>
  <c r="TPL6" i="9"/>
  <c r="TPM6" i="9"/>
  <c r="TPN6" i="9"/>
  <c r="TPO6" i="9"/>
  <c r="TPP6" i="9"/>
  <c r="TPQ6" i="9"/>
  <c r="TPR6" i="9"/>
  <c r="TPS6" i="9"/>
  <c r="TPT6" i="9"/>
  <c r="TPU6" i="9"/>
  <c r="TPV6" i="9"/>
  <c r="TPW6" i="9"/>
  <c r="TPX6" i="9"/>
  <c r="TPY6" i="9"/>
  <c r="TPZ6" i="9"/>
  <c r="TQA6" i="9"/>
  <c r="TQB6" i="9"/>
  <c r="TQC6" i="9"/>
  <c r="TQD6" i="9"/>
  <c r="TQE6" i="9"/>
  <c r="TQF6" i="9"/>
  <c r="TQG6" i="9"/>
  <c r="TQH6" i="9"/>
  <c r="TQI6" i="9"/>
  <c r="TQJ6" i="9"/>
  <c r="TQK6" i="9"/>
  <c r="TQL6" i="9"/>
  <c r="TQM6" i="9"/>
  <c r="TQN6" i="9"/>
  <c r="TQO6" i="9"/>
  <c r="TQP6" i="9"/>
  <c r="TQQ6" i="9"/>
  <c r="TQR6" i="9"/>
  <c r="TQS6" i="9"/>
  <c r="TQT6" i="9"/>
  <c r="TQU6" i="9"/>
  <c r="TQV6" i="9"/>
  <c r="TQW6" i="9"/>
  <c r="TQX6" i="9"/>
  <c r="TQY6" i="9"/>
  <c r="TQZ6" i="9"/>
  <c r="TRA6" i="9"/>
  <c r="TRB6" i="9"/>
  <c r="TRC6" i="9"/>
  <c r="TRD6" i="9"/>
  <c r="TRE6" i="9"/>
  <c r="TRF6" i="9"/>
  <c r="TRG6" i="9"/>
  <c r="TRH6" i="9"/>
  <c r="TRI6" i="9"/>
  <c r="TRJ6" i="9"/>
  <c r="TRK6" i="9"/>
  <c r="TRL6" i="9"/>
  <c r="TRM6" i="9"/>
  <c r="TRN6" i="9"/>
  <c r="TRO6" i="9"/>
  <c r="TRP6" i="9"/>
  <c r="TRQ6" i="9"/>
  <c r="TRR6" i="9"/>
  <c r="TRS6" i="9"/>
  <c r="TRT6" i="9"/>
  <c r="TRU6" i="9"/>
  <c r="TRV6" i="9"/>
  <c r="TRW6" i="9"/>
  <c r="TRX6" i="9"/>
  <c r="TRY6" i="9"/>
  <c r="TRZ6" i="9"/>
  <c r="TSA6" i="9"/>
  <c r="TSB6" i="9"/>
  <c r="TSC6" i="9"/>
  <c r="TSD6" i="9"/>
  <c r="TSE6" i="9"/>
  <c r="TSF6" i="9"/>
  <c r="TSG6" i="9"/>
  <c r="TSH6" i="9"/>
  <c r="TSI6" i="9"/>
  <c r="TSJ6" i="9"/>
  <c r="TSK6" i="9"/>
  <c r="TSL6" i="9"/>
  <c r="TSM6" i="9"/>
  <c r="TSN6" i="9"/>
  <c r="TSO6" i="9"/>
  <c r="TSP6" i="9"/>
  <c r="TSQ6" i="9"/>
  <c r="TSR6" i="9"/>
  <c r="TSS6" i="9"/>
  <c r="TST6" i="9"/>
  <c r="TSU6" i="9"/>
  <c r="TSV6" i="9"/>
  <c r="TSW6" i="9"/>
  <c r="TSX6" i="9"/>
  <c r="TSY6" i="9"/>
  <c r="TSZ6" i="9"/>
  <c r="TTA6" i="9"/>
  <c r="TTB6" i="9"/>
  <c r="TTC6" i="9"/>
  <c r="TTD6" i="9"/>
  <c r="TTE6" i="9"/>
  <c r="TTF6" i="9"/>
  <c r="TTG6" i="9"/>
  <c r="TTH6" i="9"/>
  <c r="TTI6" i="9"/>
  <c r="TTJ6" i="9"/>
  <c r="TTK6" i="9"/>
  <c r="TTL6" i="9"/>
  <c r="TTM6" i="9"/>
  <c r="TTN6" i="9"/>
  <c r="TTO6" i="9"/>
  <c r="TTP6" i="9"/>
  <c r="TTQ6" i="9"/>
  <c r="TTR6" i="9"/>
  <c r="TTS6" i="9"/>
  <c r="TTT6" i="9"/>
  <c r="TTU6" i="9"/>
  <c r="TTV6" i="9"/>
  <c r="TTW6" i="9"/>
  <c r="TTX6" i="9"/>
  <c r="TTY6" i="9"/>
  <c r="TTZ6" i="9"/>
  <c r="TUA6" i="9"/>
  <c r="TUB6" i="9"/>
  <c r="TUC6" i="9"/>
  <c r="TUD6" i="9"/>
  <c r="TUE6" i="9"/>
  <c r="TUF6" i="9"/>
  <c r="TUG6" i="9"/>
  <c r="TUH6" i="9"/>
  <c r="TUI6" i="9"/>
  <c r="TUJ6" i="9"/>
  <c r="TUK6" i="9"/>
  <c r="TUL6" i="9"/>
  <c r="TUM6" i="9"/>
  <c r="TUN6" i="9"/>
  <c r="TUO6" i="9"/>
  <c r="TUP6" i="9"/>
  <c r="TUQ6" i="9"/>
  <c r="TUR6" i="9"/>
  <c r="TUS6" i="9"/>
  <c r="TUT6" i="9"/>
  <c r="TUU6" i="9"/>
  <c r="TUV6" i="9"/>
  <c r="TUW6" i="9"/>
  <c r="TUX6" i="9"/>
  <c r="TUY6" i="9"/>
  <c r="TUZ6" i="9"/>
  <c r="TVA6" i="9"/>
  <c r="TVB6" i="9"/>
  <c r="TVC6" i="9"/>
  <c r="TVD6" i="9"/>
  <c r="TVE6" i="9"/>
  <c r="TVF6" i="9"/>
  <c r="TVG6" i="9"/>
  <c r="TVH6" i="9"/>
  <c r="TVI6" i="9"/>
  <c r="TVJ6" i="9"/>
  <c r="TVK6" i="9"/>
  <c r="TVL6" i="9"/>
  <c r="TVM6" i="9"/>
  <c r="TVN6" i="9"/>
  <c r="TVO6" i="9"/>
  <c r="TVP6" i="9"/>
  <c r="TVQ6" i="9"/>
  <c r="TVR6" i="9"/>
  <c r="TVS6" i="9"/>
  <c r="TVT6" i="9"/>
  <c r="TVU6" i="9"/>
  <c r="TVV6" i="9"/>
  <c r="TVW6" i="9"/>
  <c r="TVX6" i="9"/>
  <c r="TVY6" i="9"/>
  <c r="TVZ6" i="9"/>
  <c r="TWA6" i="9"/>
  <c r="TWB6" i="9"/>
  <c r="TWC6" i="9"/>
  <c r="TWD6" i="9"/>
  <c r="TWE6" i="9"/>
  <c r="TWF6" i="9"/>
  <c r="TWG6" i="9"/>
  <c r="TWH6" i="9"/>
  <c r="TWI6" i="9"/>
  <c r="TWJ6" i="9"/>
  <c r="TWK6" i="9"/>
  <c r="TWL6" i="9"/>
  <c r="TWM6" i="9"/>
  <c r="TWN6" i="9"/>
  <c r="TWO6" i="9"/>
  <c r="TWP6" i="9"/>
  <c r="TWQ6" i="9"/>
  <c r="TWR6" i="9"/>
  <c r="TWS6" i="9"/>
  <c r="TWT6" i="9"/>
  <c r="TWU6" i="9"/>
  <c r="TWV6" i="9"/>
  <c r="TWW6" i="9"/>
  <c r="TWX6" i="9"/>
  <c r="TWY6" i="9"/>
  <c r="TWZ6" i="9"/>
  <c r="TXA6" i="9"/>
  <c r="TXB6" i="9"/>
  <c r="TXC6" i="9"/>
  <c r="TXD6" i="9"/>
  <c r="TXE6" i="9"/>
  <c r="TXF6" i="9"/>
  <c r="TXG6" i="9"/>
  <c r="TXH6" i="9"/>
  <c r="TXI6" i="9"/>
  <c r="TXJ6" i="9"/>
  <c r="TXK6" i="9"/>
  <c r="TXL6" i="9"/>
  <c r="TXM6" i="9"/>
  <c r="TXN6" i="9"/>
  <c r="TXO6" i="9"/>
  <c r="TXP6" i="9"/>
  <c r="TXQ6" i="9"/>
  <c r="TXR6" i="9"/>
  <c r="TXS6" i="9"/>
  <c r="TXT6" i="9"/>
  <c r="TXU6" i="9"/>
  <c r="TXV6" i="9"/>
  <c r="TXW6" i="9"/>
  <c r="TXX6" i="9"/>
  <c r="TXY6" i="9"/>
  <c r="TXZ6" i="9"/>
  <c r="TYA6" i="9"/>
  <c r="TYB6" i="9"/>
  <c r="TYC6" i="9"/>
  <c r="TYD6" i="9"/>
  <c r="TYE6" i="9"/>
  <c r="TYF6" i="9"/>
  <c r="TYG6" i="9"/>
  <c r="TYH6" i="9"/>
  <c r="TYI6" i="9"/>
  <c r="TYJ6" i="9"/>
  <c r="TYK6" i="9"/>
  <c r="TYL6" i="9"/>
  <c r="TYM6" i="9"/>
  <c r="TYN6" i="9"/>
  <c r="TYO6" i="9"/>
  <c r="TYP6" i="9"/>
  <c r="TYQ6" i="9"/>
  <c r="TYR6" i="9"/>
  <c r="TYS6" i="9"/>
  <c r="TYT6" i="9"/>
  <c r="TYU6" i="9"/>
  <c r="TYV6" i="9"/>
  <c r="TYW6" i="9"/>
  <c r="TYX6" i="9"/>
  <c r="TYY6" i="9"/>
  <c r="TYZ6" i="9"/>
  <c r="TZA6" i="9"/>
  <c r="TZB6" i="9"/>
  <c r="TZC6" i="9"/>
  <c r="TZD6" i="9"/>
  <c r="TZE6" i="9"/>
  <c r="TZF6" i="9"/>
  <c r="TZG6" i="9"/>
  <c r="TZH6" i="9"/>
  <c r="TZI6" i="9"/>
  <c r="TZJ6" i="9"/>
  <c r="TZK6" i="9"/>
  <c r="TZL6" i="9"/>
  <c r="TZM6" i="9"/>
  <c r="TZN6" i="9"/>
  <c r="TZO6" i="9"/>
  <c r="TZP6" i="9"/>
  <c r="TZQ6" i="9"/>
  <c r="TZR6" i="9"/>
  <c r="TZS6" i="9"/>
  <c r="TZT6" i="9"/>
  <c r="TZU6" i="9"/>
  <c r="TZV6" i="9"/>
  <c r="TZW6" i="9"/>
  <c r="TZX6" i="9"/>
  <c r="TZY6" i="9"/>
  <c r="TZZ6" i="9"/>
  <c r="UAA6" i="9"/>
  <c r="UAB6" i="9"/>
  <c r="UAC6" i="9"/>
  <c r="UAD6" i="9"/>
  <c r="UAE6" i="9"/>
  <c r="UAF6" i="9"/>
  <c r="UAG6" i="9"/>
  <c r="UAH6" i="9"/>
  <c r="UAI6" i="9"/>
  <c r="UAJ6" i="9"/>
  <c r="UAK6" i="9"/>
  <c r="UAL6" i="9"/>
  <c r="UAM6" i="9"/>
  <c r="UAN6" i="9"/>
  <c r="UAO6" i="9"/>
  <c r="UAP6" i="9"/>
  <c r="UAQ6" i="9"/>
  <c r="UAR6" i="9"/>
  <c r="UAS6" i="9"/>
  <c r="UAT6" i="9"/>
  <c r="UAU6" i="9"/>
  <c r="UAV6" i="9"/>
  <c r="UAW6" i="9"/>
  <c r="UAX6" i="9"/>
  <c r="UAY6" i="9"/>
  <c r="UAZ6" i="9"/>
  <c r="UBA6" i="9"/>
  <c r="UBB6" i="9"/>
  <c r="UBC6" i="9"/>
  <c r="UBD6" i="9"/>
  <c r="UBE6" i="9"/>
  <c r="UBF6" i="9"/>
  <c r="UBG6" i="9"/>
  <c r="UBH6" i="9"/>
  <c r="UBI6" i="9"/>
  <c r="UBJ6" i="9"/>
  <c r="UBK6" i="9"/>
  <c r="UBL6" i="9"/>
  <c r="UBM6" i="9"/>
  <c r="UBN6" i="9"/>
  <c r="UBO6" i="9"/>
  <c r="UBP6" i="9"/>
  <c r="UBQ6" i="9"/>
  <c r="UBR6" i="9"/>
  <c r="UBS6" i="9"/>
  <c r="UBT6" i="9"/>
  <c r="UBU6" i="9"/>
  <c r="UBV6" i="9"/>
  <c r="UBW6" i="9"/>
  <c r="UBX6" i="9"/>
  <c r="UBY6" i="9"/>
  <c r="UBZ6" i="9"/>
  <c r="UCA6" i="9"/>
  <c r="UCB6" i="9"/>
  <c r="UCC6" i="9"/>
  <c r="UCD6" i="9"/>
  <c r="UCE6" i="9"/>
  <c r="UCF6" i="9"/>
  <c r="UCG6" i="9"/>
  <c r="UCH6" i="9"/>
  <c r="UCI6" i="9"/>
  <c r="UCJ6" i="9"/>
  <c r="UCK6" i="9"/>
  <c r="UCL6" i="9"/>
  <c r="UCM6" i="9"/>
  <c r="UCN6" i="9"/>
  <c r="UCO6" i="9"/>
  <c r="UCP6" i="9"/>
  <c r="UCQ6" i="9"/>
  <c r="UCR6" i="9"/>
  <c r="UCS6" i="9"/>
  <c r="UCT6" i="9"/>
  <c r="UCU6" i="9"/>
  <c r="UCV6" i="9"/>
  <c r="UCW6" i="9"/>
  <c r="UCX6" i="9"/>
  <c r="UCY6" i="9"/>
  <c r="UCZ6" i="9"/>
  <c r="UDA6" i="9"/>
  <c r="UDB6" i="9"/>
  <c r="UDC6" i="9"/>
  <c r="UDD6" i="9"/>
  <c r="UDE6" i="9"/>
  <c r="UDF6" i="9"/>
  <c r="UDG6" i="9"/>
  <c r="UDH6" i="9"/>
  <c r="UDI6" i="9"/>
  <c r="UDJ6" i="9"/>
  <c r="UDK6" i="9"/>
  <c r="UDL6" i="9"/>
  <c r="UDM6" i="9"/>
  <c r="UDN6" i="9"/>
  <c r="UDO6" i="9"/>
  <c r="UDP6" i="9"/>
  <c r="UDQ6" i="9"/>
  <c r="UDR6" i="9"/>
  <c r="UDS6" i="9"/>
  <c r="UDT6" i="9"/>
  <c r="UDU6" i="9"/>
  <c r="UDV6" i="9"/>
  <c r="UDW6" i="9"/>
  <c r="UDX6" i="9"/>
  <c r="UDY6" i="9"/>
  <c r="UDZ6" i="9"/>
  <c r="UEA6" i="9"/>
  <c r="UEB6" i="9"/>
  <c r="UEC6" i="9"/>
  <c r="UED6" i="9"/>
  <c r="UEE6" i="9"/>
  <c r="UEF6" i="9"/>
  <c r="UEG6" i="9"/>
  <c r="UEH6" i="9"/>
  <c r="UEI6" i="9"/>
  <c r="UEJ6" i="9"/>
  <c r="UEK6" i="9"/>
  <c r="UEL6" i="9"/>
  <c r="UEM6" i="9"/>
  <c r="UEN6" i="9"/>
  <c r="UEO6" i="9"/>
  <c r="UEP6" i="9"/>
  <c r="UEQ6" i="9"/>
  <c r="UER6" i="9"/>
  <c r="UES6" i="9"/>
  <c r="UET6" i="9"/>
  <c r="UEU6" i="9"/>
  <c r="UEV6" i="9"/>
  <c r="UEW6" i="9"/>
  <c r="UEX6" i="9"/>
  <c r="UEY6" i="9"/>
  <c r="UEZ6" i="9"/>
  <c r="UFA6" i="9"/>
  <c r="UFB6" i="9"/>
  <c r="UFC6" i="9"/>
  <c r="UFD6" i="9"/>
  <c r="UFE6" i="9"/>
  <c r="UFF6" i="9"/>
  <c r="UFG6" i="9"/>
  <c r="UFH6" i="9"/>
  <c r="UFI6" i="9"/>
  <c r="UFJ6" i="9"/>
  <c r="UFK6" i="9"/>
  <c r="UFL6" i="9"/>
  <c r="UFM6" i="9"/>
  <c r="UFN6" i="9"/>
  <c r="UFO6" i="9"/>
  <c r="UFP6" i="9"/>
  <c r="UFQ6" i="9"/>
  <c r="UFR6" i="9"/>
  <c r="UFS6" i="9"/>
  <c r="UFT6" i="9"/>
  <c r="UFU6" i="9"/>
  <c r="UFV6" i="9"/>
  <c r="UFW6" i="9"/>
  <c r="UFX6" i="9"/>
  <c r="UFY6" i="9"/>
  <c r="UFZ6" i="9"/>
  <c r="UGA6" i="9"/>
  <c r="UGB6" i="9"/>
  <c r="UGC6" i="9"/>
  <c r="UGD6" i="9"/>
  <c r="UGE6" i="9"/>
  <c r="UGF6" i="9"/>
  <c r="UGG6" i="9"/>
  <c r="UGH6" i="9"/>
  <c r="UGI6" i="9"/>
  <c r="UGJ6" i="9"/>
  <c r="UGK6" i="9"/>
  <c r="UGL6" i="9"/>
  <c r="UGM6" i="9"/>
  <c r="UGN6" i="9"/>
  <c r="UGO6" i="9"/>
  <c r="UGP6" i="9"/>
  <c r="UGQ6" i="9"/>
  <c r="UGR6" i="9"/>
  <c r="UGS6" i="9"/>
  <c r="UGT6" i="9"/>
  <c r="UGU6" i="9"/>
  <c r="UGV6" i="9"/>
  <c r="UGW6" i="9"/>
  <c r="UGX6" i="9"/>
  <c r="UGY6" i="9"/>
  <c r="UGZ6" i="9"/>
  <c r="UHA6" i="9"/>
  <c r="UHB6" i="9"/>
  <c r="UHC6" i="9"/>
  <c r="UHD6" i="9"/>
  <c r="UHE6" i="9"/>
  <c r="UHF6" i="9"/>
  <c r="UHG6" i="9"/>
  <c r="UHH6" i="9"/>
  <c r="UHI6" i="9"/>
  <c r="UHJ6" i="9"/>
  <c r="UHK6" i="9"/>
  <c r="UHL6" i="9"/>
  <c r="UHM6" i="9"/>
  <c r="UHN6" i="9"/>
  <c r="UHO6" i="9"/>
  <c r="UHP6" i="9"/>
  <c r="UHQ6" i="9"/>
  <c r="UHR6" i="9"/>
  <c r="UHS6" i="9"/>
  <c r="UHT6" i="9"/>
  <c r="UHU6" i="9"/>
  <c r="UHV6" i="9"/>
  <c r="UHW6" i="9"/>
  <c r="UHX6" i="9"/>
  <c r="UHY6" i="9"/>
  <c r="UHZ6" i="9"/>
  <c r="UIA6" i="9"/>
  <c r="UIB6" i="9"/>
  <c r="UIC6" i="9"/>
  <c r="UID6" i="9"/>
  <c r="UIE6" i="9"/>
  <c r="UIF6" i="9"/>
  <c r="UIG6" i="9"/>
  <c r="UIH6" i="9"/>
  <c r="UII6" i="9"/>
  <c r="UIJ6" i="9"/>
  <c r="UIK6" i="9"/>
  <c r="UIL6" i="9"/>
  <c r="UIM6" i="9"/>
  <c r="UIN6" i="9"/>
  <c r="UIO6" i="9"/>
  <c r="UIP6" i="9"/>
  <c r="UIQ6" i="9"/>
  <c r="UIR6" i="9"/>
  <c r="UIS6" i="9"/>
  <c r="UIT6" i="9"/>
  <c r="UIU6" i="9"/>
  <c r="UIV6" i="9"/>
  <c r="UIW6" i="9"/>
  <c r="UIX6" i="9"/>
  <c r="UIY6" i="9"/>
  <c r="UIZ6" i="9"/>
  <c r="UJA6" i="9"/>
  <c r="UJB6" i="9"/>
  <c r="UJC6" i="9"/>
  <c r="UJD6" i="9"/>
  <c r="UJE6" i="9"/>
  <c r="UJF6" i="9"/>
  <c r="UJG6" i="9"/>
  <c r="UJH6" i="9"/>
  <c r="UJI6" i="9"/>
  <c r="UJJ6" i="9"/>
  <c r="UJK6" i="9"/>
  <c r="UJL6" i="9"/>
  <c r="UJM6" i="9"/>
  <c r="UJN6" i="9"/>
  <c r="UJO6" i="9"/>
  <c r="UJP6" i="9"/>
  <c r="UJQ6" i="9"/>
  <c r="UJR6" i="9"/>
  <c r="UJS6" i="9"/>
  <c r="UJT6" i="9"/>
  <c r="UJU6" i="9"/>
  <c r="UJV6" i="9"/>
  <c r="UJW6" i="9"/>
  <c r="UJX6" i="9"/>
  <c r="UJY6" i="9"/>
  <c r="UJZ6" i="9"/>
  <c r="UKA6" i="9"/>
  <c r="UKB6" i="9"/>
  <c r="UKC6" i="9"/>
  <c r="UKD6" i="9"/>
  <c r="UKE6" i="9"/>
  <c r="UKF6" i="9"/>
  <c r="UKG6" i="9"/>
  <c r="UKH6" i="9"/>
  <c r="UKI6" i="9"/>
  <c r="UKJ6" i="9"/>
  <c r="UKK6" i="9"/>
  <c r="UKL6" i="9"/>
  <c r="UKM6" i="9"/>
  <c r="UKN6" i="9"/>
  <c r="UKO6" i="9"/>
  <c r="UKP6" i="9"/>
  <c r="UKQ6" i="9"/>
  <c r="UKR6" i="9"/>
  <c r="UKS6" i="9"/>
  <c r="UKT6" i="9"/>
  <c r="UKU6" i="9"/>
  <c r="UKV6" i="9"/>
  <c r="UKW6" i="9"/>
  <c r="UKX6" i="9"/>
  <c r="UKY6" i="9"/>
  <c r="UKZ6" i="9"/>
  <c r="ULA6" i="9"/>
  <c r="ULB6" i="9"/>
  <c r="ULC6" i="9"/>
  <c r="ULD6" i="9"/>
  <c r="ULE6" i="9"/>
  <c r="ULF6" i="9"/>
  <c r="ULG6" i="9"/>
  <c r="ULH6" i="9"/>
  <c r="ULI6" i="9"/>
  <c r="ULJ6" i="9"/>
  <c r="ULK6" i="9"/>
  <c r="ULL6" i="9"/>
  <c r="ULM6" i="9"/>
  <c r="ULN6" i="9"/>
  <c r="ULO6" i="9"/>
  <c r="ULP6" i="9"/>
  <c r="ULQ6" i="9"/>
  <c r="ULR6" i="9"/>
  <c r="ULS6" i="9"/>
  <c r="ULT6" i="9"/>
  <c r="ULU6" i="9"/>
  <c r="ULV6" i="9"/>
  <c r="ULW6" i="9"/>
  <c r="ULX6" i="9"/>
  <c r="ULY6" i="9"/>
  <c r="ULZ6" i="9"/>
  <c r="UMA6" i="9"/>
  <c r="UMB6" i="9"/>
  <c r="UMC6" i="9"/>
  <c r="UMD6" i="9"/>
  <c r="UME6" i="9"/>
  <c r="UMF6" i="9"/>
  <c r="UMG6" i="9"/>
  <c r="UMH6" i="9"/>
  <c r="UMI6" i="9"/>
  <c r="UMJ6" i="9"/>
  <c r="UMK6" i="9"/>
  <c r="UML6" i="9"/>
  <c r="UMM6" i="9"/>
  <c r="UMN6" i="9"/>
  <c r="UMO6" i="9"/>
  <c r="UMP6" i="9"/>
  <c r="UMQ6" i="9"/>
  <c r="UMR6" i="9"/>
  <c r="UMS6" i="9"/>
  <c r="UMT6" i="9"/>
  <c r="UMU6" i="9"/>
  <c r="UMV6" i="9"/>
  <c r="UMW6" i="9"/>
  <c r="UMX6" i="9"/>
  <c r="UMY6" i="9"/>
  <c r="UMZ6" i="9"/>
  <c r="UNA6" i="9"/>
  <c r="UNB6" i="9"/>
  <c r="UNC6" i="9"/>
  <c r="UND6" i="9"/>
  <c r="UNE6" i="9"/>
  <c r="UNF6" i="9"/>
  <c r="UNG6" i="9"/>
  <c r="UNH6" i="9"/>
  <c r="UNI6" i="9"/>
  <c r="UNJ6" i="9"/>
  <c r="UNK6" i="9"/>
  <c r="UNL6" i="9"/>
  <c r="UNM6" i="9"/>
  <c r="UNN6" i="9"/>
  <c r="UNO6" i="9"/>
  <c r="UNP6" i="9"/>
  <c r="UNQ6" i="9"/>
  <c r="UNR6" i="9"/>
  <c r="UNS6" i="9"/>
  <c r="UNT6" i="9"/>
  <c r="UNU6" i="9"/>
  <c r="UNV6" i="9"/>
  <c r="UNW6" i="9"/>
  <c r="UNX6" i="9"/>
  <c r="UNY6" i="9"/>
  <c r="UNZ6" i="9"/>
  <c r="UOA6" i="9"/>
  <c r="UOB6" i="9"/>
  <c r="UOC6" i="9"/>
  <c r="UOD6" i="9"/>
  <c r="UOE6" i="9"/>
  <c r="UOF6" i="9"/>
  <c r="UOG6" i="9"/>
  <c r="UOH6" i="9"/>
  <c r="UOI6" i="9"/>
  <c r="UOJ6" i="9"/>
  <c r="UOK6" i="9"/>
  <c r="UOL6" i="9"/>
  <c r="UOM6" i="9"/>
  <c r="UON6" i="9"/>
  <c r="UOO6" i="9"/>
  <c r="UOP6" i="9"/>
  <c r="UOQ6" i="9"/>
  <c r="UOR6" i="9"/>
  <c r="UOS6" i="9"/>
  <c r="UOT6" i="9"/>
  <c r="UOU6" i="9"/>
  <c r="UOV6" i="9"/>
  <c r="UOW6" i="9"/>
  <c r="UOX6" i="9"/>
  <c r="UOY6" i="9"/>
  <c r="UOZ6" i="9"/>
  <c r="UPA6" i="9"/>
  <c r="UPB6" i="9"/>
  <c r="UPC6" i="9"/>
  <c r="UPD6" i="9"/>
  <c r="UPE6" i="9"/>
  <c r="UPF6" i="9"/>
  <c r="UPG6" i="9"/>
  <c r="UPH6" i="9"/>
  <c r="UPI6" i="9"/>
  <c r="UPJ6" i="9"/>
  <c r="UPK6" i="9"/>
  <c r="UPL6" i="9"/>
  <c r="UPM6" i="9"/>
  <c r="UPN6" i="9"/>
  <c r="UPO6" i="9"/>
  <c r="UPP6" i="9"/>
  <c r="UPQ6" i="9"/>
  <c r="UPR6" i="9"/>
  <c r="UPS6" i="9"/>
  <c r="UPT6" i="9"/>
  <c r="UPU6" i="9"/>
  <c r="UPV6" i="9"/>
  <c r="UPW6" i="9"/>
  <c r="UPX6" i="9"/>
  <c r="UPY6" i="9"/>
  <c r="UPZ6" i="9"/>
  <c r="UQA6" i="9"/>
  <c r="UQB6" i="9"/>
  <c r="UQC6" i="9"/>
  <c r="UQD6" i="9"/>
  <c r="UQE6" i="9"/>
  <c r="UQF6" i="9"/>
  <c r="UQG6" i="9"/>
  <c r="UQH6" i="9"/>
  <c r="UQI6" i="9"/>
  <c r="UQJ6" i="9"/>
  <c r="UQK6" i="9"/>
  <c r="UQL6" i="9"/>
  <c r="UQM6" i="9"/>
  <c r="UQN6" i="9"/>
  <c r="UQO6" i="9"/>
  <c r="UQP6" i="9"/>
  <c r="UQQ6" i="9"/>
  <c r="UQR6" i="9"/>
  <c r="UQS6" i="9"/>
  <c r="UQT6" i="9"/>
  <c r="UQU6" i="9"/>
  <c r="UQV6" i="9"/>
  <c r="UQW6" i="9"/>
  <c r="UQX6" i="9"/>
  <c r="UQY6" i="9"/>
  <c r="UQZ6" i="9"/>
  <c r="URA6" i="9"/>
  <c r="URB6" i="9"/>
  <c r="URC6" i="9"/>
  <c r="URD6" i="9"/>
  <c r="URE6" i="9"/>
  <c r="URF6" i="9"/>
  <c r="URG6" i="9"/>
  <c r="URH6" i="9"/>
  <c r="URI6" i="9"/>
  <c r="URJ6" i="9"/>
  <c r="URK6" i="9"/>
  <c r="URL6" i="9"/>
  <c r="URM6" i="9"/>
  <c r="URN6" i="9"/>
  <c r="URO6" i="9"/>
  <c r="URP6" i="9"/>
  <c r="URQ6" i="9"/>
  <c r="URR6" i="9"/>
  <c r="URS6" i="9"/>
  <c r="URT6" i="9"/>
  <c r="URU6" i="9"/>
  <c r="URV6" i="9"/>
  <c r="URW6" i="9"/>
  <c r="URX6" i="9"/>
  <c r="URY6" i="9"/>
  <c r="URZ6" i="9"/>
  <c r="USA6" i="9"/>
  <c r="USB6" i="9"/>
  <c r="USC6" i="9"/>
  <c r="USD6" i="9"/>
  <c r="USE6" i="9"/>
  <c r="USF6" i="9"/>
  <c r="USG6" i="9"/>
  <c r="USH6" i="9"/>
  <c r="USI6" i="9"/>
  <c r="USJ6" i="9"/>
  <c r="USK6" i="9"/>
  <c r="USL6" i="9"/>
  <c r="USM6" i="9"/>
  <c r="USN6" i="9"/>
  <c r="USO6" i="9"/>
  <c r="USP6" i="9"/>
  <c r="USQ6" i="9"/>
  <c r="USR6" i="9"/>
  <c r="USS6" i="9"/>
  <c r="UST6" i="9"/>
  <c r="USU6" i="9"/>
  <c r="USV6" i="9"/>
  <c r="USW6" i="9"/>
  <c r="USX6" i="9"/>
  <c r="USY6" i="9"/>
  <c r="USZ6" i="9"/>
  <c r="UTA6" i="9"/>
  <c r="UTB6" i="9"/>
  <c r="UTC6" i="9"/>
  <c r="UTD6" i="9"/>
  <c r="UTE6" i="9"/>
  <c r="UTF6" i="9"/>
  <c r="UTG6" i="9"/>
  <c r="UTH6" i="9"/>
  <c r="UTI6" i="9"/>
  <c r="UTJ6" i="9"/>
  <c r="UTK6" i="9"/>
  <c r="UTL6" i="9"/>
  <c r="UTM6" i="9"/>
  <c r="UTN6" i="9"/>
  <c r="UTO6" i="9"/>
  <c r="UTP6" i="9"/>
  <c r="UTQ6" i="9"/>
  <c r="UTR6" i="9"/>
  <c r="UTS6" i="9"/>
  <c r="UTT6" i="9"/>
  <c r="UTU6" i="9"/>
  <c r="UTV6" i="9"/>
  <c r="UTW6" i="9"/>
  <c r="UTX6" i="9"/>
  <c r="UTY6" i="9"/>
  <c r="UTZ6" i="9"/>
  <c r="UUA6" i="9"/>
  <c r="UUB6" i="9"/>
  <c r="UUC6" i="9"/>
  <c r="UUD6" i="9"/>
  <c r="UUE6" i="9"/>
  <c r="UUF6" i="9"/>
  <c r="UUG6" i="9"/>
  <c r="UUH6" i="9"/>
  <c r="UUI6" i="9"/>
  <c r="UUJ6" i="9"/>
  <c r="UUK6" i="9"/>
  <c r="UUL6" i="9"/>
  <c r="UUM6" i="9"/>
  <c r="UUN6" i="9"/>
  <c r="UUO6" i="9"/>
  <c r="UUP6" i="9"/>
  <c r="UUQ6" i="9"/>
  <c r="UUR6" i="9"/>
  <c r="UUS6" i="9"/>
  <c r="UUT6" i="9"/>
  <c r="UUU6" i="9"/>
  <c r="UUV6" i="9"/>
  <c r="UUW6" i="9"/>
  <c r="UUX6" i="9"/>
  <c r="UUY6" i="9"/>
  <c r="UUZ6" i="9"/>
  <c r="UVA6" i="9"/>
  <c r="UVB6" i="9"/>
  <c r="UVC6" i="9"/>
  <c r="UVD6" i="9"/>
  <c r="UVE6" i="9"/>
  <c r="UVF6" i="9"/>
  <c r="UVG6" i="9"/>
  <c r="UVH6" i="9"/>
  <c r="UVI6" i="9"/>
  <c r="UVJ6" i="9"/>
  <c r="UVK6" i="9"/>
  <c r="UVL6" i="9"/>
  <c r="UVM6" i="9"/>
  <c r="UVN6" i="9"/>
  <c r="UVO6" i="9"/>
  <c r="UVP6" i="9"/>
  <c r="UVQ6" i="9"/>
  <c r="UVR6" i="9"/>
  <c r="UVS6" i="9"/>
  <c r="UVT6" i="9"/>
  <c r="UVU6" i="9"/>
  <c r="UVV6" i="9"/>
  <c r="UVW6" i="9"/>
  <c r="UVX6" i="9"/>
  <c r="UVY6" i="9"/>
  <c r="UVZ6" i="9"/>
  <c r="UWA6" i="9"/>
  <c r="UWB6" i="9"/>
  <c r="UWC6" i="9"/>
  <c r="UWD6" i="9"/>
  <c r="UWE6" i="9"/>
  <c r="UWF6" i="9"/>
  <c r="UWG6" i="9"/>
  <c r="UWH6" i="9"/>
  <c r="UWI6" i="9"/>
  <c r="UWJ6" i="9"/>
  <c r="UWK6" i="9"/>
  <c r="UWL6" i="9"/>
  <c r="UWM6" i="9"/>
  <c r="UWN6" i="9"/>
  <c r="UWO6" i="9"/>
  <c r="UWP6" i="9"/>
  <c r="UWQ6" i="9"/>
  <c r="UWR6" i="9"/>
  <c r="UWS6" i="9"/>
  <c r="UWT6" i="9"/>
  <c r="UWU6" i="9"/>
  <c r="UWV6" i="9"/>
  <c r="UWW6" i="9"/>
  <c r="UWX6" i="9"/>
  <c r="UWY6" i="9"/>
  <c r="UWZ6" i="9"/>
  <c r="UXA6" i="9"/>
  <c r="UXB6" i="9"/>
  <c r="UXC6" i="9"/>
  <c r="UXD6" i="9"/>
  <c r="UXE6" i="9"/>
  <c r="UXF6" i="9"/>
  <c r="UXG6" i="9"/>
  <c r="UXH6" i="9"/>
  <c r="UXI6" i="9"/>
  <c r="UXJ6" i="9"/>
  <c r="UXK6" i="9"/>
  <c r="UXL6" i="9"/>
  <c r="UXM6" i="9"/>
  <c r="UXN6" i="9"/>
  <c r="UXO6" i="9"/>
  <c r="UXP6" i="9"/>
  <c r="UXQ6" i="9"/>
  <c r="UXR6" i="9"/>
  <c r="UXS6" i="9"/>
  <c r="UXT6" i="9"/>
  <c r="UXU6" i="9"/>
  <c r="UXV6" i="9"/>
  <c r="UXW6" i="9"/>
  <c r="UXX6" i="9"/>
  <c r="UXY6" i="9"/>
  <c r="UXZ6" i="9"/>
  <c r="UYA6" i="9"/>
  <c r="UYB6" i="9"/>
  <c r="UYC6" i="9"/>
  <c r="UYD6" i="9"/>
  <c r="UYE6" i="9"/>
  <c r="UYF6" i="9"/>
  <c r="UYG6" i="9"/>
  <c r="UYH6" i="9"/>
  <c r="UYI6" i="9"/>
  <c r="UYJ6" i="9"/>
  <c r="UYK6" i="9"/>
  <c r="UYL6" i="9"/>
  <c r="UYM6" i="9"/>
  <c r="UYN6" i="9"/>
  <c r="UYO6" i="9"/>
  <c r="UYP6" i="9"/>
  <c r="UYQ6" i="9"/>
  <c r="UYR6" i="9"/>
  <c r="UYS6" i="9"/>
  <c r="UYT6" i="9"/>
  <c r="UYU6" i="9"/>
  <c r="UYV6" i="9"/>
  <c r="UYW6" i="9"/>
  <c r="UYX6" i="9"/>
  <c r="UYY6" i="9"/>
  <c r="UYZ6" i="9"/>
  <c r="UZA6" i="9"/>
  <c r="UZB6" i="9"/>
  <c r="UZC6" i="9"/>
  <c r="UZD6" i="9"/>
  <c r="UZE6" i="9"/>
  <c r="UZF6" i="9"/>
  <c r="UZG6" i="9"/>
  <c r="UZH6" i="9"/>
  <c r="UZI6" i="9"/>
  <c r="UZJ6" i="9"/>
  <c r="UZK6" i="9"/>
  <c r="UZL6" i="9"/>
  <c r="UZM6" i="9"/>
  <c r="UZN6" i="9"/>
  <c r="UZO6" i="9"/>
  <c r="UZP6" i="9"/>
  <c r="UZQ6" i="9"/>
  <c r="UZR6" i="9"/>
  <c r="UZS6" i="9"/>
  <c r="UZT6" i="9"/>
  <c r="UZU6" i="9"/>
  <c r="UZV6" i="9"/>
  <c r="UZW6" i="9"/>
  <c r="UZX6" i="9"/>
  <c r="UZY6" i="9"/>
  <c r="UZZ6" i="9"/>
  <c r="VAA6" i="9"/>
  <c r="VAB6" i="9"/>
  <c r="VAC6" i="9"/>
  <c r="VAD6" i="9"/>
  <c r="VAE6" i="9"/>
  <c r="VAF6" i="9"/>
  <c r="VAG6" i="9"/>
  <c r="VAH6" i="9"/>
  <c r="VAI6" i="9"/>
  <c r="VAJ6" i="9"/>
  <c r="VAK6" i="9"/>
  <c r="VAL6" i="9"/>
  <c r="VAM6" i="9"/>
  <c r="VAN6" i="9"/>
  <c r="VAO6" i="9"/>
  <c r="VAP6" i="9"/>
  <c r="VAQ6" i="9"/>
  <c r="VAR6" i="9"/>
  <c r="VAS6" i="9"/>
  <c r="VAT6" i="9"/>
  <c r="VAU6" i="9"/>
  <c r="VAV6" i="9"/>
  <c r="VAW6" i="9"/>
  <c r="VAX6" i="9"/>
  <c r="VAY6" i="9"/>
  <c r="VAZ6" i="9"/>
  <c r="VBA6" i="9"/>
  <c r="VBB6" i="9"/>
  <c r="VBC6" i="9"/>
  <c r="VBD6" i="9"/>
  <c r="VBE6" i="9"/>
  <c r="VBF6" i="9"/>
  <c r="VBG6" i="9"/>
  <c r="VBH6" i="9"/>
  <c r="VBI6" i="9"/>
  <c r="VBJ6" i="9"/>
  <c r="VBK6" i="9"/>
  <c r="VBL6" i="9"/>
  <c r="VBM6" i="9"/>
  <c r="VBN6" i="9"/>
  <c r="VBO6" i="9"/>
  <c r="VBP6" i="9"/>
  <c r="VBQ6" i="9"/>
  <c r="VBR6" i="9"/>
  <c r="VBS6" i="9"/>
  <c r="VBT6" i="9"/>
  <c r="VBU6" i="9"/>
  <c r="VBV6" i="9"/>
  <c r="VBW6" i="9"/>
  <c r="VBX6" i="9"/>
  <c r="VBY6" i="9"/>
  <c r="VBZ6" i="9"/>
  <c r="VCA6" i="9"/>
  <c r="VCB6" i="9"/>
  <c r="VCC6" i="9"/>
  <c r="VCD6" i="9"/>
  <c r="VCE6" i="9"/>
  <c r="VCF6" i="9"/>
  <c r="VCG6" i="9"/>
  <c r="VCH6" i="9"/>
  <c r="VCI6" i="9"/>
  <c r="VCJ6" i="9"/>
  <c r="VCK6" i="9"/>
  <c r="VCL6" i="9"/>
  <c r="VCM6" i="9"/>
  <c r="VCN6" i="9"/>
  <c r="VCO6" i="9"/>
  <c r="VCP6" i="9"/>
  <c r="VCQ6" i="9"/>
  <c r="VCR6" i="9"/>
  <c r="VCS6" i="9"/>
  <c r="VCT6" i="9"/>
  <c r="VCU6" i="9"/>
  <c r="VCV6" i="9"/>
  <c r="VCW6" i="9"/>
  <c r="VCX6" i="9"/>
  <c r="VCY6" i="9"/>
  <c r="VCZ6" i="9"/>
  <c r="VDA6" i="9"/>
  <c r="VDB6" i="9"/>
  <c r="VDC6" i="9"/>
  <c r="VDD6" i="9"/>
  <c r="VDE6" i="9"/>
  <c r="VDF6" i="9"/>
  <c r="VDG6" i="9"/>
  <c r="VDH6" i="9"/>
  <c r="VDI6" i="9"/>
  <c r="VDJ6" i="9"/>
  <c r="VDK6" i="9"/>
  <c r="VDL6" i="9"/>
  <c r="VDM6" i="9"/>
  <c r="VDN6" i="9"/>
  <c r="VDO6" i="9"/>
  <c r="VDP6" i="9"/>
  <c r="VDQ6" i="9"/>
  <c r="VDR6" i="9"/>
  <c r="VDS6" i="9"/>
  <c r="VDT6" i="9"/>
  <c r="VDU6" i="9"/>
  <c r="VDV6" i="9"/>
  <c r="VDW6" i="9"/>
  <c r="VDX6" i="9"/>
  <c r="VDY6" i="9"/>
  <c r="VDZ6" i="9"/>
  <c r="VEA6" i="9"/>
  <c r="VEB6" i="9"/>
  <c r="VEC6" i="9"/>
  <c r="VED6" i="9"/>
  <c r="VEE6" i="9"/>
  <c r="VEF6" i="9"/>
  <c r="VEG6" i="9"/>
  <c r="VEH6" i="9"/>
  <c r="VEI6" i="9"/>
  <c r="VEJ6" i="9"/>
  <c r="VEK6" i="9"/>
  <c r="VEL6" i="9"/>
  <c r="VEM6" i="9"/>
  <c r="VEN6" i="9"/>
  <c r="VEO6" i="9"/>
  <c r="VEP6" i="9"/>
  <c r="VEQ6" i="9"/>
  <c r="VER6" i="9"/>
  <c r="VES6" i="9"/>
  <c r="VET6" i="9"/>
  <c r="VEU6" i="9"/>
  <c r="VEV6" i="9"/>
  <c r="VEW6" i="9"/>
  <c r="VEX6" i="9"/>
  <c r="VEY6" i="9"/>
  <c r="VEZ6" i="9"/>
  <c r="VFA6" i="9"/>
  <c r="VFB6" i="9"/>
  <c r="VFC6" i="9"/>
  <c r="VFD6" i="9"/>
  <c r="VFE6" i="9"/>
  <c r="VFF6" i="9"/>
  <c r="VFG6" i="9"/>
  <c r="VFH6" i="9"/>
  <c r="VFI6" i="9"/>
  <c r="VFJ6" i="9"/>
  <c r="VFK6" i="9"/>
  <c r="VFL6" i="9"/>
  <c r="VFM6" i="9"/>
  <c r="VFN6" i="9"/>
  <c r="VFO6" i="9"/>
  <c r="VFP6" i="9"/>
  <c r="VFQ6" i="9"/>
  <c r="VFR6" i="9"/>
  <c r="VFS6" i="9"/>
  <c r="VFT6" i="9"/>
  <c r="VFU6" i="9"/>
  <c r="VFV6" i="9"/>
  <c r="VFW6" i="9"/>
  <c r="VFX6" i="9"/>
  <c r="VFY6" i="9"/>
  <c r="VFZ6" i="9"/>
  <c r="VGA6" i="9"/>
  <c r="VGB6" i="9"/>
  <c r="VGC6" i="9"/>
  <c r="VGD6" i="9"/>
  <c r="VGE6" i="9"/>
  <c r="VGF6" i="9"/>
  <c r="VGG6" i="9"/>
  <c r="VGH6" i="9"/>
  <c r="VGI6" i="9"/>
  <c r="VGJ6" i="9"/>
  <c r="VGK6" i="9"/>
  <c r="VGL6" i="9"/>
  <c r="VGM6" i="9"/>
  <c r="VGN6" i="9"/>
  <c r="VGO6" i="9"/>
  <c r="VGP6" i="9"/>
  <c r="VGQ6" i="9"/>
  <c r="VGR6" i="9"/>
  <c r="VGS6" i="9"/>
  <c r="VGT6" i="9"/>
  <c r="VGU6" i="9"/>
  <c r="VGV6" i="9"/>
  <c r="VGW6" i="9"/>
  <c r="VGX6" i="9"/>
  <c r="VGY6" i="9"/>
  <c r="VGZ6" i="9"/>
  <c r="VHA6" i="9"/>
  <c r="VHB6" i="9"/>
  <c r="VHC6" i="9"/>
  <c r="VHD6" i="9"/>
  <c r="VHE6" i="9"/>
  <c r="VHF6" i="9"/>
  <c r="VHG6" i="9"/>
  <c r="VHH6" i="9"/>
  <c r="VHI6" i="9"/>
  <c r="VHJ6" i="9"/>
  <c r="VHK6" i="9"/>
  <c r="VHL6" i="9"/>
  <c r="VHM6" i="9"/>
  <c r="VHN6" i="9"/>
  <c r="VHO6" i="9"/>
  <c r="VHP6" i="9"/>
  <c r="VHQ6" i="9"/>
  <c r="VHR6" i="9"/>
  <c r="VHS6" i="9"/>
  <c r="VHT6" i="9"/>
  <c r="VHU6" i="9"/>
  <c r="VHV6" i="9"/>
  <c r="VHW6" i="9"/>
  <c r="VHX6" i="9"/>
  <c r="VHY6" i="9"/>
  <c r="VHZ6" i="9"/>
  <c r="VIA6" i="9"/>
  <c r="VIB6" i="9"/>
  <c r="VIC6" i="9"/>
  <c r="VID6" i="9"/>
  <c r="VIE6" i="9"/>
  <c r="VIF6" i="9"/>
  <c r="VIG6" i="9"/>
  <c r="VIH6" i="9"/>
  <c r="VII6" i="9"/>
  <c r="VIJ6" i="9"/>
  <c r="VIK6" i="9"/>
  <c r="VIL6" i="9"/>
  <c r="VIM6" i="9"/>
  <c r="VIN6" i="9"/>
  <c r="VIO6" i="9"/>
  <c r="VIP6" i="9"/>
  <c r="VIQ6" i="9"/>
  <c r="VIR6" i="9"/>
  <c r="VIS6" i="9"/>
  <c r="VIT6" i="9"/>
  <c r="VIU6" i="9"/>
  <c r="VIV6" i="9"/>
  <c r="VIW6" i="9"/>
  <c r="VIX6" i="9"/>
  <c r="VIY6" i="9"/>
  <c r="VIZ6" i="9"/>
  <c r="VJA6" i="9"/>
  <c r="VJB6" i="9"/>
  <c r="VJC6" i="9"/>
  <c r="VJD6" i="9"/>
  <c r="VJE6" i="9"/>
  <c r="VJF6" i="9"/>
  <c r="VJG6" i="9"/>
  <c r="VJH6" i="9"/>
  <c r="VJI6" i="9"/>
  <c r="VJJ6" i="9"/>
  <c r="VJK6" i="9"/>
  <c r="VJL6" i="9"/>
  <c r="VJM6" i="9"/>
  <c r="VJN6" i="9"/>
  <c r="VJO6" i="9"/>
  <c r="VJP6" i="9"/>
  <c r="VJQ6" i="9"/>
  <c r="VJR6" i="9"/>
  <c r="VJS6" i="9"/>
  <c r="VJT6" i="9"/>
  <c r="VJU6" i="9"/>
  <c r="VJV6" i="9"/>
  <c r="VJW6" i="9"/>
  <c r="VJX6" i="9"/>
  <c r="VJY6" i="9"/>
  <c r="VJZ6" i="9"/>
  <c r="VKA6" i="9"/>
  <c r="VKB6" i="9"/>
  <c r="VKC6" i="9"/>
  <c r="VKD6" i="9"/>
  <c r="VKE6" i="9"/>
  <c r="VKF6" i="9"/>
  <c r="VKG6" i="9"/>
  <c r="VKH6" i="9"/>
  <c r="VKI6" i="9"/>
  <c r="VKJ6" i="9"/>
  <c r="VKK6" i="9"/>
  <c r="VKL6" i="9"/>
  <c r="VKM6" i="9"/>
  <c r="VKN6" i="9"/>
  <c r="VKO6" i="9"/>
  <c r="VKP6" i="9"/>
  <c r="VKQ6" i="9"/>
  <c r="VKR6" i="9"/>
  <c r="VKS6" i="9"/>
  <c r="VKT6" i="9"/>
  <c r="VKU6" i="9"/>
  <c r="VKV6" i="9"/>
  <c r="VKW6" i="9"/>
  <c r="VKX6" i="9"/>
  <c r="VKY6" i="9"/>
  <c r="VKZ6" i="9"/>
  <c r="VLA6" i="9"/>
  <c r="VLB6" i="9"/>
  <c r="VLC6" i="9"/>
  <c r="VLD6" i="9"/>
  <c r="VLE6" i="9"/>
  <c r="VLF6" i="9"/>
  <c r="VLG6" i="9"/>
  <c r="VLH6" i="9"/>
  <c r="VLI6" i="9"/>
  <c r="VLJ6" i="9"/>
  <c r="VLK6" i="9"/>
  <c r="VLL6" i="9"/>
  <c r="VLM6" i="9"/>
  <c r="VLN6" i="9"/>
  <c r="VLO6" i="9"/>
  <c r="VLP6" i="9"/>
  <c r="VLQ6" i="9"/>
  <c r="VLR6" i="9"/>
  <c r="VLS6" i="9"/>
  <c r="VLT6" i="9"/>
  <c r="VLU6" i="9"/>
  <c r="VLV6" i="9"/>
  <c r="VLW6" i="9"/>
  <c r="VLX6" i="9"/>
  <c r="VLY6" i="9"/>
  <c r="VLZ6" i="9"/>
  <c r="VMA6" i="9"/>
  <c r="VMB6" i="9"/>
  <c r="VMC6" i="9"/>
  <c r="VMD6" i="9"/>
  <c r="VME6" i="9"/>
  <c r="VMF6" i="9"/>
  <c r="VMG6" i="9"/>
  <c r="VMH6" i="9"/>
  <c r="VMI6" i="9"/>
  <c r="VMJ6" i="9"/>
  <c r="VMK6" i="9"/>
  <c r="VML6" i="9"/>
  <c r="VMM6" i="9"/>
  <c r="VMN6" i="9"/>
  <c r="VMO6" i="9"/>
  <c r="VMP6" i="9"/>
  <c r="VMQ6" i="9"/>
  <c r="VMR6" i="9"/>
  <c r="VMS6" i="9"/>
  <c r="VMT6" i="9"/>
  <c r="VMU6" i="9"/>
  <c r="VMV6" i="9"/>
  <c r="VMW6" i="9"/>
  <c r="VMX6" i="9"/>
  <c r="VMY6" i="9"/>
  <c r="VMZ6" i="9"/>
  <c r="VNA6" i="9"/>
  <c r="VNB6" i="9"/>
  <c r="VNC6" i="9"/>
  <c r="VND6" i="9"/>
  <c r="VNE6" i="9"/>
  <c r="VNF6" i="9"/>
  <c r="VNG6" i="9"/>
  <c r="VNH6" i="9"/>
  <c r="VNI6" i="9"/>
  <c r="VNJ6" i="9"/>
  <c r="VNK6" i="9"/>
  <c r="VNL6" i="9"/>
  <c r="VNM6" i="9"/>
  <c r="VNN6" i="9"/>
  <c r="VNO6" i="9"/>
  <c r="VNP6" i="9"/>
  <c r="VNQ6" i="9"/>
  <c r="VNR6" i="9"/>
  <c r="VNS6" i="9"/>
  <c r="VNT6" i="9"/>
  <c r="VNU6" i="9"/>
  <c r="VNV6" i="9"/>
  <c r="VNW6" i="9"/>
  <c r="VNX6" i="9"/>
  <c r="VNY6" i="9"/>
  <c r="VNZ6" i="9"/>
  <c r="VOA6" i="9"/>
  <c r="VOB6" i="9"/>
  <c r="VOC6" i="9"/>
  <c r="VOD6" i="9"/>
  <c r="VOE6" i="9"/>
  <c r="VOF6" i="9"/>
  <c r="VOG6" i="9"/>
  <c r="VOH6" i="9"/>
  <c r="VOI6" i="9"/>
  <c r="VOJ6" i="9"/>
  <c r="VOK6" i="9"/>
  <c r="VOL6" i="9"/>
  <c r="VOM6" i="9"/>
  <c r="VON6" i="9"/>
  <c r="VOO6" i="9"/>
  <c r="VOP6" i="9"/>
  <c r="VOQ6" i="9"/>
  <c r="VOR6" i="9"/>
  <c r="VOS6" i="9"/>
  <c r="VOT6" i="9"/>
  <c r="VOU6" i="9"/>
  <c r="VOV6" i="9"/>
  <c r="VOW6" i="9"/>
  <c r="VOX6" i="9"/>
  <c r="VOY6" i="9"/>
  <c r="VOZ6" i="9"/>
  <c r="VPA6" i="9"/>
  <c r="VPB6" i="9"/>
  <c r="VPC6" i="9"/>
  <c r="VPD6" i="9"/>
  <c r="VPE6" i="9"/>
  <c r="VPF6" i="9"/>
  <c r="VPG6" i="9"/>
  <c r="VPH6" i="9"/>
  <c r="VPI6" i="9"/>
  <c r="VPJ6" i="9"/>
  <c r="VPK6" i="9"/>
  <c r="VPL6" i="9"/>
  <c r="VPM6" i="9"/>
  <c r="VPN6" i="9"/>
  <c r="VPO6" i="9"/>
  <c r="VPP6" i="9"/>
  <c r="VPQ6" i="9"/>
  <c r="VPR6" i="9"/>
  <c r="VPS6" i="9"/>
  <c r="VPT6" i="9"/>
  <c r="VPU6" i="9"/>
  <c r="VPV6" i="9"/>
  <c r="VPW6" i="9"/>
  <c r="VPX6" i="9"/>
  <c r="VPY6" i="9"/>
  <c r="VPZ6" i="9"/>
  <c r="VQA6" i="9"/>
  <c r="VQB6" i="9"/>
  <c r="VQC6" i="9"/>
  <c r="VQD6" i="9"/>
  <c r="VQE6" i="9"/>
  <c r="VQF6" i="9"/>
  <c r="VQG6" i="9"/>
  <c r="VQH6" i="9"/>
  <c r="VQI6" i="9"/>
  <c r="VQJ6" i="9"/>
  <c r="VQK6" i="9"/>
  <c r="VQL6" i="9"/>
  <c r="VQM6" i="9"/>
  <c r="VQN6" i="9"/>
  <c r="VQO6" i="9"/>
  <c r="VQP6" i="9"/>
  <c r="VQQ6" i="9"/>
  <c r="VQR6" i="9"/>
  <c r="VQS6" i="9"/>
  <c r="VQT6" i="9"/>
  <c r="VQU6" i="9"/>
  <c r="VQV6" i="9"/>
  <c r="VQW6" i="9"/>
  <c r="VQX6" i="9"/>
  <c r="VQY6" i="9"/>
  <c r="VQZ6" i="9"/>
  <c r="VRA6" i="9"/>
  <c r="VRB6" i="9"/>
  <c r="VRC6" i="9"/>
  <c r="VRD6" i="9"/>
  <c r="VRE6" i="9"/>
  <c r="VRF6" i="9"/>
  <c r="VRG6" i="9"/>
  <c r="VRH6" i="9"/>
  <c r="VRI6" i="9"/>
  <c r="VRJ6" i="9"/>
  <c r="VRK6" i="9"/>
  <c r="VRL6" i="9"/>
  <c r="VRM6" i="9"/>
  <c r="VRN6" i="9"/>
  <c r="VRO6" i="9"/>
  <c r="VRP6" i="9"/>
  <c r="VRQ6" i="9"/>
  <c r="VRR6" i="9"/>
  <c r="VRS6" i="9"/>
  <c r="VRT6" i="9"/>
  <c r="VRU6" i="9"/>
  <c r="VRV6" i="9"/>
  <c r="VRW6" i="9"/>
  <c r="VRX6" i="9"/>
  <c r="VRY6" i="9"/>
  <c r="VRZ6" i="9"/>
  <c r="VSA6" i="9"/>
  <c r="VSB6" i="9"/>
  <c r="VSC6" i="9"/>
  <c r="VSD6" i="9"/>
  <c r="VSE6" i="9"/>
  <c r="VSF6" i="9"/>
  <c r="VSG6" i="9"/>
  <c r="VSH6" i="9"/>
  <c r="VSI6" i="9"/>
  <c r="VSJ6" i="9"/>
  <c r="VSK6" i="9"/>
  <c r="VSL6" i="9"/>
  <c r="VSM6" i="9"/>
  <c r="VSN6" i="9"/>
  <c r="VSO6" i="9"/>
  <c r="VSP6" i="9"/>
  <c r="VSQ6" i="9"/>
  <c r="VSR6" i="9"/>
  <c r="VSS6" i="9"/>
  <c r="VST6" i="9"/>
  <c r="VSU6" i="9"/>
  <c r="VSV6" i="9"/>
  <c r="VSW6" i="9"/>
  <c r="VSX6" i="9"/>
  <c r="VSY6" i="9"/>
  <c r="VSZ6" i="9"/>
  <c r="VTA6" i="9"/>
  <c r="VTB6" i="9"/>
  <c r="VTC6" i="9"/>
  <c r="VTD6" i="9"/>
  <c r="VTE6" i="9"/>
  <c r="VTF6" i="9"/>
  <c r="VTG6" i="9"/>
  <c r="VTH6" i="9"/>
  <c r="VTI6" i="9"/>
  <c r="VTJ6" i="9"/>
  <c r="VTK6" i="9"/>
  <c r="VTL6" i="9"/>
  <c r="VTM6" i="9"/>
  <c r="VTN6" i="9"/>
  <c r="VTO6" i="9"/>
  <c r="VTP6" i="9"/>
  <c r="VTQ6" i="9"/>
  <c r="VTR6" i="9"/>
  <c r="VTS6" i="9"/>
  <c r="VTT6" i="9"/>
  <c r="VTU6" i="9"/>
  <c r="VTV6" i="9"/>
  <c r="VTW6" i="9"/>
  <c r="VTX6" i="9"/>
  <c r="VTY6" i="9"/>
  <c r="VTZ6" i="9"/>
  <c r="VUA6" i="9"/>
  <c r="VUB6" i="9"/>
  <c r="VUC6" i="9"/>
  <c r="VUD6" i="9"/>
  <c r="VUE6" i="9"/>
  <c r="VUF6" i="9"/>
  <c r="VUG6" i="9"/>
  <c r="VUH6" i="9"/>
  <c r="VUI6" i="9"/>
  <c r="VUJ6" i="9"/>
  <c r="VUK6" i="9"/>
  <c r="VUL6" i="9"/>
  <c r="VUM6" i="9"/>
  <c r="VUN6" i="9"/>
  <c r="VUO6" i="9"/>
  <c r="VUP6" i="9"/>
  <c r="VUQ6" i="9"/>
  <c r="VUR6" i="9"/>
  <c r="VUS6" i="9"/>
  <c r="VUT6" i="9"/>
  <c r="VUU6" i="9"/>
  <c r="VUV6" i="9"/>
  <c r="VUW6" i="9"/>
  <c r="VUX6" i="9"/>
  <c r="VUY6" i="9"/>
  <c r="VUZ6" i="9"/>
  <c r="VVA6" i="9"/>
  <c r="VVB6" i="9"/>
  <c r="VVC6" i="9"/>
  <c r="VVD6" i="9"/>
  <c r="VVE6" i="9"/>
  <c r="VVF6" i="9"/>
  <c r="VVG6" i="9"/>
  <c r="VVH6" i="9"/>
  <c r="VVI6" i="9"/>
  <c r="VVJ6" i="9"/>
  <c r="VVK6" i="9"/>
  <c r="VVL6" i="9"/>
  <c r="VVM6" i="9"/>
  <c r="VVN6" i="9"/>
  <c r="VVO6" i="9"/>
  <c r="VVP6" i="9"/>
  <c r="VVQ6" i="9"/>
  <c r="VVR6" i="9"/>
  <c r="VVS6" i="9"/>
  <c r="VVT6" i="9"/>
  <c r="VVU6" i="9"/>
  <c r="VVV6" i="9"/>
  <c r="VVW6" i="9"/>
  <c r="VVX6" i="9"/>
  <c r="VVY6" i="9"/>
  <c r="VVZ6" i="9"/>
  <c r="VWA6" i="9"/>
  <c r="VWB6" i="9"/>
  <c r="VWC6" i="9"/>
  <c r="VWD6" i="9"/>
  <c r="VWE6" i="9"/>
  <c r="VWF6" i="9"/>
  <c r="VWG6" i="9"/>
  <c r="VWH6" i="9"/>
  <c r="VWI6" i="9"/>
  <c r="VWJ6" i="9"/>
  <c r="VWK6" i="9"/>
  <c r="VWL6" i="9"/>
  <c r="VWM6" i="9"/>
  <c r="VWN6" i="9"/>
  <c r="VWO6" i="9"/>
  <c r="VWP6" i="9"/>
  <c r="VWQ6" i="9"/>
  <c r="VWR6" i="9"/>
  <c r="VWS6" i="9"/>
  <c r="VWT6" i="9"/>
  <c r="VWU6" i="9"/>
  <c r="VWV6" i="9"/>
  <c r="VWW6" i="9"/>
  <c r="VWX6" i="9"/>
  <c r="VWY6" i="9"/>
  <c r="VWZ6" i="9"/>
  <c r="VXA6" i="9"/>
  <c r="VXB6" i="9"/>
  <c r="VXC6" i="9"/>
  <c r="VXD6" i="9"/>
  <c r="VXE6" i="9"/>
  <c r="VXF6" i="9"/>
  <c r="VXG6" i="9"/>
  <c r="VXH6" i="9"/>
  <c r="VXI6" i="9"/>
  <c r="VXJ6" i="9"/>
  <c r="VXK6" i="9"/>
  <c r="VXL6" i="9"/>
  <c r="VXM6" i="9"/>
  <c r="VXN6" i="9"/>
  <c r="VXO6" i="9"/>
  <c r="VXP6" i="9"/>
  <c r="VXQ6" i="9"/>
  <c r="VXR6" i="9"/>
  <c r="VXS6" i="9"/>
  <c r="VXT6" i="9"/>
  <c r="VXU6" i="9"/>
  <c r="VXV6" i="9"/>
  <c r="VXW6" i="9"/>
  <c r="VXX6" i="9"/>
  <c r="VXY6" i="9"/>
  <c r="VXZ6" i="9"/>
  <c r="VYA6" i="9"/>
  <c r="VYB6" i="9"/>
  <c r="VYC6" i="9"/>
  <c r="VYD6" i="9"/>
  <c r="VYE6" i="9"/>
  <c r="VYF6" i="9"/>
  <c r="VYG6" i="9"/>
  <c r="VYH6" i="9"/>
  <c r="VYI6" i="9"/>
  <c r="VYJ6" i="9"/>
  <c r="VYK6" i="9"/>
  <c r="VYL6" i="9"/>
  <c r="VYM6" i="9"/>
  <c r="VYN6" i="9"/>
  <c r="VYO6" i="9"/>
  <c r="VYP6" i="9"/>
  <c r="VYQ6" i="9"/>
  <c r="VYR6" i="9"/>
  <c r="VYS6" i="9"/>
  <c r="VYT6" i="9"/>
  <c r="VYU6" i="9"/>
  <c r="VYV6" i="9"/>
  <c r="VYW6" i="9"/>
  <c r="VYX6" i="9"/>
  <c r="VYY6" i="9"/>
  <c r="VYZ6" i="9"/>
  <c r="VZA6" i="9"/>
  <c r="VZB6" i="9"/>
  <c r="VZC6" i="9"/>
  <c r="VZD6" i="9"/>
  <c r="VZE6" i="9"/>
  <c r="VZF6" i="9"/>
  <c r="VZG6" i="9"/>
  <c r="VZH6" i="9"/>
  <c r="VZI6" i="9"/>
  <c r="VZJ6" i="9"/>
  <c r="VZK6" i="9"/>
  <c r="VZL6" i="9"/>
  <c r="VZM6" i="9"/>
  <c r="VZN6" i="9"/>
  <c r="VZO6" i="9"/>
  <c r="VZP6" i="9"/>
  <c r="VZQ6" i="9"/>
  <c r="VZR6" i="9"/>
  <c r="VZS6" i="9"/>
  <c r="VZT6" i="9"/>
  <c r="VZU6" i="9"/>
  <c r="VZV6" i="9"/>
  <c r="VZW6" i="9"/>
  <c r="VZX6" i="9"/>
  <c r="VZY6" i="9"/>
  <c r="VZZ6" i="9"/>
  <c r="WAA6" i="9"/>
  <c r="WAB6" i="9"/>
  <c r="WAC6" i="9"/>
  <c r="WAD6" i="9"/>
  <c r="WAE6" i="9"/>
  <c r="WAF6" i="9"/>
  <c r="WAG6" i="9"/>
  <c r="WAH6" i="9"/>
  <c r="WAI6" i="9"/>
  <c r="WAJ6" i="9"/>
  <c r="WAK6" i="9"/>
  <c r="WAL6" i="9"/>
  <c r="WAM6" i="9"/>
  <c r="WAN6" i="9"/>
  <c r="WAO6" i="9"/>
  <c r="WAP6" i="9"/>
  <c r="WAQ6" i="9"/>
  <c r="WAR6" i="9"/>
  <c r="WAS6" i="9"/>
  <c r="WAT6" i="9"/>
  <c r="WAU6" i="9"/>
  <c r="WAV6" i="9"/>
  <c r="WAW6" i="9"/>
  <c r="WAX6" i="9"/>
  <c r="WAY6" i="9"/>
  <c r="WAZ6" i="9"/>
  <c r="WBA6" i="9"/>
  <c r="WBB6" i="9"/>
  <c r="WBC6" i="9"/>
  <c r="WBD6" i="9"/>
  <c r="WBE6" i="9"/>
  <c r="WBF6" i="9"/>
  <c r="WBG6" i="9"/>
  <c r="WBH6" i="9"/>
  <c r="WBI6" i="9"/>
  <c r="WBJ6" i="9"/>
  <c r="WBK6" i="9"/>
  <c r="WBL6" i="9"/>
  <c r="WBM6" i="9"/>
  <c r="WBN6" i="9"/>
  <c r="WBO6" i="9"/>
  <c r="WBP6" i="9"/>
  <c r="WBQ6" i="9"/>
  <c r="WBR6" i="9"/>
  <c r="WBS6" i="9"/>
  <c r="WBT6" i="9"/>
  <c r="WBU6" i="9"/>
  <c r="WBV6" i="9"/>
  <c r="WBW6" i="9"/>
  <c r="WBX6" i="9"/>
  <c r="WBY6" i="9"/>
  <c r="WBZ6" i="9"/>
  <c r="WCA6" i="9"/>
  <c r="WCB6" i="9"/>
  <c r="WCC6" i="9"/>
  <c r="WCD6" i="9"/>
  <c r="WCE6" i="9"/>
  <c r="WCF6" i="9"/>
  <c r="WCG6" i="9"/>
  <c r="WCH6" i="9"/>
  <c r="WCI6" i="9"/>
  <c r="WCJ6" i="9"/>
  <c r="WCK6" i="9"/>
  <c r="WCL6" i="9"/>
  <c r="WCM6" i="9"/>
  <c r="WCN6" i="9"/>
  <c r="WCO6" i="9"/>
  <c r="WCP6" i="9"/>
  <c r="WCQ6" i="9"/>
  <c r="WCR6" i="9"/>
  <c r="WCS6" i="9"/>
  <c r="WCT6" i="9"/>
  <c r="WCU6" i="9"/>
  <c r="WCV6" i="9"/>
  <c r="WCW6" i="9"/>
  <c r="WCX6" i="9"/>
  <c r="WCY6" i="9"/>
  <c r="WCZ6" i="9"/>
  <c r="WDA6" i="9"/>
  <c r="WDB6" i="9"/>
  <c r="WDC6" i="9"/>
  <c r="WDD6" i="9"/>
  <c r="WDE6" i="9"/>
  <c r="WDF6" i="9"/>
  <c r="WDG6" i="9"/>
  <c r="WDH6" i="9"/>
  <c r="WDI6" i="9"/>
  <c r="WDJ6" i="9"/>
  <c r="WDK6" i="9"/>
  <c r="WDL6" i="9"/>
  <c r="WDM6" i="9"/>
  <c r="WDN6" i="9"/>
  <c r="WDO6" i="9"/>
  <c r="WDP6" i="9"/>
  <c r="WDQ6" i="9"/>
  <c r="WDR6" i="9"/>
  <c r="WDS6" i="9"/>
  <c r="WDT6" i="9"/>
  <c r="WDU6" i="9"/>
  <c r="WDV6" i="9"/>
  <c r="WDW6" i="9"/>
  <c r="WDX6" i="9"/>
  <c r="WDY6" i="9"/>
  <c r="WDZ6" i="9"/>
  <c r="WEA6" i="9"/>
  <c r="WEB6" i="9"/>
  <c r="WEC6" i="9"/>
  <c r="WED6" i="9"/>
  <c r="WEE6" i="9"/>
  <c r="WEF6" i="9"/>
  <c r="WEG6" i="9"/>
  <c r="WEH6" i="9"/>
  <c r="WEI6" i="9"/>
  <c r="WEJ6" i="9"/>
  <c r="WEK6" i="9"/>
  <c r="WEL6" i="9"/>
  <c r="WEM6" i="9"/>
  <c r="WEN6" i="9"/>
  <c r="WEO6" i="9"/>
  <c r="WEP6" i="9"/>
  <c r="WEQ6" i="9"/>
  <c r="WER6" i="9"/>
  <c r="WES6" i="9"/>
  <c r="WET6" i="9"/>
  <c r="WEU6" i="9"/>
  <c r="WEV6" i="9"/>
  <c r="WEW6" i="9"/>
  <c r="WEX6" i="9"/>
  <c r="WEY6" i="9"/>
  <c r="WEZ6" i="9"/>
  <c r="WFA6" i="9"/>
  <c r="WFB6" i="9"/>
  <c r="WFC6" i="9"/>
  <c r="WFD6" i="9"/>
  <c r="WFE6" i="9"/>
  <c r="WFF6" i="9"/>
  <c r="WFG6" i="9"/>
  <c r="WFH6" i="9"/>
  <c r="WFI6" i="9"/>
  <c r="WFJ6" i="9"/>
  <c r="WFK6" i="9"/>
  <c r="WFL6" i="9"/>
  <c r="WFM6" i="9"/>
  <c r="WFN6" i="9"/>
  <c r="WFO6" i="9"/>
  <c r="WFP6" i="9"/>
  <c r="WFQ6" i="9"/>
  <c r="WFR6" i="9"/>
  <c r="WFS6" i="9"/>
  <c r="WFT6" i="9"/>
  <c r="WFU6" i="9"/>
  <c r="WFV6" i="9"/>
  <c r="WFW6" i="9"/>
  <c r="WFX6" i="9"/>
  <c r="WFY6" i="9"/>
  <c r="WFZ6" i="9"/>
  <c r="WGA6" i="9"/>
  <c r="WGB6" i="9"/>
  <c r="WGC6" i="9"/>
  <c r="WGD6" i="9"/>
  <c r="WGE6" i="9"/>
  <c r="WGF6" i="9"/>
  <c r="WGG6" i="9"/>
  <c r="WGH6" i="9"/>
  <c r="WGI6" i="9"/>
  <c r="WGJ6" i="9"/>
  <c r="WGK6" i="9"/>
  <c r="WGL6" i="9"/>
  <c r="WGM6" i="9"/>
  <c r="WGN6" i="9"/>
  <c r="WGO6" i="9"/>
  <c r="WGP6" i="9"/>
  <c r="WGQ6" i="9"/>
  <c r="WGR6" i="9"/>
  <c r="WGS6" i="9"/>
  <c r="WGT6" i="9"/>
  <c r="WGU6" i="9"/>
  <c r="WGV6" i="9"/>
  <c r="WGW6" i="9"/>
  <c r="WGX6" i="9"/>
  <c r="WGY6" i="9"/>
  <c r="WGZ6" i="9"/>
  <c r="WHA6" i="9"/>
  <c r="WHB6" i="9"/>
  <c r="WHC6" i="9"/>
  <c r="WHD6" i="9"/>
  <c r="WHE6" i="9"/>
  <c r="WHF6" i="9"/>
  <c r="WHG6" i="9"/>
  <c r="WHH6" i="9"/>
  <c r="WHI6" i="9"/>
  <c r="WHJ6" i="9"/>
  <c r="WHK6" i="9"/>
  <c r="WHL6" i="9"/>
  <c r="WHM6" i="9"/>
  <c r="WHN6" i="9"/>
  <c r="WHO6" i="9"/>
  <c r="WHP6" i="9"/>
  <c r="WHQ6" i="9"/>
  <c r="WHR6" i="9"/>
  <c r="WHS6" i="9"/>
  <c r="WHT6" i="9"/>
  <c r="WHU6" i="9"/>
  <c r="WHV6" i="9"/>
  <c r="WHW6" i="9"/>
  <c r="WHX6" i="9"/>
  <c r="WHY6" i="9"/>
  <c r="WHZ6" i="9"/>
  <c r="WIA6" i="9"/>
  <c r="WIB6" i="9"/>
  <c r="WIC6" i="9"/>
  <c r="WID6" i="9"/>
  <c r="WIE6" i="9"/>
  <c r="WIF6" i="9"/>
  <c r="WIG6" i="9"/>
  <c r="WIH6" i="9"/>
  <c r="WII6" i="9"/>
  <c r="WIJ6" i="9"/>
  <c r="WIK6" i="9"/>
  <c r="WIL6" i="9"/>
  <c r="WIM6" i="9"/>
  <c r="WIN6" i="9"/>
  <c r="WIO6" i="9"/>
  <c r="WIP6" i="9"/>
  <c r="WIQ6" i="9"/>
  <c r="WIR6" i="9"/>
  <c r="WIS6" i="9"/>
  <c r="WIT6" i="9"/>
  <c r="WIU6" i="9"/>
  <c r="WIV6" i="9"/>
  <c r="WIW6" i="9"/>
  <c r="WIX6" i="9"/>
  <c r="WIY6" i="9"/>
  <c r="WIZ6" i="9"/>
  <c r="WJA6" i="9"/>
  <c r="WJB6" i="9"/>
  <c r="WJC6" i="9"/>
  <c r="WJD6" i="9"/>
  <c r="WJE6" i="9"/>
  <c r="WJF6" i="9"/>
  <c r="WJG6" i="9"/>
  <c r="WJH6" i="9"/>
  <c r="WJI6" i="9"/>
  <c r="WJJ6" i="9"/>
  <c r="WJK6" i="9"/>
  <c r="WJL6" i="9"/>
  <c r="WJM6" i="9"/>
  <c r="WJN6" i="9"/>
  <c r="WJO6" i="9"/>
  <c r="WJP6" i="9"/>
  <c r="WJQ6" i="9"/>
  <c r="WJR6" i="9"/>
  <c r="WJS6" i="9"/>
  <c r="WJT6" i="9"/>
  <c r="WJU6" i="9"/>
  <c r="WJV6" i="9"/>
  <c r="WJW6" i="9"/>
  <c r="WJX6" i="9"/>
  <c r="WJY6" i="9"/>
  <c r="WJZ6" i="9"/>
  <c r="WKA6" i="9"/>
  <c r="WKB6" i="9"/>
  <c r="WKC6" i="9"/>
  <c r="WKD6" i="9"/>
  <c r="WKE6" i="9"/>
  <c r="WKF6" i="9"/>
  <c r="WKG6" i="9"/>
  <c r="WKH6" i="9"/>
  <c r="WKI6" i="9"/>
  <c r="WKJ6" i="9"/>
  <c r="WKK6" i="9"/>
  <c r="WKL6" i="9"/>
  <c r="WKM6" i="9"/>
  <c r="WKN6" i="9"/>
  <c r="WKO6" i="9"/>
  <c r="WKP6" i="9"/>
  <c r="WKQ6" i="9"/>
  <c r="WKR6" i="9"/>
  <c r="WKS6" i="9"/>
  <c r="WKT6" i="9"/>
  <c r="WKU6" i="9"/>
  <c r="WKV6" i="9"/>
  <c r="WKW6" i="9"/>
  <c r="WKX6" i="9"/>
  <c r="WKY6" i="9"/>
  <c r="WKZ6" i="9"/>
  <c r="WLA6" i="9"/>
  <c r="WLB6" i="9"/>
  <c r="WLC6" i="9"/>
  <c r="WLD6" i="9"/>
  <c r="WLE6" i="9"/>
  <c r="WLF6" i="9"/>
  <c r="WLG6" i="9"/>
  <c r="WLH6" i="9"/>
  <c r="WLI6" i="9"/>
  <c r="WLJ6" i="9"/>
  <c r="WLK6" i="9"/>
  <c r="WLL6" i="9"/>
  <c r="WLM6" i="9"/>
  <c r="WLN6" i="9"/>
  <c r="WLO6" i="9"/>
  <c r="WLP6" i="9"/>
  <c r="WLQ6" i="9"/>
  <c r="WLR6" i="9"/>
  <c r="WLS6" i="9"/>
  <c r="WLT6" i="9"/>
  <c r="WLU6" i="9"/>
  <c r="WLV6" i="9"/>
  <c r="WLW6" i="9"/>
  <c r="WLX6" i="9"/>
  <c r="WLY6" i="9"/>
  <c r="WLZ6" i="9"/>
  <c r="WMA6" i="9"/>
  <c r="WMB6" i="9"/>
  <c r="WMC6" i="9"/>
  <c r="WMD6" i="9"/>
  <c r="WME6" i="9"/>
  <c r="WMF6" i="9"/>
  <c r="WMG6" i="9"/>
  <c r="WMH6" i="9"/>
  <c r="WMI6" i="9"/>
  <c r="WMJ6" i="9"/>
  <c r="WMK6" i="9"/>
  <c r="WML6" i="9"/>
  <c r="WMM6" i="9"/>
  <c r="WMN6" i="9"/>
  <c r="WMO6" i="9"/>
  <c r="WMP6" i="9"/>
  <c r="WMQ6" i="9"/>
  <c r="WMR6" i="9"/>
  <c r="WMS6" i="9"/>
  <c r="WMT6" i="9"/>
  <c r="WMU6" i="9"/>
  <c r="WMV6" i="9"/>
  <c r="WMW6" i="9"/>
  <c r="WMX6" i="9"/>
  <c r="WMY6" i="9"/>
  <c r="WMZ6" i="9"/>
  <c r="WNA6" i="9"/>
  <c r="WNB6" i="9"/>
  <c r="WNC6" i="9"/>
  <c r="WND6" i="9"/>
  <c r="WNE6" i="9"/>
  <c r="WNF6" i="9"/>
  <c r="WNG6" i="9"/>
  <c r="WNH6" i="9"/>
  <c r="WNI6" i="9"/>
  <c r="WNJ6" i="9"/>
  <c r="WNK6" i="9"/>
  <c r="WNL6" i="9"/>
  <c r="WNM6" i="9"/>
  <c r="WNN6" i="9"/>
  <c r="WNO6" i="9"/>
  <c r="WNP6" i="9"/>
  <c r="WNQ6" i="9"/>
  <c r="WNR6" i="9"/>
  <c r="WNS6" i="9"/>
  <c r="WNT6" i="9"/>
  <c r="WNU6" i="9"/>
  <c r="WNV6" i="9"/>
  <c r="WNW6" i="9"/>
  <c r="WNX6" i="9"/>
  <c r="WNY6" i="9"/>
  <c r="WNZ6" i="9"/>
  <c r="WOA6" i="9"/>
  <c r="WOB6" i="9"/>
  <c r="WOC6" i="9"/>
  <c r="WOD6" i="9"/>
  <c r="WOE6" i="9"/>
  <c r="WOF6" i="9"/>
  <c r="WOG6" i="9"/>
  <c r="WOH6" i="9"/>
  <c r="WOI6" i="9"/>
  <c r="WOJ6" i="9"/>
  <c r="WOK6" i="9"/>
  <c r="WOL6" i="9"/>
  <c r="WOM6" i="9"/>
  <c r="WON6" i="9"/>
  <c r="WOO6" i="9"/>
  <c r="WOP6" i="9"/>
  <c r="WOQ6" i="9"/>
  <c r="WOR6" i="9"/>
  <c r="WOS6" i="9"/>
  <c r="WOT6" i="9"/>
  <c r="WOU6" i="9"/>
  <c r="WOV6" i="9"/>
  <c r="WOW6" i="9"/>
  <c r="WOX6" i="9"/>
  <c r="WOY6" i="9"/>
  <c r="WOZ6" i="9"/>
  <c r="WPA6" i="9"/>
  <c r="WPB6" i="9"/>
  <c r="WPC6" i="9"/>
  <c r="WPD6" i="9"/>
  <c r="WPE6" i="9"/>
  <c r="WPF6" i="9"/>
  <c r="WPG6" i="9"/>
  <c r="WPH6" i="9"/>
  <c r="WPI6" i="9"/>
  <c r="WPJ6" i="9"/>
  <c r="WPK6" i="9"/>
  <c r="WPL6" i="9"/>
  <c r="WPM6" i="9"/>
  <c r="WPN6" i="9"/>
  <c r="WPO6" i="9"/>
  <c r="WPP6" i="9"/>
  <c r="WPQ6" i="9"/>
  <c r="WPR6" i="9"/>
  <c r="WPS6" i="9"/>
  <c r="WPT6" i="9"/>
  <c r="WPU6" i="9"/>
  <c r="WPV6" i="9"/>
  <c r="WPW6" i="9"/>
  <c r="WPX6" i="9"/>
  <c r="WPY6" i="9"/>
  <c r="WPZ6" i="9"/>
  <c r="WQA6" i="9"/>
  <c r="WQB6" i="9"/>
  <c r="WQC6" i="9"/>
  <c r="WQD6" i="9"/>
  <c r="WQE6" i="9"/>
  <c r="WQF6" i="9"/>
  <c r="WQG6" i="9"/>
  <c r="WQH6" i="9"/>
  <c r="WQI6" i="9"/>
  <c r="WQJ6" i="9"/>
  <c r="WQK6" i="9"/>
  <c r="WQL6" i="9"/>
  <c r="WQM6" i="9"/>
  <c r="WQN6" i="9"/>
  <c r="WQO6" i="9"/>
  <c r="WQP6" i="9"/>
  <c r="WQQ6" i="9"/>
  <c r="WQR6" i="9"/>
  <c r="WQS6" i="9"/>
  <c r="WQT6" i="9"/>
  <c r="WQU6" i="9"/>
  <c r="WQV6" i="9"/>
  <c r="WQW6" i="9"/>
  <c r="WQX6" i="9"/>
  <c r="WQY6" i="9"/>
  <c r="WQZ6" i="9"/>
  <c r="WRA6" i="9"/>
  <c r="WRB6" i="9"/>
  <c r="WRC6" i="9"/>
  <c r="WRD6" i="9"/>
  <c r="WRE6" i="9"/>
  <c r="WRF6" i="9"/>
  <c r="WRG6" i="9"/>
  <c r="WRH6" i="9"/>
  <c r="WRI6" i="9"/>
  <c r="WRJ6" i="9"/>
  <c r="WRK6" i="9"/>
  <c r="WRL6" i="9"/>
  <c r="WRM6" i="9"/>
  <c r="WRN6" i="9"/>
  <c r="WRO6" i="9"/>
  <c r="WRP6" i="9"/>
  <c r="WRQ6" i="9"/>
  <c r="WRR6" i="9"/>
  <c r="WRS6" i="9"/>
  <c r="WRT6" i="9"/>
  <c r="WRU6" i="9"/>
  <c r="WRV6" i="9"/>
  <c r="WRW6" i="9"/>
  <c r="WRX6" i="9"/>
  <c r="WRY6" i="9"/>
  <c r="WRZ6" i="9"/>
  <c r="WSA6" i="9"/>
  <c r="WSB6" i="9"/>
  <c r="WSC6" i="9"/>
  <c r="WSD6" i="9"/>
  <c r="WSE6" i="9"/>
  <c r="WSF6" i="9"/>
  <c r="WSG6" i="9"/>
  <c r="WSH6" i="9"/>
  <c r="WSI6" i="9"/>
  <c r="WSJ6" i="9"/>
  <c r="WSK6" i="9"/>
  <c r="WSL6" i="9"/>
  <c r="WSM6" i="9"/>
  <c r="WSN6" i="9"/>
  <c r="WSO6" i="9"/>
  <c r="WSP6" i="9"/>
  <c r="WSQ6" i="9"/>
  <c r="WSR6" i="9"/>
  <c r="WSS6" i="9"/>
  <c r="WST6" i="9"/>
  <c r="WSU6" i="9"/>
  <c r="WSV6" i="9"/>
  <c r="WSW6" i="9"/>
  <c r="WSX6" i="9"/>
  <c r="WSY6" i="9"/>
  <c r="WSZ6" i="9"/>
  <c r="WTA6" i="9"/>
  <c r="WTB6" i="9"/>
  <c r="WTC6" i="9"/>
  <c r="WTD6" i="9"/>
  <c r="WTE6" i="9"/>
  <c r="WTF6" i="9"/>
  <c r="WTG6" i="9"/>
  <c r="WTH6" i="9"/>
  <c r="WTI6" i="9"/>
  <c r="WTJ6" i="9"/>
  <c r="WTK6" i="9"/>
  <c r="WTL6" i="9"/>
  <c r="WTM6" i="9"/>
  <c r="WTN6" i="9"/>
  <c r="WTO6" i="9"/>
  <c r="WTP6" i="9"/>
  <c r="WTQ6" i="9"/>
  <c r="WTR6" i="9"/>
  <c r="WTS6" i="9"/>
  <c r="WTT6" i="9"/>
  <c r="WTU6" i="9"/>
  <c r="WTV6" i="9"/>
  <c r="WTW6" i="9"/>
  <c r="WTX6" i="9"/>
  <c r="WTY6" i="9"/>
  <c r="WTZ6" i="9"/>
  <c r="WUA6" i="9"/>
  <c r="WUB6" i="9"/>
  <c r="WUC6" i="9"/>
  <c r="WUD6" i="9"/>
  <c r="WUE6" i="9"/>
  <c r="WUF6" i="9"/>
  <c r="WUG6" i="9"/>
  <c r="WUH6" i="9"/>
  <c r="WUI6" i="9"/>
  <c r="WUJ6" i="9"/>
  <c r="WUK6" i="9"/>
  <c r="WUL6" i="9"/>
  <c r="WUM6" i="9"/>
  <c r="WUN6" i="9"/>
  <c r="WUO6" i="9"/>
  <c r="WUP6" i="9"/>
  <c r="WUQ6" i="9"/>
  <c r="WUR6" i="9"/>
  <c r="WUS6" i="9"/>
  <c r="WUT6" i="9"/>
  <c r="WUU6" i="9"/>
  <c r="WUV6" i="9"/>
  <c r="WUW6" i="9"/>
  <c r="WUX6" i="9"/>
  <c r="WUY6" i="9"/>
  <c r="WUZ6" i="9"/>
  <c r="WVA6" i="9"/>
  <c r="WVB6" i="9"/>
  <c r="WVC6" i="9"/>
  <c r="WVD6" i="9"/>
  <c r="WVE6" i="9"/>
  <c r="WVF6" i="9"/>
  <c r="WVG6" i="9"/>
  <c r="WVH6" i="9"/>
  <c r="WVI6" i="9"/>
  <c r="WVJ6" i="9"/>
  <c r="WVK6" i="9"/>
  <c r="WVL6" i="9"/>
  <c r="WVM6" i="9"/>
  <c r="WVN6" i="9"/>
  <c r="WVO6" i="9"/>
  <c r="WVP6" i="9"/>
  <c r="WVQ6" i="9"/>
  <c r="WVR6" i="9"/>
  <c r="WVS6" i="9"/>
  <c r="WVT6" i="9"/>
  <c r="WVU6" i="9"/>
  <c r="WVV6" i="9"/>
  <c r="WVW6" i="9"/>
  <c r="WVX6" i="9"/>
  <c r="WVY6" i="9"/>
  <c r="WVZ6" i="9"/>
  <c r="WWA6" i="9"/>
  <c r="WWB6" i="9"/>
  <c r="WWC6" i="9"/>
  <c r="WWD6" i="9"/>
  <c r="WWE6" i="9"/>
  <c r="WWF6" i="9"/>
  <c r="WWG6" i="9"/>
  <c r="WWH6" i="9"/>
  <c r="WWI6" i="9"/>
  <c r="WWJ6" i="9"/>
  <c r="WWK6" i="9"/>
  <c r="WWL6" i="9"/>
  <c r="WWM6" i="9"/>
  <c r="WWN6" i="9"/>
  <c r="WWO6" i="9"/>
  <c r="WWP6" i="9"/>
  <c r="WWQ6" i="9"/>
  <c r="WWR6" i="9"/>
  <c r="WWS6" i="9"/>
  <c r="WWT6" i="9"/>
  <c r="WWU6" i="9"/>
  <c r="WWV6" i="9"/>
  <c r="WWW6" i="9"/>
  <c r="WWX6" i="9"/>
  <c r="WWY6" i="9"/>
  <c r="WWZ6" i="9"/>
  <c r="WXA6" i="9"/>
  <c r="WXB6" i="9"/>
  <c r="WXC6" i="9"/>
  <c r="WXD6" i="9"/>
  <c r="WXE6" i="9"/>
  <c r="WXF6" i="9"/>
  <c r="WXG6" i="9"/>
  <c r="WXH6" i="9"/>
  <c r="WXI6" i="9"/>
  <c r="WXJ6" i="9"/>
  <c r="WXK6" i="9"/>
  <c r="WXL6" i="9"/>
  <c r="WXM6" i="9"/>
  <c r="WXN6" i="9"/>
  <c r="WXO6" i="9"/>
  <c r="WXP6" i="9"/>
  <c r="WXQ6" i="9"/>
  <c r="WXR6" i="9"/>
  <c r="WXS6" i="9"/>
  <c r="WXT6" i="9"/>
  <c r="WXU6" i="9"/>
  <c r="WXV6" i="9"/>
  <c r="WXW6" i="9"/>
  <c r="WXX6" i="9"/>
  <c r="WXY6" i="9"/>
  <c r="WXZ6" i="9"/>
  <c r="WYA6" i="9"/>
  <c r="WYB6" i="9"/>
  <c r="WYC6" i="9"/>
  <c r="WYD6" i="9"/>
  <c r="WYE6" i="9"/>
  <c r="WYF6" i="9"/>
  <c r="WYG6" i="9"/>
  <c r="WYH6" i="9"/>
  <c r="WYI6" i="9"/>
  <c r="WYJ6" i="9"/>
  <c r="WYK6" i="9"/>
  <c r="WYL6" i="9"/>
  <c r="WYM6" i="9"/>
  <c r="WYN6" i="9"/>
  <c r="WYO6" i="9"/>
  <c r="WYP6" i="9"/>
  <c r="WYQ6" i="9"/>
  <c r="WYR6" i="9"/>
  <c r="WYS6" i="9"/>
  <c r="WYT6" i="9"/>
  <c r="WYU6" i="9"/>
  <c r="WYV6" i="9"/>
  <c r="WYW6" i="9"/>
  <c r="WYX6" i="9"/>
  <c r="WYY6" i="9"/>
  <c r="WYZ6" i="9"/>
  <c r="WZA6" i="9"/>
  <c r="WZB6" i="9"/>
  <c r="WZC6" i="9"/>
  <c r="WZD6" i="9"/>
  <c r="WZE6" i="9"/>
  <c r="WZF6" i="9"/>
  <c r="WZG6" i="9"/>
  <c r="WZH6" i="9"/>
  <c r="WZI6" i="9"/>
  <c r="WZJ6" i="9"/>
  <c r="WZK6" i="9"/>
  <c r="WZL6" i="9"/>
  <c r="WZM6" i="9"/>
  <c r="WZN6" i="9"/>
  <c r="WZO6" i="9"/>
  <c r="WZP6" i="9"/>
  <c r="WZQ6" i="9"/>
  <c r="WZR6" i="9"/>
  <c r="WZS6" i="9"/>
  <c r="WZT6" i="9"/>
  <c r="WZU6" i="9"/>
  <c r="WZV6" i="9"/>
  <c r="WZW6" i="9"/>
  <c r="WZX6" i="9"/>
  <c r="WZY6" i="9"/>
  <c r="WZZ6" i="9"/>
  <c r="XAA6" i="9"/>
  <c r="XAB6" i="9"/>
  <c r="XAC6" i="9"/>
  <c r="XAD6" i="9"/>
  <c r="XAE6" i="9"/>
  <c r="XAF6" i="9"/>
  <c r="XAG6" i="9"/>
  <c r="XAH6" i="9"/>
  <c r="XAI6" i="9"/>
  <c r="XAJ6" i="9"/>
  <c r="XAK6" i="9"/>
  <c r="XAL6" i="9"/>
  <c r="XAM6" i="9"/>
  <c r="XAN6" i="9"/>
  <c r="XAO6" i="9"/>
  <c r="XAP6" i="9"/>
  <c r="XAQ6" i="9"/>
  <c r="XAR6" i="9"/>
  <c r="XAS6" i="9"/>
  <c r="XAT6" i="9"/>
  <c r="XAU6" i="9"/>
  <c r="XAV6" i="9"/>
  <c r="XAW6" i="9"/>
  <c r="XAX6" i="9"/>
  <c r="XAY6" i="9"/>
  <c r="XAZ6" i="9"/>
  <c r="XBA6" i="9"/>
  <c r="XBB6" i="9"/>
  <c r="XBC6" i="9"/>
  <c r="XBD6" i="9"/>
  <c r="XBE6" i="9"/>
  <c r="XBF6" i="9"/>
  <c r="XBG6" i="9"/>
  <c r="XBH6" i="9"/>
  <c r="XBI6" i="9"/>
  <c r="XBJ6" i="9"/>
  <c r="XBK6" i="9"/>
  <c r="XBL6" i="9"/>
  <c r="XBM6" i="9"/>
  <c r="XBN6" i="9"/>
  <c r="XBO6" i="9"/>
  <c r="XBP6" i="9"/>
  <c r="XBQ6" i="9"/>
  <c r="XBR6" i="9"/>
  <c r="XBS6" i="9"/>
  <c r="XBT6" i="9"/>
  <c r="XBU6" i="9"/>
  <c r="XBV6" i="9"/>
  <c r="XBW6" i="9"/>
  <c r="XBX6" i="9"/>
  <c r="XBY6" i="9"/>
  <c r="XBZ6" i="9"/>
  <c r="XCA6" i="9"/>
  <c r="XCB6" i="9"/>
  <c r="XCC6" i="9"/>
  <c r="XCD6" i="9"/>
  <c r="XCE6" i="9"/>
  <c r="XCF6" i="9"/>
  <c r="XCG6" i="9"/>
  <c r="XCH6" i="9"/>
  <c r="XCI6" i="9"/>
  <c r="XCJ6" i="9"/>
  <c r="XCK6" i="9"/>
  <c r="XCL6" i="9"/>
  <c r="XCM6" i="9"/>
  <c r="XCN6" i="9"/>
  <c r="XCO6" i="9"/>
  <c r="XCP6" i="9"/>
  <c r="XCQ6" i="9"/>
  <c r="XCR6" i="9"/>
  <c r="XCS6" i="9"/>
  <c r="XCT6" i="9"/>
  <c r="XCU6" i="9"/>
  <c r="XCV6" i="9"/>
  <c r="XCW6" i="9"/>
  <c r="XCX6" i="9"/>
  <c r="XCY6" i="9"/>
  <c r="XCZ6" i="9"/>
  <c r="XDA6" i="9"/>
  <c r="XDB6" i="9"/>
  <c r="XDC6" i="9"/>
  <c r="XDD6" i="9"/>
  <c r="XDE6" i="9"/>
  <c r="XDF6" i="9"/>
  <c r="XDG6" i="9"/>
  <c r="XDH6" i="9"/>
  <c r="XDI6" i="9"/>
  <c r="XDJ6" i="9"/>
  <c r="XDK6" i="9"/>
  <c r="XDL6" i="9"/>
  <c r="XDM6" i="9"/>
  <c r="XDN6" i="9"/>
  <c r="XDO6" i="9"/>
  <c r="XDP6" i="9"/>
  <c r="XDQ6" i="9"/>
  <c r="XDR6" i="9"/>
  <c r="XDS6" i="9"/>
  <c r="XDT6" i="9"/>
  <c r="XDU6" i="9"/>
  <c r="XDV6" i="9"/>
  <c r="XDW6" i="9"/>
  <c r="XDX6" i="9"/>
  <c r="XDY6" i="9"/>
  <c r="XDZ6" i="9"/>
  <c r="XEA6" i="9"/>
  <c r="XEB6" i="9"/>
  <c r="XEC6" i="9"/>
  <c r="XED6" i="9"/>
  <c r="XEE6" i="9"/>
  <c r="XEF6" i="9"/>
  <c r="XEG6" i="9"/>
  <c r="XEH6" i="9"/>
  <c r="XEI6" i="9"/>
  <c r="XEJ6" i="9"/>
  <c r="XEK6" i="9"/>
  <c r="XEL6" i="9"/>
  <c r="XEM6" i="9"/>
  <c r="XEN6" i="9"/>
  <c r="XEO6" i="9"/>
  <c r="XEP6" i="9"/>
  <c r="XEQ6" i="9"/>
  <c r="XER6" i="9"/>
  <c r="XES6" i="9"/>
  <c r="XET6" i="9"/>
  <c r="XEU6" i="9"/>
  <c r="XEV6" i="9"/>
  <c r="XEW6" i="9"/>
  <c r="XEX6" i="9"/>
  <c r="XEY6" i="9"/>
  <c r="XEZ6" i="9"/>
  <c r="XFA6" i="9"/>
  <c r="XFB6" i="9"/>
  <c r="XFC6" i="9"/>
  <c r="XFD6" i="9"/>
  <c r="E43" i="25"/>
  <c r="E44" i="25"/>
  <c r="E45" i="25"/>
  <c r="E42" i="25"/>
  <c r="B43" i="25"/>
  <c r="B44" i="25"/>
  <c r="B45" i="25"/>
  <c r="B42" i="25"/>
  <c r="S79" i="4"/>
  <c r="S78" i="4"/>
  <c r="S98" i="4"/>
  <c r="S91" i="4"/>
  <c r="S88" i="4"/>
  <c r="S86" i="4"/>
  <c r="S85" i="4"/>
  <c r="S84" i="4"/>
  <c r="S83" i="4"/>
  <c r="S51" i="4"/>
  <c r="S43" i="4"/>
  <c r="S41" i="4"/>
  <c r="S40" i="4"/>
  <c r="E31" i="4"/>
  <c r="E32" i="4"/>
  <c r="E33" i="4"/>
  <c r="S33" i="4" s="1"/>
  <c r="E35" i="4"/>
  <c r="S35" i="4" s="1"/>
  <c r="E36" i="4"/>
  <c r="E60" i="4"/>
  <c r="E98" i="4"/>
  <c r="E83" i="4"/>
  <c r="E84" i="4"/>
  <c r="E85" i="4"/>
  <c r="E86" i="4"/>
  <c r="E87" i="4"/>
  <c r="E88" i="4"/>
  <c r="E89" i="4"/>
  <c r="E90" i="4"/>
  <c r="E91" i="4"/>
  <c r="E82" i="4"/>
  <c r="E79" i="4"/>
  <c r="E78" i="4"/>
  <c r="E75" i="4"/>
  <c r="E74" i="4"/>
  <c r="E66" i="4"/>
  <c r="S66" i="4" s="1"/>
  <c r="E65" i="4"/>
  <c r="E64" i="4"/>
  <c r="E57" i="4"/>
  <c r="E52" i="4"/>
  <c r="E51" i="4"/>
  <c r="E49" i="4"/>
  <c r="E46" i="4"/>
  <c r="E45" i="4"/>
  <c r="E43" i="4"/>
  <c r="E41" i="4"/>
  <c r="E40" i="4"/>
  <c r="E13" i="4"/>
  <c r="E5" i="4"/>
  <c r="S31" i="4"/>
  <c r="S32" i="4"/>
  <c r="S34" i="4"/>
  <c r="S36" i="4"/>
  <c r="S37" i="4"/>
  <c r="S30" i="4"/>
  <c r="AG447" i="3" l="1"/>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c r="AY730" i="3"/>
  <c r="BE730" i="3"/>
  <c r="BF730" i="3"/>
  <c r="BG730" i="3" s="1"/>
  <c r="AY731" i="3"/>
  <c r="BE731" i="3"/>
  <c r="BF731" i="3"/>
  <c r="BG731" i="3"/>
  <c r="AY732" i="3"/>
  <c r="BE732" i="3"/>
  <c r="BF732" i="3"/>
  <c r="BG732" i="3" s="1"/>
  <c r="AY733" i="3"/>
  <c r="BE733" i="3"/>
  <c r="BF733" i="3"/>
  <c r="BG733" i="3"/>
  <c r="AY734" i="3"/>
  <c r="BE734" i="3"/>
  <c r="BF734" i="3"/>
  <c r="BG734" i="3" s="1"/>
  <c r="AY735" i="3"/>
  <c r="BE735" i="3"/>
  <c r="BF735" i="3"/>
  <c r="BG735" i="3"/>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G635"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F703" i="3"/>
  <c r="BE704" i="3"/>
  <c r="BF704" i="3"/>
  <c r="BG704" i="3" s="1"/>
  <c r="BE705" i="3"/>
  <c r="BF705" i="3"/>
  <c r="BG705" i="3"/>
  <c r="BE706" i="3"/>
  <c r="BF706" i="3"/>
  <c r="BG706" i="3" s="1"/>
  <c r="BE707" i="3"/>
  <c r="BF707" i="3"/>
  <c r="BG707" i="3" s="1"/>
  <c r="BE708" i="3"/>
  <c r="BF708" i="3"/>
  <c r="BG708" i="3"/>
  <c r="BE709" i="3"/>
  <c r="BF709" i="3"/>
  <c r="BG709" i="3"/>
  <c r="BE710" i="3"/>
  <c r="BF710" i="3"/>
  <c r="BG710" i="3" s="1"/>
  <c r="BE711" i="3"/>
  <c r="BF711" i="3"/>
  <c r="BG711" i="3" s="1"/>
  <c r="BE712" i="3"/>
  <c r="BF712" i="3"/>
  <c r="BG712" i="3" s="1"/>
  <c r="BE713" i="3"/>
  <c r="BF713" i="3"/>
  <c r="BG713" i="3"/>
  <c r="BE714" i="3"/>
  <c r="BF714" i="3"/>
  <c r="BG714" i="3" s="1"/>
  <c r="BE715" i="3"/>
  <c r="BF715" i="3"/>
  <c r="BG715" i="3" s="1"/>
  <c r="BE716" i="3"/>
  <c r="BF716" i="3"/>
  <c r="BG716" i="3"/>
  <c r="BE717" i="3"/>
  <c r="BF717" i="3"/>
  <c r="BG717" i="3"/>
  <c r="BE718" i="3"/>
  <c r="BF718" i="3"/>
  <c r="BG718" i="3" s="1"/>
  <c r="BE719" i="3"/>
  <c r="BF719" i="3"/>
  <c r="BG719" i="3" s="1"/>
  <c r="BE720" i="3"/>
  <c r="BF720" i="3"/>
  <c r="BG720" i="3" s="1"/>
  <c r="BE721" i="3"/>
  <c r="BF721" i="3"/>
  <c r="BG721" i="3"/>
  <c r="BE722" i="3"/>
  <c r="BF722" i="3"/>
  <c r="BG722" i="3" s="1"/>
  <c r="BE723" i="3"/>
  <c r="BF723" i="3"/>
  <c r="BG723" i="3"/>
  <c r="BE724" i="3"/>
  <c r="BF724" i="3"/>
  <c r="BG724" i="3"/>
  <c r="BE725" i="3"/>
  <c r="BF725" i="3"/>
  <c r="BG725" i="3"/>
  <c r="BE726" i="3"/>
  <c r="BF726" i="3"/>
  <c r="BG726" i="3" s="1"/>
  <c r="BE737" i="3"/>
  <c r="BF737" i="3"/>
  <c r="BG737" i="3" s="1"/>
  <c r="C65" i="25"/>
  <c r="AY738" i="3"/>
  <c r="AZ705" i="3" s="1"/>
  <c r="BA705" i="3" s="1"/>
  <c r="BE738" i="3"/>
  <c r="Y22" i="5"/>
  <c r="AD22" i="5"/>
  <c r="AI22" i="5"/>
  <c r="T22" i="5"/>
  <c r="AZ736" i="3"/>
  <c r="AZ729" i="3"/>
  <c r="BA729" i="3" s="1"/>
  <c r="BA736" i="3"/>
  <c r="AZ706" i="3"/>
  <c r="BA706" i="3" s="1"/>
  <c r="AZ717" i="3"/>
  <c r="BA717" i="3" s="1"/>
  <c r="AZ707" i="3"/>
  <c r="BA707" i="3" s="1"/>
  <c r="AZ709" i="3"/>
  <c r="BA709" i="3" s="1"/>
  <c r="AZ710" i="3"/>
  <c r="BA710" i="3" s="1"/>
  <c r="AZ712" i="3"/>
  <c r="BA712" i="3" s="1"/>
  <c r="AO654" i="6"/>
  <c r="AO648" i="6"/>
  <c r="AO653" i="6"/>
  <c r="E50" i="25"/>
  <c r="G52" i="25" s="1"/>
  <c r="AJ977" i="3"/>
  <c r="AG819" i="3"/>
  <c r="AF242" i="3"/>
  <c r="AJ1008" i="3"/>
  <c r="AF1009" i="3"/>
  <c r="AF1004"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4"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c r="AZ199" i="6"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4" i="4"/>
  <c r="R10" i="4"/>
  <c r="R11" i="4" s="1"/>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BK635"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E86" i="15" s="1"/>
  <c r="D86" i="15"/>
  <c r="B87" i="15"/>
  <c r="C87" i="15"/>
  <c r="E87" i="15" s="1"/>
  <c r="D87" i="15"/>
  <c r="B88" i="15"/>
  <c r="C88" i="15"/>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93"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D52" i="15"/>
  <c r="B53" i="15"/>
  <c r="C53" i="15"/>
  <c r="D53" i="15"/>
  <c r="D46" i="15"/>
  <c r="C46" i="15"/>
  <c r="E46" i="15" s="1"/>
  <c r="B46" i="15"/>
  <c r="B44" i="15"/>
  <c r="C44" i="15"/>
  <c r="E44" i="15" s="1"/>
  <c r="D44" i="15"/>
  <c r="B42" i="15"/>
  <c r="C42" i="15"/>
  <c r="D42" i="15"/>
  <c r="D41" i="15"/>
  <c r="C41" i="15"/>
  <c r="B41" i="15"/>
  <c r="B38" i="15"/>
  <c r="C38" i="15"/>
  <c r="E38" i="15"/>
  <c r="D38" i="15"/>
  <c r="B31" i="15"/>
  <c r="C31" i="15"/>
  <c r="D31" i="15"/>
  <c r="B32" i="15"/>
  <c r="C32" i="15"/>
  <c r="E32" i="15" s="1"/>
  <c r="D32" i="15"/>
  <c r="B33" i="15"/>
  <c r="E33" i="15" s="1"/>
  <c r="C33" i="15"/>
  <c r="D33" i="15"/>
  <c r="B34" i="15"/>
  <c r="C34" i="15"/>
  <c r="E34" i="15" s="1"/>
  <c r="D34" i="15"/>
  <c r="B35" i="15"/>
  <c r="C35" i="15"/>
  <c r="D35" i="15"/>
  <c r="B36" i="15"/>
  <c r="E36" i="15" s="1"/>
  <c r="C36" i="15"/>
  <c r="D36" i="15"/>
  <c r="B37" i="15"/>
  <c r="C37" i="15"/>
  <c r="D37" i="15"/>
  <c r="D30" i="15"/>
  <c r="C30" i="15"/>
  <c r="B30" i="15"/>
  <c r="B19" i="15"/>
  <c r="C19" i="15"/>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E6" i="15" s="1"/>
  <c r="C6" i="15"/>
  <c r="B7" i="15"/>
  <c r="C7" i="15"/>
  <c r="B8" i="15"/>
  <c r="C8" i="15"/>
  <c r="B10" i="15"/>
  <c r="C10" i="15"/>
  <c r="B11" i="15"/>
  <c r="B12" i="15" s="1"/>
  <c r="C11" i="15"/>
  <c r="E11" i="15" s="1"/>
  <c r="B14" i="15"/>
  <c r="E14" i="15" s="1"/>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69" i="15"/>
  <c r="E56" i="15"/>
  <c r="E73" i="15"/>
  <c r="E22" i="15"/>
  <c r="E79" i="15"/>
  <c r="E58" i="15"/>
  <c r="E16" i="15"/>
  <c r="E7" i="15"/>
  <c r="E51" i="15"/>
  <c r="E61" i="15"/>
  <c r="E57" i="15"/>
  <c r="E88" i="15"/>
  <c r="E84" i="15"/>
  <c r="E21" i="15"/>
  <c r="E28" i="15"/>
  <c r="E8" i="15"/>
  <c r="E52" i="15"/>
  <c r="E48" i="15"/>
  <c r="E19" i="15"/>
  <c r="E42" i="15"/>
  <c r="E47" i="15"/>
  <c r="E72" i="15"/>
  <c r="C12" i="15"/>
  <c r="E12" i="15" s="1"/>
  <c r="E23" i="15"/>
  <c r="E41" i="15"/>
  <c r="E35"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G54" i="9"/>
  <c r="I54" i="9" s="1"/>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C38" i="4"/>
  <c r="B39" i="15" s="1"/>
  <c r="C42" i="4"/>
  <c r="C53" i="4"/>
  <c r="B54" i="15" s="1"/>
  <c r="C61" i="4"/>
  <c r="C69" i="4"/>
  <c r="B70" i="15" s="1"/>
  <c r="C76" i="4"/>
  <c r="C80" i="4"/>
  <c r="C95" i="4"/>
  <c r="B94" i="18" s="1"/>
  <c r="C103" i="4"/>
  <c r="C104" i="15" s="1"/>
  <c r="C66" i="25"/>
  <c r="Y20" i="5"/>
  <c r="AI20" i="5"/>
  <c r="S26" i="4"/>
  <c r="S38" i="4"/>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T701" i="6"/>
  <c r="AF701" i="6" s="1"/>
  <c r="AG524" i="6"/>
  <c r="AG520" i="6"/>
  <c r="AG513" i="6"/>
  <c r="AG508" i="6"/>
  <c r="AG485" i="6"/>
  <c r="R98" i="4"/>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2" i="4" s="1"/>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B80" i="4"/>
  <c r="D12" i="4"/>
  <c r="B43" i="15"/>
  <c r="C43" i="15"/>
  <c r="E43" i="15" s="1"/>
  <c r="D43" i="15"/>
  <c r="G12" i="4"/>
  <c r="F12" i="4"/>
  <c r="B27" i="15"/>
  <c r="E27" i="15" s="1"/>
  <c r="D27" i="15"/>
  <c r="C27" i="15"/>
  <c r="C81" i="15"/>
  <c r="B81" i="15"/>
  <c r="E81" i="15" s="1"/>
  <c r="D81" i="15"/>
  <c r="B76" i="4"/>
  <c r="B77" i="15"/>
  <c r="C77" i="15"/>
  <c r="D77" i="15"/>
  <c r="T62" i="4"/>
  <c r="B68" i="18"/>
  <c r="C70" i="15"/>
  <c r="C62" i="15"/>
  <c r="D62" i="15"/>
  <c r="B62" i="15"/>
  <c r="E62" i="15" s="1"/>
  <c r="AB47" i="26"/>
  <c r="I61" i="18"/>
  <c r="I95" i="18"/>
  <c r="I103" i="18"/>
  <c r="I105" i="18"/>
  <c r="J61" i="18"/>
  <c r="J95" i="18"/>
  <c r="J103" i="18"/>
  <c r="J105" i="18"/>
  <c r="R76" i="4"/>
  <c r="K12" i="4"/>
  <c r="B42" i="4"/>
  <c r="J12" i="4"/>
  <c r="R103" i="4"/>
  <c r="D12" i="15"/>
  <c r="D9" i="15"/>
  <c r="C61" i="18"/>
  <c r="C95" i="18"/>
  <c r="C103" i="18"/>
  <c r="C12" i="18"/>
  <c r="M62" i="4"/>
  <c r="M96" i="4"/>
  <c r="M104" i="4"/>
  <c r="J62" i="4"/>
  <c r="J96" i="4"/>
  <c r="J104" i="4"/>
  <c r="F62" i="4"/>
  <c r="F96" i="4" s="1"/>
  <c r="F104" i="4" s="1"/>
  <c r="O62" i="4"/>
  <c r="O96" i="4"/>
  <c r="O104" i="4"/>
  <c r="N62" i="4"/>
  <c r="N96" i="4"/>
  <c r="N104" i="4"/>
  <c r="D62" i="4"/>
  <c r="D96" i="4"/>
  <c r="D104" i="4"/>
  <c r="B75" i="18"/>
  <c r="R26" i="4"/>
  <c r="L62" i="4"/>
  <c r="L96" i="4"/>
  <c r="L104" i="4"/>
  <c r="H12" i="4"/>
  <c r="H11" i="18"/>
  <c r="Q62" i="4"/>
  <c r="Q96" i="4"/>
  <c r="Q104" i="4"/>
  <c r="K62" i="4"/>
  <c r="K96" i="4"/>
  <c r="K104" i="4"/>
  <c r="I62" i="4"/>
  <c r="I96" i="4"/>
  <c r="I104" i="4"/>
  <c r="T96" i="4"/>
  <c r="H61" i="18"/>
  <c r="M12" i="4"/>
  <c r="D12" i="18"/>
  <c r="P62" i="4"/>
  <c r="P96" i="4"/>
  <c r="P104" i="4"/>
  <c r="B69" i="4"/>
  <c r="G61" i="18"/>
  <c r="G95" i="18"/>
  <c r="G103" i="18"/>
  <c r="G105" i="18"/>
  <c r="F61" i="18"/>
  <c r="F95" i="18"/>
  <c r="F103" i="18"/>
  <c r="F105" i="18"/>
  <c r="D61" i="18"/>
  <c r="D95" i="18"/>
  <c r="D103" i="18"/>
  <c r="AC28" i="9"/>
  <c r="E77" i="15"/>
  <c r="H95" i="18"/>
  <c r="T104" i="4"/>
  <c r="H103" i="18"/>
  <c r="T106" i="4"/>
  <c r="H105" i="18"/>
  <c r="AD11" i="5"/>
  <c r="AD23" i="5"/>
  <c r="AD26" i="5"/>
  <c r="AI11" i="27"/>
  <c r="AI11" i="26"/>
  <c r="AD11" i="27"/>
  <c r="AD11" i="26"/>
  <c r="T24" i="27"/>
  <c r="T24" i="26"/>
  <c r="C785" i="3"/>
  <c r="AO643" i="3"/>
  <c r="AZ197" i="6"/>
  <c r="C742" i="3"/>
  <c r="R971" i="3"/>
  <c r="O29" i="9"/>
  <c r="F594" i="6"/>
  <c r="AP381" i="6"/>
  <c r="AQ381" i="6"/>
  <c r="AS357" i="6" s="1"/>
  <c r="CM641" i="3"/>
  <c r="BN641" i="3"/>
  <c r="U69" i="25"/>
  <c r="AI22" i="26"/>
  <c r="AI23" i="26"/>
  <c r="AI26" i="26"/>
  <c r="AC870" i="3"/>
  <c r="CH641" i="3"/>
  <c r="G67" i="25"/>
  <c r="C67" i="25" s="1"/>
  <c r="E20" i="9"/>
  <c r="G20" i="9" s="1"/>
  <c r="I20" i="9" s="1"/>
  <c r="K20" i="9" s="1"/>
  <c r="M20" i="9" s="1"/>
  <c r="O20" i="9" s="1"/>
  <c r="Q20" i="9" s="1"/>
  <c r="S20" i="9" s="1"/>
  <c r="U20" i="9" s="1"/>
  <c r="W20" i="9" s="1"/>
  <c r="Y20" i="9" s="1"/>
  <c r="AA20" i="9" s="1"/>
  <c r="AC20" i="9" s="1"/>
  <c r="AE20" i="9" s="1"/>
  <c r="AG20" i="9" s="1"/>
  <c r="BX641" i="3"/>
  <c r="G30" i="9"/>
  <c r="I30" i="9" s="1"/>
  <c r="K30" i="9" s="1"/>
  <c r="M30" i="9" s="1"/>
  <c r="O30" i="9" s="1"/>
  <c r="Q30" i="9" s="1"/>
  <c r="S30" i="9" s="1"/>
  <c r="U30" i="9" s="1"/>
  <c r="W30" i="9" s="1"/>
  <c r="Y30" i="9" s="1"/>
  <c r="AA30" i="9" s="1"/>
  <c r="AC30" i="9" s="1"/>
  <c r="AE30" i="9" s="1"/>
  <c r="AG30" i="9" s="1"/>
  <c r="AG446" i="3"/>
  <c r="AI27" i="26" s="1"/>
  <c r="AI28" i="26" s="1"/>
  <c r="AD63" i="26" s="1"/>
  <c r="Y20" i="27"/>
  <c r="Y22" i="27"/>
  <c r="AD20" i="27"/>
  <c r="AD22" i="27"/>
  <c r="AD23" i="27"/>
  <c r="AD26" i="27"/>
  <c r="E15" i="9"/>
  <c r="G15" i="9"/>
  <c r="AC784" i="3"/>
  <c r="BS653" i="3"/>
  <c r="BW654" i="3"/>
  <c r="T738" i="3"/>
  <c r="C40" i="10" s="1"/>
  <c r="CC653" i="3"/>
  <c r="CG654" i="3"/>
  <c r="CM653" i="3"/>
  <c r="CQ654" i="3"/>
  <c r="CC641" i="3"/>
  <c r="BS641" i="3"/>
  <c r="BN653" i="3"/>
  <c r="BR654" i="3"/>
  <c r="R973" i="3"/>
  <c r="R970" i="3"/>
  <c r="CH653" i="3"/>
  <c r="CL654" i="3"/>
  <c r="BX653" i="3"/>
  <c r="CB654" i="3"/>
  <c r="R972" i="3"/>
  <c r="AC871" i="3"/>
  <c r="CX635" i="3"/>
  <c r="T612" i="6" s="1"/>
  <c r="DH635" i="3"/>
  <c r="T610" i="6" s="1"/>
  <c r="AZ573" i="6" s="1"/>
  <c r="AK540" i="6"/>
  <c r="AP368" i="6"/>
  <c r="AQ368" i="6"/>
  <c r="S40" i="9"/>
  <c r="S43" i="9"/>
  <c r="K28" i="9"/>
  <c r="AG28" i="9"/>
  <c r="G26" i="9"/>
  <c r="I26" i="9" s="1"/>
  <c r="K26" i="9" s="1"/>
  <c r="M26" i="9" s="1"/>
  <c r="O26" i="9" s="1"/>
  <c r="Q26" i="9" s="1"/>
  <c r="S26" i="9" s="1"/>
  <c r="U26" i="9" s="1"/>
  <c r="W26" i="9" s="1"/>
  <c r="Y26" i="9" s="1"/>
  <c r="AA26" i="9" s="1"/>
  <c r="AC26" i="9" s="1"/>
  <c r="AE26" i="9" s="1"/>
  <c r="AG26" i="9" s="1"/>
  <c r="W40" i="9"/>
  <c r="W43" i="9" s="1"/>
  <c r="Q588" i="6"/>
  <c r="W588" i="6" s="1"/>
  <c r="AC588" i="6" s="1"/>
  <c r="T20" i="27"/>
  <c r="T22" i="27"/>
  <c r="T20" i="26"/>
  <c r="T22" i="26"/>
  <c r="Y20" i="26"/>
  <c r="Y22" i="26"/>
  <c r="AD20" i="26"/>
  <c r="AD22" i="26"/>
  <c r="AD23" i="26"/>
  <c r="AD26" i="26"/>
  <c r="AI20" i="27"/>
  <c r="AI22" i="27"/>
  <c r="AI23" i="27"/>
  <c r="AI26" i="27"/>
  <c r="AD67" i="5"/>
  <c r="B103" i="4"/>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J999" i="3"/>
  <c r="BA1000" i="3" l="1"/>
  <c r="AS355" i="6"/>
  <c r="AK474" i="6" s="1"/>
  <c r="T704" i="6" s="1"/>
  <c r="AO695" i="6" s="1"/>
  <c r="B11" i="4"/>
  <c r="C12" i="4"/>
  <c r="B12" i="18" s="1"/>
  <c r="D70" i="15"/>
  <c r="E67" i="15"/>
  <c r="E70" i="15"/>
  <c r="G58" i="9"/>
  <c r="K58" i="9"/>
  <c r="I58" i="9"/>
  <c r="Q53" i="9"/>
  <c r="O58" i="9"/>
  <c r="M58" i="9"/>
  <c r="G53" i="25"/>
  <c r="S62" i="4"/>
  <c r="S96" i="4" s="1"/>
  <c r="E95" i="18" s="1"/>
  <c r="E37" i="18"/>
  <c r="R38" i="4"/>
  <c r="R95" i="4"/>
  <c r="R80" i="4"/>
  <c r="R69" i="4"/>
  <c r="R53" i="4"/>
  <c r="E12" i="4"/>
  <c r="E62" i="4"/>
  <c r="E96" i="4" s="1"/>
  <c r="E104" i="4" s="1"/>
  <c r="R8" i="4"/>
  <c r="E65" i="15"/>
  <c r="B52" i="18"/>
  <c r="D54" i="15"/>
  <c r="C54" i="15"/>
  <c r="E54" i="15" s="1"/>
  <c r="B53" i="4"/>
  <c r="E31" i="15"/>
  <c r="B37" i="18"/>
  <c r="D39" i="15"/>
  <c r="B38" i="4"/>
  <c r="C39" i="15"/>
  <c r="E39" i="15" s="1"/>
  <c r="B102" i="18"/>
  <c r="B104" i="15"/>
  <c r="E104" i="15" s="1"/>
  <c r="D104" i="15"/>
  <c r="B95" i="4"/>
  <c r="B96" i="15"/>
  <c r="E96" i="15" s="1"/>
  <c r="D96" i="15"/>
  <c r="C96" i="15"/>
  <c r="D13" i="15"/>
  <c r="B9" i="15"/>
  <c r="B13" i="15" s="1"/>
  <c r="R62" i="4"/>
  <c r="R12" i="4"/>
  <c r="AM703" i="3"/>
  <c r="M28" i="9"/>
  <c r="U28" i="9"/>
  <c r="Y28" i="9"/>
  <c r="AA28" i="9"/>
  <c r="I28" i="9"/>
  <c r="C13" i="15"/>
  <c r="B8" i="4"/>
  <c r="B12" i="4" s="1"/>
  <c r="E5" i="15"/>
  <c r="B8" i="18"/>
  <c r="C62" i="4"/>
  <c r="E9" i="9"/>
  <c r="Y787" i="3"/>
  <c r="CS641" i="3"/>
  <c r="O609" i="6"/>
  <c r="CL635" i="3"/>
  <c r="CH659" i="3"/>
  <c r="BG703" i="3"/>
  <c r="BG738" i="3" s="1"/>
  <c r="AM738" i="3" s="1"/>
  <c r="Y788" i="3"/>
  <c r="E4" i="9" s="1"/>
  <c r="G4" i="9" s="1"/>
  <c r="G5" i="9" s="1"/>
  <c r="BF738" i="3"/>
  <c r="AZ703" i="3"/>
  <c r="AZ726" i="3"/>
  <c r="BA726" i="3" s="1"/>
  <c r="AZ725" i="3"/>
  <c r="BA725" i="3" s="1"/>
  <c r="AZ723" i="3"/>
  <c r="BA723" i="3" s="1"/>
  <c r="AZ734" i="3"/>
  <c r="BA734" i="3" s="1"/>
  <c r="AZ731" i="3"/>
  <c r="BA731" i="3" s="1"/>
  <c r="AZ716" i="3"/>
  <c r="BA716" i="3" s="1"/>
  <c r="AZ724" i="3"/>
  <c r="BA724" i="3" s="1"/>
  <c r="AZ732" i="3"/>
  <c r="BA732" i="3" s="1"/>
  <c r="AZ720" i="3"/>
  <c r="BA720" i="3" s="1"/>
  <c r="AZ718" i="3"/>
  <c r="BA718" i="3" s="1"/>
  <c r="AZ719" i="3"/>
  <c r="BA719" i="3" s="1"/>
  <c r="AZ715" i="3"/>
  <c r="BA715" i="3" s="1"/>
  <c r="AZ730" i="3"/>
  <c r="BA730" i="3" s="1"/>
  <c r="AZ727" i="3"/>
  <c r="BA727" i="3" s="1"/>
  <c r="AZ722" i="3"/>
  <c r="BA722" i="3" s="1"/>
  <c r="AZ721" i="3"/>
  <c r="BA721" i="3" s="1"/>
  <c r="AZ728" i="3"/>
  <c r="BA728" i="3" s="1"/>
  <c r="AZ737" i="3"/>
  <c r="BA737" i="3" s="1"/>
  <c r="AC872" i="3"/>
  <c r="AZ714" i="3"/>
  <c r="BA714" i="3" s="1"/>
  <c r="AZ713" i="3"/>
  <c r="BA713" i="3" s="1"/>
  <c r="AZ704" i="3"/>
  <c r="BA704" i="3" s="1"/>
  <c r="AZ711" i="3"/>
  <c r="BA711" i="3" s="1"/>
  <c r="AZ708" i="3"/>
  <c r="BA708" i="3" s="1"/>
  <c r="AZ733" i="3"/>
  <c r="BA733" i="3" s="1"/>
  <c r="AZ735" i="3"/>
  <c r="BA735" i="3" s="1"/>
  <c r="O610" i="6"/>
  <c r="CG635" i="3"/>
  <c r="CC659" i="3"/>
  <c r="AB972" i="3" s="1"/>
  <c r="AJ972" i="3" s="1"/>
  <c r="AZ198" i="6"/>
  <c r="L29" i="28"/>
  <c r="V29" i="28" s="1"/>
  <c r="BX659" i="3"/>
  <c r="AB971" i="3" s="1"/>
  <c r="AJ971" i="3" s="1"/>
  <c r="L28" i="28"/>
  <c r="V28" i="28" s="1"/>
  <c r="O611" i="6"/>
  <c r="CB635" i="3"/>
  <c r="BW635" i="3"/>
  <c r="L27" i="28"/>
  <c r="V27" i="28" s="1"/>
  <c r="O612" i="6"/>
  <c r="BS659" i="3"/>
  <c r="AB970" i="3" s="1"/>
  <c r="AJ970" i="3" s="1"/>
  <c r="AP537" i="6"/>
  <c r="BN587" i="6" s="1"/>
  <c r="BN588" i="6" s="1"/>
  <c r="Y609" i="6"/>
  <c r="CH546" i="6" s="1"/>
  <c r="BE545" i="6" s="1"/>
  <c r="BE550" i="6" s="1"/>
  <c r="AZ201" i="6"/>
  <c r="CM659" i="3"/>
  <c r="AB973" i="3" s="1"/>
  <c r="AJ973" i="3" s="1"/>
  <c r="L30" i="28"/>
  <c r="V30" i="28" s="1"/>
  <c r="CQ635" i="3"/>
  <c r="O608" i="6"/>
  <c r="L26" i="28"/>
  <c r="O613" i="6"/>
  <c r="AO613" i="6" s="1"/>
  <c r="BN659" i="3"/>
  <c r="AB969" i="3" s="1"/>
  <c r="BR635" i="3"/>
  <c r="BY529" i="6"/>
  <c r="BY531" i="6" s="1"/>
  <c r="Y612" i="6"/>
  <c r="BE575" i="6" s="1"/>
  <c r="AP585" i="6" s="1"/>
  <c r="AZ575" i="6"/>
  <c r="CC530" i="6"/>
  <c r="CC531" i="6" s="1"/>
  <c r="AZ576" i="6"/>
  <c r="Y613" i="6"/>
  <c r="AP533" i="6"/>
  <c r="BD583" i="6" s="1"/>
  <c r="BD588" i="6" s="1"/>
  <c r="T27" i="27"/>
  <c r="AD27" i="27"/>
  <c r="AD28" i="27" s="1"/>
  <c r="Q585" i="6"/>
  <c r="W585" i="6" s="1"/>
  <c r="AC585" i="6" s="1"/>
  <c r="Q583" i="6"/>
  <c r="W583" i="6" s="1"/>
  <c r="AC583" i="6" s="1"/>
  <c r="Q589" i="6"/>
  <c r="W589" i="6" s="1"/>
  <c r="AI27" i="5"/>
  <c r="Q591" i="6"/>
  <c r="W591" i="6" s="1"/>
  <c r="Q581" i="6"/>
  <c r="W581" i="6" s="1"/>
  <c r="AC581" i="6" s="1"/>
  <c r="T27" i="5"/>
  <c r="AD27" i="5"/>
  <c r="AD28" i="5" s="1"/>
  <c r="Y27" i="5"/>
  <c r="AI27" i="27"/>
  <c r="AI28" i="27" s="1"/>
  <c r="AD63" i="27" s="1"/>
  <c r="T27" i="26"/>
  <c r="AD27" i="26"/>
  <c r="AD28" i="26" s="1"/>
  <c r="Y27" i="27"/>
  <c r="Y27" i="26"/>
  <c r="Y112" i="6"/>
  <c r="AK283" i="6"/>
  <c r="T703" i="6" s="1"/>
  <c r="AO694" i="6" s="1"/>
  <c r="AZ260" i="3"/>
  <c r="BO245" i="3" s="1"/>
  <c r="T269" i="3" s="1"/>
  <c r="AF997" i="3"/>
  <c r="T698" i="6"/>
  <c r="AF698" i="6" s="1"/>
  <c r="T7" i="5"/>
  <c r="AD7" i="5"/>
  <c r="G9" i="9"/>
  <c r="I8" i="9"/>
  <c r="K8" i="9" s="1"/>
  <c r="M8" i="9" s="1"/>
  <c r="O8"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AP536" i="6"/>
  <c r="BJ586" i="6" s="1"/>
  <c r="BJ588" i="6" s="1"/>
  <c r="O40" i="9"/>
  <c r="O43" i="9" s="1"/>
  <c r="AG29" i="9"/>
  <c r="BM526" i="6"/>
  <c r="BM531" i="6" s="1"/>
  <c r="BQ527" i="6"/>
  <c r="BQ531" i="6" s="1"/>
  <c r="G40" i="9"/>
  <c r="G43" i="9" s="1"/>
  <c r="I29" i="9"/>
  <c r="G28" i="9"/>
  <c r="Q28" i="9"/>
  <c r="Q590" i="6"/>
  <c r="W590" i="6" s="1"/>
  <c r="Q582" i="6"/>
  <c r="W582" i="6" s="1"/>
  <c r="AC582" i="6" s="1"/>
  <c r="AU572" i="6"/>
  <c r="M40" i="9"/>
  <c r="M43" i="9" s="1"/>
  <c r="S29" i="9"/>
  <c r="Y611" i="6"/>
  <c r="I40" i="9"/>
  <c r="I43" i="9" s="1"/>
  <c r="BD524" i="6"/>
  <c r="Q586" i="6"/>
  <c r="W586" i="6" s="1"/>
  <c r="AC586" i="6" s="1"/>
  <c r="Y26" i="5"/>
  <c r="AO609" i="6"/>
  <c r="I15" i="9"/>
  <c r="G22" i="9"/>
  <c r="F40" i="10"/>
  <c r="I40" i="10"/>
  <c r="Z796" i="3" s="1"/>
  <c r="AP548" i="6"/>
  <c r="CH547" i="6"/>
  <c r="BU528" i="6"/>
  <c r="BU531" i="6" s="1"/>
  <c r="E22" i="9"/>
  <c r="E35" i="9" s="1"/>
  <c r="AP535" i="6"/>
  <c r="BK565" i="6"/>
  <c r="AD63" i="5"/>
  <c r="AI7" i="5"/>
  <c r="AI11" i="5" s="1"/>
  <c r="AI23" i="5" s="1"/>
  <c r="AI26" i="5" s="1"/>
  <c r="T614" i="6"/>
  <c r="AF1000" i="3"/>
  <c r="AC592" i="6" l="1"/>
  <c r="T707" i="6" s="1"/>
  <c r="AO693" i="6"/>
  <c r="T702" i="6" s="1"/>
  <c r="AF702" i="6" s="1"/>
  <c r="R96" i="4"/>
  <c r="R104" i="4" s="1"/>
  <c r="S53" i="9"/>
  <c r="Q58" i="9"/>
  <c r="I9" i="9"/>
  <c r="E61" i="18"/>
  <c r="S104" i="4"/>
  <c r="E103" i="18" s="1"/>
  <c r="E13" i="15"/>
  <c r="E9" i="15"/>
  <c r="E5" i="9"/>
  <c r="B61" i="18"/>
  <c r="C63" i="15"/>
  <c r="B63" i="15"/>
  <c r="C96" i="4"/>
  <c r="D63" i="15"/>
  <c r="B62" i="4"/>
  <c r="Y28" i="5"/>
  <c r="M9" i="9"/>
  <c r="I4" i="9"/>
  <c r="K4" i="9" s="1"/>
  <c r="BE572" i="6"/>
  <c r="AP582" i="6" s="1"/>
  <c r="CQ636" i="3"/>
  <c r="CQ657" i="3" s="1"/>
  <c r="U370" i="6" s="1"/>
  <c r="O614" i="6"/>
  <c r="AR606" i="6" s="1"/>
  <c r="AU576" i="6"/>
  <c r="BA703" i="3"/>
  <c r="BA738" i="3" s="1"/>
  <c r="AH738" i="3" s="1"/>
  <c r="AZ738" i="3"/>
  <c r="P422" i="3"/>
  <c r="O741" i="3"/>
  <c r="AU574" i="6"/>
  <c r="AO611" i="6"/>
  <c r="BH583" i="6"/>
  <c r="AJ969" i="3"/>
  <c r="AJ975" i="3" s="1"/>
  <c r="AJ1028" i="3" s="1"/>
  <c r="AB974" i="3"/>
  <c r="BO526" i="6"/>
  <c r="BO531" i="6" s="1"/>
  <c r="BM532" i="6" s="1"/>
  <c r="BH584" i="6"/>
  <c r="CH550" i="6"/>
  <c r="BE576" i="6"/>
  <c r="AP586" i="6" s="1"/>
  <c r="CE530" i="6"/>
  <c r="CE531" i="6" s="1"/>
  <c r="CC532" i="6" s="1"/>
  <c r="BI546" i="6"/>
  <c r="BI550" i="6" s="1"/>
  <c r="BO572" i="6"/>
  <c r="V26" i="28"/>
  <c r="V31" i="28" s="1"/>
  <c r="L31" i="28"/>
  <c r="BB589" i="6"/>
  <c r="AU571" i="6"/>
  <c r="AO608" i="6"/>
  <c r="AO612" i="6"/>
  <c r="AU575" i="6"/>
  <c r="AZ202" i="6"/>
  <c r="BP583" i="6"/>
  <c r="AX583" i="6"/>
  <c r="AX588" i="6" s="1"/>
  <c r="AX589" i="6" s="1"/>
  <c r="CA529" i="6"/>
  <c r="CA531" i="6" s="1"/>
  <c r="BY532" i="6" s="1"/>
  <c r="CH549" i="6"/>
  <c r="BL583" i="6"/>
  <c r="AY541" i="6"/>
  <c r="BF565" i="6"/>
  <c r="BK568" i="6" s="1"/>
  <c r="AU546" i="6" s="1"/>
  <c r="AX546" i="6" s="1"/>
  <c r="AO610" i="6"/>
  <c r="AU573" i="6"/>
  <c r="AI28" i="5"/>
  <c r="BL584" i="6"/>
  <c r="G35" i="9"/>
  <c r="BP586" i="6"/>
  <c r="BP584" i="6"/>
  <c r="K9" i="9"/>
  <c r="BE573" i="6"/>
  <c r="AP583" i="6" s="1"/>
  <c r="AU536" i="6"/>
  <c r="BS527" i="6"/>
  <c r="BS531" i="6" s="1"/>
  <c r="BQ532" i="6" s="1"/>
  <c r="AU534" i="6"/>
  <c r="AU533" i="6"/>
  <c r="AU537" i="6"/>
  <c r="AU535" i="6"/>
  <c r="BE574" i="6"/>
  <c r="AP584" i="6" s="1"/>
  <c r="CH548" i="6"/>
  <c r="BM547" i="6" s="1"/>
  <c r="BW528" i="6"/>
  <c r="BW531" i="6" s="1"/>
  <c r="BU532" i="6" s="1"/>
  <c r="Q8" i="9"/>
  <c r="O9" i="9"/>
  <c r="AO698" i="6"/>
  <c r="K15" i="9"/>
  <c r="I22" i="9"/>
  <c r="I35" i="9" s="1"/>
  <c r="BF585" i="6"/>
  <c r="BF588" i="6" s="1"/>
  <c r="BP585" i="6"/>
  <c r="BL585" i="6"/>
  <c r="E6" i="9"/>
  <c r="Z805" i="3"/>
  <c r="S58" i="9" l="1"/>
  <c r="U53" i="9"/>
  <c r="S106" i="4"/>
  <c r="X1032" i="3" s="1"/>
  <c r="X1033" i="3" s="1"/>
  <c r="D1034" i="3" s="1"/>
  <c r="I5" i="9"/>
  <c r="C104" i="4"/>
  <c r="B97" i="15"/>
  <c r="B96" i="4"/>
  <c r="C97" i="15"/>
  <c r="D97" i="15"/>
  <c r="B95" i="18"/>
  <c r="E63" i="15"/>
  <c r="AR612" i="6"/>
  <c r="T24" i="5"/>
  <c r="BL588" i="6"/>
  <c r="BJ589" i="6" s="1"/>
  <c r="BT573" i="6"/>
  <c r="CC536" i="6"/>
  <c r="AR610" i="6"/>
  <c r="BO577" i="6"/>
  <c r="AR613" i="6"/>
  <c r="AJ617" i="6" s="1"/>
  <c r="T708" i="6" s="1"/>
  <c r="AR609" i="6"/>
  <c r="AR608" i="6"/>
  <c r="CC535" i="6"/>
  <c r="AR611" i="6"/>
  <c r="Y614" i="6"/>
  <c r="AR605" i="6" s="1"/>
  <c r="AS542" i="6"/>
  <c r="BH588" i="6"/>
  <c r="BF589" i="6" s="1"/>
  <c r="BP588" i="6"/>
  <c r="BN589" i="6" s="1"/>
  <c r="AU549" i="6"/>
  <c r="AZ203" i="6"/>
  <c r="BA203" i="6"/>
  <c r="AO197" i="6" s="1"/>
  <c r="BY574" i="6"/>
  <c r="BY577" i="6" s="1"/>
  <c r="BY535" i="6"/>
  <c r="BY533" i="6"/>
  <c r="CC533" i="6"/>
  <c r="BU534" i="6"/>
  <c r="BU533" i="6"/>
  <c r="BY534" i="6"/>
  <c r="BQ533" i="6"/>
  <c r="BQ537" i="6" s="1"/>
  <c r="BT577" i="6"/>
  <c r="CD575" i="6"/>
  <c r="CD577" i="6" s="1"/>
  <c r="M15" i="9"/>
  <c r="K22" i="9"/>
  <c r="K35" i="9" s="1"/>
  <c r="BQ548" i="6"/>
  <c r="BM550" i="6"/>
  <c r="E7" i="9"/>
  <c r="E11" i="9" s="1"/>
  <c r="E37" i="9" s="1"/>
  <c r="S8" i="9"/>
  <c r="Q9" i="9"/>
  <c r="M4" i="9"/>
  <c r="K5" i="9"/>
  <c r="AC457" i="3" l="1"/>
  <c r="E97" i="15"/>
  <c r="U58" i="9"/>
  <c r="W53" i="9"/>
  <c r="E105" i="18"/>
  <c r="Y11" i="26" s="1"/>
  <c r="Y23" i="26" s="1"/>
  <c r="Y26" i="26" s="1"/>
  <c r="Y28" i="26" s="1"/>
  <c r="Y63" i="26" s="1"/>
  <c r="Y67" i="26" s="1"/>
  <c r="T11" i="27"/>
  <c r="T23" i="27" s="1"/>
  <c r="T11" i="5"/>
  <c r="Y11" i="27"/>
  <c r="Y23" i="27" s="1"/>
  <c r="Y26" i="27" s="1"/>
  <c r="Y28" i="27" s="1"/>
  <c r="Y63" i="27" s="1"/>
  <c r="Y67" i="27" s="1"/>
  <c r="AC456" i="3"/>
  <c r="D105" i="15"/>
  <c r="C105" i="15"/>
  <c r="B105" i="15"/>
  <c r="B103" i="18"/>
  <c r="B104" i="4"/>
  <c r="BJ590" i="6"/>
  <c r="AV554" i="6" s="1"/>
  <c r="BU537" i="6"/>
  <c r="CC534" i="6"/>
  <c r="CC537" i="6" s="1"/>
  <c r="AP192" i="6"/>
  <c r="AP193" i="6"/>
  <c r="T706" i="6"/>
  <c r="AF706" i="6"/>
  <c r="AF712" i="6" s="1"/>
  <c r="AK619" i="6"/>
  <c r="BY537" i="6"/>
  <c r="O4" i="9"/>
  <c r="M5" i="9"/>
  <c r="CG537" i="6"/>
  <c r="E49" i="9"/>
  <c r="E45" i="9"/>
  <c r="U8" i="9"/>
  <c r="S9" i="9"/>
  <c r="CI576" i="6"/>
  <c r="CI577" i="6" s="1"/>
  <c r="CN577" i="6" s="1"/>
  <c r="BD558" i="6" s="1"/>
  <c r="BQ550" i="6"/>
  <c r="BU549" i="6"/>
  <c r="BU550" i="6" s="1"/>
  <c r="O15" i="9"/>
  <c r="M22" i="9"/>
  <c r="M35" i="9" s="1"/>
  <c r="W58" i="9" l="1"/>
  <c r="Y53" i="9"/>
  <c r="T11" i="26"/>
  <c r="T23" i="26" s="1"/>
  <c r="T26" i="26" s="1"/>
  <c r="T28" i="26" s="1"/>
  <c r="T29" i="26" s="1"/>
  <c r="T23" i="5"/>
  <c r="BE16" i="28"/>
  <c r="T26" i="27"/>
  <c r="T28" i="27" s="1"/>
  <c r="T29" i="27" s="1"/>
  <c r="Y38" i="27"/>
  <c r="Y40" i="27" s="1"/>
  <c r="AD38" i="27"/>
  <c r="AD40" i="27" s="1"/>
  <c r="E105" i="15"/>
  <c r="AB46" i="26"/>
  <c r="AB48" i="26" s="1"/>
  <c r="AB53" i="26" s="1"/>
  <c r="AB54" i="26" s="1"/>
  <c r="J58" i="25"/>
  <c r="AB46" i="5"/>
  <c r="AB48" i="5" s="1"/>
  <c r="AB53" i="5" s="1"/>
  <c r="AB54" i="5" s="1"/>
  <c r="AC455" i="3"/>
  <c r="F458" i="3" s="1"/>
  <c r="AB46" i="27"/>
  <c r="AB48" i="27" s="1"/>
  <c r="AB53" i="27" s="1"/>
  <c r="AB54" i="27" s="1"/>
  <c r="CC550" i="6"/>
  <c r="AW562" i="6"/>
  <c r="AT560" i="6"/>
  <c r="W8" i="9"/>
  <c r="U9" i="9"/>
  <c r="Q15" i="9"/>
  <c r="O22" i="9"/>
  <c r="O35" i="9" s="1"/>
  <c r="O5" i="9"/>
  <c r="Q4" i="9"/>
  <c r="E48" i="9"/>
  <c r="E60" i="9"/>
  <c r="E47" i="9"/>
  <c r="Y38" i="26" l="1"/>
  <c r="Y40" i="26" s="1"/>
  <c r="AD38" i="26"/>
  <c r="AD40" i="26" s="1"/>
  <c r="Y58" i="9"/>
  <c r="AA53" i="9"/>
  <c r="Y41" i="27"/>
  <c r="AB55" i="27" s="1"/>
  <c r="AB56" i="27" s="1"/>
  <c r="AB58" i="27" s="1"/>
  <c r="F59" i="27" s="1"/>
  <c r="T26" i="5"/>
  <c r="T28" i="5" s="1"/>
  <c r="Q71" i="25"/>
  <c r="O75" i="25" s="1"/>
  <c r="AD38" i="5"/>
  <c r="AD40" i="5" s="1"/>
  <c r="G71" i="25"/>
  <c r="G72" i="25" s="1"/>
  <c r="B75" i="25" s="1"/>
  <c r="B76" i="25"/>
  <c r="O76" i="25" s="1"/>
  <c r="S15" i="9"/>
  <c r="Q22" i="9"/>
  <c r="Q35" i="9" s="1"/>
  <c r="Q5" i="9"/>
  <c r="S4" i="9"/>
  <c r="E66" i="9"/>
  <c r="E67" i="9"/>
  <c r="W9" i="9"/>
  <c r="Y8" i="9"/>
  <c r="Y41" i="26" l="1"/>
  <c r="AB55" i="26" s="1"/>
  <c r="AB56" i="26" s="1"/>
  <c r="AB58" i="26" s="1"/>
  <c r="AB75" i="26" s="1"/>
  <c r="AB76" i="26" s="1"/>
  <c r="AB77" i="26" s="1"/>
  <c r="AB79" i="26" s="1"/>
  <c r="J80" i="26" s="1"/>
  <c r="AC53" i="9"/>
  <c r="AA58" i="9"/>
  <c r="Y63" i="5"/>
  <c r="Y67" i="5" s="1"/>
  <c r="T29" i="5"/>
  <c r="AB75" i="27"/>
  <c r="AB76" i="27" s="1"/>
  <c r="AB77" i="27" s="1"/>
  <c r="AB79" i="27" s="1"/>
  <c r="J80" i="27" s="1"/>
  <c r="Y38" i="5"/>
  <c r="Y40" i="5" s="1"/>
  <c r="R75" i="25"/>
  <c r="E70" i="9"/>
  <c r="E72" i="9" s="1"/>
  <c r="S22" i="9"/>
  <c r="S35" i="9" s="1"/>
  <c r="U15" i="9"/>
  <c r="S5" i="9"/>
  <c r="U4" i="9"/>
  <c r="Y9" i="9"/>
  <c r="AA8" i="9"/>
  <c r="F59" i="26" l="1"/>
  <c r="AC58" i="9"/>
  <c r="AE53" i="9"/>
  <c r="AR42" i="5"/>
  <c r="Y41" i="5" s="1"/>
  <c r="AB55" i="5" s="1"/>
  <c r="AR43" i="5"/>
  <c r="W15" i="9"/>
  <c r="U22" i="9"/>
  <c r="U35" i="9" s="1"/>
  <c r="AA9" i="9"/>
  <c r="AC8" i="9"/>
  <c r="U5" i="9"/>
  <c r="W4" i="9"/>
  <c r="AG53" i="9" l="1"/>
  <c r="AG58" i="9" s="1"/>
  <c r="AE58" i="9"/>
  <c r="Q22" i="28"/>
  <c r="V33" i="28" s="1"/>
  <c r="V35" i="28" s="1"/>
  <c r="BE15" i="28"/>
  <c r="AB56" i="5"/>
  <c r="AB58" i="5" s="1"/>
  <c r="M25" i="3"/>
  <c r="P203" i="3" s="1"/>
  <c r="Y4" i="9"/>
  <c r="W5" i="9"/>
  <c r="AC9" i="9"/>
  <c r="AE8" i="9"/>
  <c r="Y15" i="9"/>
  <c r="W22" i="9"/>
  <c r="W35" i="9" s="1"/>
  <c r="F59" i="5" l="1"/>
  <c r="AB75" i="5"/>
  <c r="AB76" i="5" s="1"/>
  <c r="AE9" i="9"/>
  <c r="AG8" i="9"/>
  <c r="AG9" i="9" s="1"/>
  <c r="AA15" i="9"/>
  <c r="Y22" i="9"/>
  <c r="Y35" i="9" s="1"/>
  <c r="AA4" i="9"/>
  <c r="Y5" i="9"/>
  <c r="M27" i="3" l="1"/>
  <c r="AB77" i="5"/>
  <c r="AB79" i="5" s="1"/>
  <c r="J80" i="5" s="1"/>
  <c r="AC4" i="9"/>
  <c r="AA5" i="9"/>
  <c r="AA22" i="9"/>
  <c r="AA35" i="9" s="1"/>
  <c r="AC15" i="9"/>
  <c r="W203" i="3" l="1"/>
  <c r="D203" i="3"/>
  <c r="AC22" i="9"/>
  <c r="AC35" i="9" s="1"/>
  <c r="AE15" i="9"/>
  <c r="AC5" i="9"/>
  <c r="AE4" i="9"/>
  <c r="AG15" i="9" l="1"/>
  <c r="AG22" i="9" s="1"/>
  <c r="AG35" i="9" s="1"/>
  <c r="AE22" i="9"/>
  <c r="AE35" i="9" s="1"/>
  <c r="AE5" i="9"/>
  <c r="AG4" i="9"/>
  <c r="AG5" i="9" l="1"/>
  <c r="G6" i="9"/>
  <c r="I6" i="9"/>
  <c r="K6" i="9"/>
  <c r="M6" i="9"/>
  <c r="O6" i="9"/>
  <c r="Q6" i="9"/>
  <c r="S6" i="9"/>
  <c r="U6" i="9"/>
  <c r="W6" i="9"/>
  <c r="Y6" i="9"/>
  <c r="AA6" i="9"/>
  <c r="AC6" i="9"/>
  <c r="AE6" i="9"/>
  <c r="AG6" i="9"/>
  <c r="G7" i="9"/>
  <c r="I7" i="9"/>
  <c r="K7" i="9"/>
  <c r="M7" i="9"/>
  <c r="O7" i="9"/>
  <c r="Q7" i="9"/>
  <c r="S7" i="9"/>
  <c r="U7" i="9"/>
  <c r="W7" i="9"/>
  <c r="Y7" i="9"/>
  <c r="AA7" i="9"/>
  <c r="AC7" i="9"/>
  <c r="AE7" i="9"/>
  <c r="AG7" i="9"/>
  <c r="G11" i="9"/>
  <c r="I11" i="9"/>
  <c r="K11" i="9"/>
  <c r="M11" i="9"/>
  <c r="O11" i="9"/>
  <c r="Q11" i="9"/>
  <c r="S11" i="9"/>
  <c r="U11" i="9"/>
  <c r="W11" i="9"/>
  <c r="Y11" i="9"/>
  <c r="AA11" i="9"/>
  <c r="AC11" i="9"/>
  <c r="AE11" i="9"/>
  <c r="AG11" i="9"/>
  <c r="G37" i="9"/>
  <c r="I37" i="9"/>
  <c r="K37" i="9"/>
  <c r="M37" i="9"/>
  <c r="O37" i="9"/>
  <c r="Q37" i="9"/>
  <c r="S37" i="9"/>
  <c r="U37" i="9"/>
  <c r="W37" i="9"/>
  <c r="Y37" i="9"/>
  <c r="AA37" i="9"/>
  <c r="AC37" i="9"/>
  <c r="AE37" i="9"/>
  <c r="AG37" i="9"/>
  <c r="G45" i="9"/>
  <c r="I45" i="9"/>
  <c r="K45" i="9"/>
  <c r="M45" i="9"/>
  <c r="O45" i="9"/>
  <c r="Q45" i="9"/>
  <c r="S45" i="9"/>
  <c r="U45" i="9"/>
  <c r="W45" i="9"/>
  <c r="Y45" i="9"/>
  <c r="AA45" i="9"/>
  <c r="AC45" i="9"/>
  <c r="AE45" i="9"/>
  <c r="AG45" i="9"/>
  <c r="G47" i="9"/>
  <c r="I47" i="9"/>
  <c r="K47" i="9"/>
  <c r="M47" i="9"/>
  <c r="O47" i="9"/>
  <c r="Q47" i="9"/>
  <c r="S47" i="9"/>
  <c r="U47" i="9"/>
  <c r="W47" i="9"/>
  <c r="Y47" i="9"/>
  <c r="AA47" i="9"/>
  <c r="AC47" i="9"/>
  <c r="AE47" i="9"/>
  <c r="AG47" i="9"/>
  <c r="G48" i="9"/>
  <c r="I48" i="9"/>
  <c r="K48" i="9"/>
  <c r="M48" i="9"/>
  <c r="O48" i="9"/>
  <c r="Q48" i="9"/>
  <c r="S48" i="9"/>
  <c r="U48" i="9"/>
  <c r="W48" i="9"/>
  <c r="Y48" i="9"/>
  <c r="AA48" i="9"/>
  <c r="AC48" i="9"/>
  <c r="AE48" i="9"/>
  <c r="AG48" i="9"/>
  <c r="G49" i="9"/>
  <c r="I49" i="9"/>
  <c r="K49" i="9"/>
  <c r="M49" i="9"/>
  <c r="O49" i="9"/>
  <c r="Q49" i="9"/>
  <c r="S49" i="9"/>
  <c r="U49" i="9"/>
  <c r="W49" i="9"/>
  <c r="Y49" i="9"/>
  <c r="AA49" i="9"/>
  <c r="AC49" i="9"/>
  <c r="AE49" i="9"/>
  <c r="AG49" i="9"/>
  <c r="G60" i="9"/>
  <c r="I60" i="9"/>
  <c r="K60" i="9"/>
  <c r="M60" i="9"/>
  <c r="O60" i="9"/>
  <c r="Q60" i="9"/>
  <c r="S60" i="9"/>
  <c r="U60" i="9"/>
  <c r="W60" i="9"/>
  <c r="Y60" i="9"/>
  <c r="AA60" i="9"/>
  <c r="AC60" i="9"/>
  <c r="AE60" i="9"/>
  <c r="AG60" i="9"/>
  <c r="G62" i="9"/>
  <c r="I62" i="9"/>
  <c r="K62" i="9"/>
  <c r="M62" i="9"/>
  <c r="O62" i="9"/>
  <c r="Q62" i="9"/>
  <c r="S62" i="9"/>
  <c r="U62" i="9"/>
  <c r="W62" i="9"/>
  <c r="Y62" i="9"/>
  <c r="AA62" i="9"/>
  <c r="AC62" i="9"/>
  <c r="AE62" i="9"/>
  <c r="AG62" i="9"/>
  <c r="G66" i="9"/>
  <c r="I66" i="9"/>
  <c r="K66" i="9"/>
  <c r="M66" i="9"/>
  <c r="O66" i="9"/>
  <c r="Q66" i="9"/>
  <c r="S66" i="9"/>
  <c r="U66" i="9"/>
  <c r="W66" i="9"/>
  <c r="Y66" i="9"/>
  <c r="AA66" i="9"/>
  <c r="AC66" i="9"/>
  <c r="AE66" i="9"/>
  <c r="AG66" i="9"/>
  <c r="G67" i="9"/>
  <c r="I67" i="9"/>
  <c r="K67" i="9"/>
  <c r="M67" i="9"/>
  <c r="O67" i="9"/>
  <c r="Q67" i="9"/>
  <c r="S67" i="9"/>
  <c r="U67" i="9"/>
  <c r="W67" i="9"/>
  <c r="Y67" i="9"/>
  <c r="AA67" i="9"/>
  <c r="AC67" i="9"/>
  <c r="AE67" i="9"/>
  <c r="AG67" i="9"/>
  <c r="G68" i="9"/>
  <c r="I68" i="9"/>
  <c r="K68" i="9"/>
  <c r="M68" i="9"/>
  <c r="O68" i="9"/>
  <c r="Q68" i="9"/>
  <c r="S68" i="9"/>
  <c r="U68" i="9"/>
  <c r="W68" i="9"/>
  <c r="Y68" i="9"/>
  <c r="AA68" i="9"/>
  <c r="AC68" i="9"/>
  <c r="AE68" i="9"/>
  <c r="AG68" i="9"/>
  <c r="G69" i="9"/>
  <c r="I69" i="9"/>
  <c r="K69" i="9"/>
  <c r="M69" i="9"/>
  <c r="O69" i="9"/>
  <c r="Q69" i="9"/>
  <c r="S69" i="9"/>
  <c r="U69" i="9"/>
  <c r="W69" i="9"/>
  <c r="Y69" i="9"/>
  <c r="AA69" i="9"/>
  <c r="AC69" i="9"/>
  <c r="AE69" i="9"/>
  <c r="AG69" i="9"/>
  <c r="G70" i="9"/>
  <c r="I70" i="9"/>
  <c r="K70" i="9"/>
  <c r="M70" i="9"/>
  <c r="O70" i="9"/>
  <c r="Q70" i="9"/>
  <c r="S70" i="9"/>
  <c r="U70" i="9"/>
  <c r="W70" i="9"/>
  <c r="Y70" i="9"/>
  <c r="AA70" i="9"/>
  <c r="AC70" i="9"/>
  <c r="AE70" i="9"/>
  <c r="AG70" i="9"/>
  <c r="G72" i="9"/>
  <c r="I72" i="9"/>
  <c r="K72" i="9"/>
  <c r="M72" i="9"/>
  <c r="O72" i="9"/>
  <c r="Q72" i="9"/>
  <c r="S72" i="9"/>
  <c r="U72" i="9"/>
  <c r="W72" i="9"/>
  <c r="Y72" i="9"/>
  <c r="AA72" i="9"/>
  <c r="AC72" i="9"/>
  <c r="AE72"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<sst xmlns="http://schemas.openxmlformats.org/spreadsheetml/2006/main" count="4802" uniqueCount="2498">
  <si>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</si>
  <si>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</si>
  <si>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</si>
  <si>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</si>
  <si>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</si>
  <si>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</si>
  <si>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</si>
  <si>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</si>
  <si>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</si>
  <si>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</si>
  <si>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</si>
  <si>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</si>
  <si>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</si>
  <si>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</si>
  <si>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</si>
  <si>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</si>
  <si>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</si>
  <si>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</si>
  <si>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</si>
  <si>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</si>
  <si>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</si>
  <si>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</si>
  <si>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</si>
  <si>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</si>
  <si>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</si>
  <si>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</si>
  <si>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</si>
  <si>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</si>
  <si>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</si>
  <si>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</si>
  <si>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</si>
  <si>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</si>
  <si>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</si>
  <si>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</si>
  <si>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</si>
  <si>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</si>
  <si>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</si>
  <si>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</si>
  <si>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</si>
  <si>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</si>
  <si>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</si>
  <si>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</si>
  <si>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</si>
  <si>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</si>
  <si>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</si>
  <si>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</si>
  <si>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</si>
  <si>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</si>
  <si>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</si>
  <si>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</si>
  <si>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</si>
  <si>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</si>
  <si>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</si>
  <si>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</si>
  <si>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</si>
  <si>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</si>
  <si>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</si>
  <si>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</si>
  <si>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</si>
  <si>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</si>
  <si>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</si>
  <si>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</si>
  <si>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</si>
  <si>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</si>
  <si>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</si>
  <si>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</si>
  <si>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</si>
  <si>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</si>
  <si>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</si>
  <si>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</si>
  <si>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</si>
  <si>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</si>
  <si>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</si>
  <si>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</si>
  <si>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</si>
  <si>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</si>
  <si>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</si>
  <si>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</si>
  <si>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</si>
  <si>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</si>
  <si>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</si>
  <si>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</si>
  <si>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</si>
  <si>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</si>
  <si>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</si>
  <si>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</si>
  <si>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</si>
  <si>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</si>
  <si>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</si>
  <si>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</si>
  <si>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</si>
  <si>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</si>
  <si>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</si>
  <si>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</si>
  <si>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</si>
  <si>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</si>
  <si>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</si>
  <si>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</si>
  <si>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</si>
  <si>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</si>
  <si>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</si>
  <si>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</si>
  <si>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</si>
  <si>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</si>
  <si>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</si>
  <si>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</si>
  <si>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</si>
  <si>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</si>
  <si>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</si>
  <si>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</si>
  <si>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</si>
  <si>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</si>
  <si>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</si>
  <si>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</si>
  <si>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</si>
  <si>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</si>
  <si>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</si>
  <si>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</si>
  <si>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</si>
  <si>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</si>
  <si>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</si>
  <si>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</si>
  <si>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</si>
  <si>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</si>
  <si>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</si>
  <si>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</si>
  <si>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</si>
  <si>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</si>
  <si>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</si>
  <si>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</si>
  <si>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</si>
  <si>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</si>
  <si>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</si>
  <si>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</si>
  <si>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</si>
  <si>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</si>
  <si>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</si>
  <si>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</si>
  <si>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</si>
  <si>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</si>
  <si>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</si>
  <si>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</si>
  <si>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</si>
  <si>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</si>
  <si>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</si>
  <si>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</si>
  <si>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</si>
  <si>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</si>
  <si>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</si>
  <si>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</si>
  <si>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</si>
  <si>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</si>
  <si>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</si>
  <si>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</si>
  <si>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</si>
  <si>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</si>
  <si>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</si>
  <si>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</si>
  <si>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</si>
  <si>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</si>
  <si>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</si>
  <si>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</si>
  <si>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</si>
  <si>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</si>
  <si>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</si>
  <si>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</si>
  <si>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</si>
  <si>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</si>
  <si>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</si>
  <si>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</si>
  <si>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</si>
  <si>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</si>
  <si>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</si>
  <si>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</si>
  <si>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</si>
  <si>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</si>
  <si>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</si>
  <si>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</si>
  <si>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</si>
  <si>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</si>
  <si>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</si>
  <si>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</si>
  <si>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</si>
  <si>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</si>
  <si>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</si>
  <si>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</si>
  <si>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</si>
  <si>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</si>
  <si>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</si>
  <si>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</si>
  <si>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</si>
  <si>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</si>
  <si>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</si>
  <si>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</si>
  <si>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</si>
  <si>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</si>
  <si>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</si>
  <si>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</si>
  <si>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</si>
  <si>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</si>
  <si>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</si>
  <si>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</si>
  <si>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</si>
  <si>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</si>
  <si>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</si>
  <si>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</si>
  <si>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</si>
  <si>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</si>
  <si>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</si>
  <si>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</si>
  <si>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</si>
  <si>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</si>
  <si>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</si>
  <si>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</si>
  <si>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</si>
  <si>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</si>
  <si>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</si>
  <si>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</si>
  <si>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</si>
  <si>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</si>
  <si>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</si>
  <si>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</si>
  <si>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</si>
  <si>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</si>
  <si>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</si>
  <si>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</si>
  <si>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</si>
  <si>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</si>
  <si>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</si>
  <si>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</si>
  <si>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</si>
  <si>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</si>
  <si>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</si>
  <si>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</si>
  <si>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</si>
  <si>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</si>
  <si>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</si>
  <si>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</si>
  <si>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</si>
  <si>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</si>
  <si>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</si>
  <si>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</si>
  <si>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</si>
  <si>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</si>
  <si>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</si>
  <si>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</si>
  <si>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</si>
  <si>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</si>
  <si>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</si>
  <si>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</si>
  <si>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</si>
  <si>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</si>
  <si>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</si>
  <si>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</si>
  <si>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</si>
  <si>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</si>
  <si>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</si>
  <si>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</si>
  <si>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</si>
  <si>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</si>
  <si>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</si>
  <si>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</si>
  <si>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</si>
  <si>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</si>
  <si>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</si>
  <si>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</si>
  <si>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</si>
  <si>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</si>
  <si>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</si>
  <si>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</si>
  <si>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</si>
  <si>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</si>
  <si>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</si>
  <si>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</si>
  <si>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</si>
  <si>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</si>
  <si>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</si>
  <si>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</si>
  <si>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</si>
  <si>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</si>
  <si>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</si>
  <si>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</si>
  <si>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</si>
  <si>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</si>
  <si>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</si>
  <si>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</si>
  <si>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</si>
  <si>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</si>
  <si>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</si>
  <si>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</si>
  <si>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</si>
  <si>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</si>
  <si>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</si>
  <si>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</si>
  <si>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</si>
  <si>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</si>
  <si>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</si>
  <si>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</si>
  <si>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</si>
  <si>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</si>
  <si>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</si>
  <si>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</si>
  <si>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</si>
  <si>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</si>
  <si>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</si>
  <si>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</si>
  <si>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</si>
  <si>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</si>
  <si>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</si>
  <si>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</si>
  <si>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</si>
  <si>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</si>
  <si>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</si>
  <si>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</si>
  <si>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</si>
  <si>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</si>
  <si>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</si>
  <si>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</si>
  <si>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</si>
  <si>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</si>
  <si>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</si>
  <si>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</si>
  <si>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</si>
  <si>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</si>
  <si>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</si>
  <si>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</si>
  <si>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</si>
  <si>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</si>
  <si>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</si>
  <si>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</si>
  <si>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</si>
  <si>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</si>
  <si>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</si>
  <si>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</si>
  <si>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</si>
  <si>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</si>
  <si>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</si>
  <si>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</si>
  <si>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</si>
  <si>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</si>
  <si>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</si>
  <si>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</si>
  <si>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</si>
  <si>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</si>
  <si>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</si>
  <si>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</si>
  <si>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</si>
  <si>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</si>
  <si>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</si>
  <si>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</si>
  <si>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</si>
  <si>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</si>
  <si>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</si>
  <si>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</si>
  <si>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</si>
  <si>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</si>
  <si>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</si>
  <si>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</si>
  <si>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</si>
  <si>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</si>
  <si>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</si>
  <si>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</si>
  <si>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</si>
  <si>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</si>
  <si>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</si>
  <si>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</si>
  <si>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</si>
  <si>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</si>
  <si>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</si>
  <si>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</si>
  <si>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</si>
  <si>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</si>
  <si>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</si>
  <si>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</si>
  <si>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</si>
  <si>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</si>
  <si>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</si>
  <si>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</si>
  <si>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</si>
  <si>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</si>
  <si>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</si>
  <si>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</si>
  <si>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</si>
  <si>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</si>
  <si>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</si>
  <si>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</si>
  <si>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</si>
  <si>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</si>
  <si>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</si>
  <si>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</si>
  <si>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</si>
  <si>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</si>
  <si>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</si>
  <si>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</si>
  <si>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</si>
  <si>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</si>
  <si>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</si>
  <si>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</si>
  <si>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</si>
  <si>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</si>
  <si>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</si>
  <si>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</si>
  <si>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</si>
  <si>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</si>
  <si>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</si>
  <si>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</si>
  <si>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</si>
  <si>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</si>
  <si>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</si>
  <si>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</si>
  <si>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</si>
  <si>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</si>
  <si>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</si>
  <si>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</si>
  <si>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</si>
  <si>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</si>
  <si>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</si>
  <si>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</si>
  <si>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</si>
  <si>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</si>
  <si>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</si>
  <si>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</si>
  <si>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</si>
  <si>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</si>
  <si>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</si>
  <si>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</si>
  <si>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</si>
  <si>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</si>
  <si>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</si>
  <si>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</si>
  <si>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</si>
  <si>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</si>
  <si>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</si>
  <si>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</si>
  <si>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</si>
  <si>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</si>
  <si>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</si>
  <si>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</si>
  <si>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</si>
  <si>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</si>
  <si>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</si>
  <si>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</si>
  <si>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</si>
  <si>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</si>
  <si>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</si>
  <si>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</si>
  <si>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</si>
  <si>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</si>
  <si>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</si>
  <si>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</si>
  <si>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</si>
  <si>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</si>
  <si>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</si>
  <si>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</si>
  <si>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</si>
  <si>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</si>
  <si>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</si>
  <si>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</si>
  <si>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</si>
  <si>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</si>
  <si>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</si>
  <si>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</si>
  <si>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</si>
  <si>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</si>
  <si>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</si>
  <si>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</si>
  <si>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</si>
  <si>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</si>
  <si>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</si>
  <si>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</si>
  <si>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</si>
  <si>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</si>
  <si>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</si>
  <si>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</si>
  <si>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</si>
  <si>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</si>
  <si>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</si>
  <si>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</si>
  <si>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</si>
  <si>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</si>
  <si>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</si>
  <si>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</si>
  <si>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</si>
  <si>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</si>
  <si>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</si>
  <si>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</si>
  <si>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</si>
  <si>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</si>
  <si>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</si>
  <si>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</si>
  <si>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</si>
  <si>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</si>
  <si>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</si>
  <si>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</si>
  <si>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</si>
  <si>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</si>
  <si>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</si>
  <si>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</si>
  <si>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</si>
  <si>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</si>
  <si>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</si>
  <si>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</si>
  <si>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</si>
  <si>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</si>
  <si>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</si>
  <si>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</si>
  <si>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</si>
  <si>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</si>
  <si>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</si>
  <si>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</si>
  <si>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</si>
  <si>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</si>
  <si>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</si>
  <si>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</si>
  <si>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</si>
  <si>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</si>
  <si>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</si>
  <si>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</si>
  <si>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</si>
  <si>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</si>
  <si>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</si>
  <si>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</si>
  <si>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</si>
  <si>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</si>
  <si>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</si>
  <si>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</si>
  <si>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</si>
  <si>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</si>
  <si>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</si>
  <si>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</si>
  <si>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</si>
  <si>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</si>
  <si>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</si>
  <si>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</si>
  <si>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</si>
  <si>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</si>
  <si>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</si>
  <si>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</si>
  <si>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</si>
  <si>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</si>
  <si>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</si>
  <si>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</si>
  <si>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</si>
  <si>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</si>
  <si>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</si>
  <si>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</si>
  <si>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</si>
  <si>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</si>
  <si>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</si>
  <si>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</si>
  <si>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</si>
  <si>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</si>
  <si>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</si>
  <si>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</si>
  <si>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</si>
  <si>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</si>
  <si>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</si>
  <si>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</si>
  <si>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</si>
  <si>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</si>
  <si>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</si>
  <si>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</si>
  <si>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</si>
  <si>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</si>
  <si>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</si>
  <si>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</si>
  <si>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</si>
  <si>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</si>
  <si>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</si>
  <si>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</si>
  <si>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</si>
  <si>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</si>
  <si>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</si>
  <si>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</si>
  <si>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</si>
  <si>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</si>
  <si>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</si>
  <si>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</si>
  <si>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</si>
  <si>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</si>
  <si>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</si>
  <si>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</si>
  <si>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</si>
  <si>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</si>
  <si>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</si>
  <si>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</si>
  <si>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</si>
  <si>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</si>
  <si>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</si>
  <si>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</si>
  <si>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</si>
  <si>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</si>
  <si>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</si>
  <si>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</si>
  <si>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</si>
  <si>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</si>
  <si>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</si>
  <si>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</si>
  <si>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</si>
  <si>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</si>
  <si>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</si>
  <si>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</si>
  <si>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</si>
  <si>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</si>
  <si>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</si>
  <si>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</si>
  <si>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</si>
  <si>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</si>
  <si>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</si>
  <si>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</si>
  <si>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</si>
  <si>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</si>
  <si>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</si>
  <si>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</si>
  <si>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</si>
  <si>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</si>
  <si>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</si>
  <si>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</si>
  <si>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</si>
  <si>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</si>
  <si>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</si>
  <si>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</si>
  <si>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</si>
  <si>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</si>
  <si>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</si>
  <si>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</si>
  <si>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</si>
  <si>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</si>
  <si>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</si>
  <si>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</si>
  <si>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</si>
  <si>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</si>
  <si>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</si>
  <si>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</si>
  <si>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</si>
  <si>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</si>
  <si>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</si>
  <si>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</si>
  <si>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</si>
  <si>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</si>
  <si>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</si>
  <si>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</si>
  <si>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</si>
  <si>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</si>
  <si>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</si>
  <si>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</si>
  <si>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</si>
  <si>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</si>
  <si>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</si>
  <si>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</si>
  <si>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</si>
  <si>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</si>
  <si>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</si>
  <si>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</si>
  <si>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</si>
  <si>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</si>
  <si>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</si>
  <si>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</si>
  <si>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</si>
  <si>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</si>
  <si>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</si>
  <si>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</si>
  <si>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</si>
  <si>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</si>
  <si>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</si>
  <si>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</si>
  <si>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</si>
  <si>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</si>
  <si>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</si>
  <si>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</si>
  <si>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</si>
  <si>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</si>
  <si>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</si>
  <si>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</si>
  <si>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</si>
  <si>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</si>
  <si>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</si>
  <si>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</si>
  <si>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</si>
  <si>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</si>
  <si>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</si>
  <si>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</si>
  <si>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</si>
  <si>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</si>
  <si>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</si>
  <si>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</si>
  <si>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</si>
  <si>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</si>
  <si>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</si>
  <si>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</si>
  <si>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</si>
  <si>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</si>
  <si>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</si>
  <si>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</si>
  <si>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</si>
  <si>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</si>
  <si>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</si>
  <si>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</si>
  <si>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</si>
  <si>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</si>
  <si>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</si>
  <si>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</si>
  <si>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1245 McKay Ave, L.P.</t>
  </si>
  <si>
    <t>PROJECT NAME:</t>
  </si>
  <si>
    <t>1245 McKay Avenue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</si>
  <si>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</si>
  <si>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</si>
  <si>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</si>
  <si>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</si>
  <si>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</si>
  <si>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</si>
  <si>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</si>
  <si>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</si>
  <si>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</si>
  <si>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</si>
  <si>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</si>
  <si>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</si>
  <si>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</si>
  <si>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</si>
  <si>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</si>
  <si>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</si>
  <si>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</si>
  <si>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</si>
  <si>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</si>
  <si>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</si>
  <si>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</si>
  <si>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</si>
  <si>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</si>
  <si>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</si>
  <si>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</si>
  <si>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</si>
  <si>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</si>
  <si>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</si>
  <si>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</si>
  <si>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</si>
  <si>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</si>
  <si>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</si>
  <si>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</si>
  <si>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San Francisco</t>
  </si>
  <si>
    <t>, California.</t>
  </si>
  <si>
    <t>Ramie Dare</t>
  </si>
  <si>
    <t>(Typed or printed name)</t>
  </si>
  <si>
    <t>Vice President</t>
  </si>
  <si>
    <t>(Title)</t>
  </si>
  <si>
    <t>Local Jurisdiction:</t>
  </si>
  <si>
    <t>City of Alameda</t>
  </si>
  <si>
    <t>City Manager:</t>
  </si>
  <si>
    <t>Debbie Potter</t>
  </si>
  <si>
    <t>*</t>
  </si>
  <si>
    <t>ALAMEDA</t>
  </si>
  <si>
    <t>Alameda</t>
  </si>
  <si>
    <t>Title:</t>
  </si>
  <si>
    <t>Hosing Development and Programs Manager</t>
  </si>
  <si>
    <t>ALPINE</t>
  </si>
  <si>
    <t>Alpine</t>
  </si>
  <si>
    <t xml:space="preserve">Mailing Address: </t>
  </si>
  <si>
    <t xml:space="preserve">701 Atlantic Avenue </t>
  </si>
  <si>
    <t>AMADOR</t>
  </si>
  <si>
    <t>Amador</t>
  </si>
  <si>
    <t xml:space="preserve">City: </t>
  </si>
  <si>
    <t>BUTTE</t>
  </si>
  <si>
    <t>Butte</t>
  </si>
  <si>
    <t xml:space="preserve">Zip Code: </t>
  </si>
  <si>
    <t>CALAVERAS</t>
  </si>
  <si>
    <t>Calaveras</t>
  </si>
  <si>
    <t>Phone Number:</t>
  </si>
  <si>
    <t xml:space="preserve">(510) 747-4305 </t>
  </si>
  <si>
    <t>Ext.</t>
  </si>
  <si>
    <t>Yes</t>
  </si>
  <si>
    <t>COLUSA</t>
  </si>
  <si>
    <t>Colusa</t>
  </si>
  <si>
    <t xml:space="preserve">FAX Number: </t>
  </si>
  <si>
    <t>CONTRA COSTA</t>
  </si>
  <si>
    <t>Contra Costa</t>
  </si>
  <si>
    <t xml:space="preserve">E-mail: </t>
  </si>
  <si>
    <t>dpotter@ci.alameda.ca.us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</si>
  <si>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</si>
  <si>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</si>
  <si>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</si>
  <si>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</si>
  <si>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</si>
  <si>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</si>
  <si>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</si>
  <si>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</si>
  <si>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</si>
  <si>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</si>
  <si>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</si>
  <si>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</si>
  <si>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</si>
  <si>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</si>
  <si>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</si>
  <si>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</si>
  <si>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</si>
  <si>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</si>
  <si>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</si>
  <si>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</si>
  <si>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</si>
  <si>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</si>
  <si>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</si>
  <si>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</si>
  <si>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</si>
  <si>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</si>
  <si>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</si>
  <si>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</si>
  <si>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</si>
  <si>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</si>
  <si>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</si>
  <si>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</si>
  <si>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</si>
  <si>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</si>
  <si>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</si>
  <si>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</si>
  <si>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</si>
  <si>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</si>
  <si>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</si>
  <si>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</si>
  <si>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</si>
  <si>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</si>
  <si>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</si>
  <si>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</si>
  <si>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</si>
  <si>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</si>
  <si>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</si>
  <si>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</si>
  <si>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</si>
  <si>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</si>
  <si>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</si>
  <si>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</si>
  <si>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</si>
  <si>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</si>
  <si>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</si>
  <si>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</si>
  <si>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</si>
  <si>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</si>
  <si>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</si>
  <si>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</si>
  <si>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</si>
  <si>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</si>
  <si>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1245 McKay Avenue, Alameda, CA 94501</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</si>
  <si>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</si>
  <si>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</si>
  <si>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</si>
  <si>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</si>
  <si>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</si>
  <si>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</si>
  <si>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</si>
  <si>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</si>
  <si>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</si>
  <si>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</si>
  <si>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</si>
  <si>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</si>
  <si>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</si>
  <si>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</si>
  <si>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</si>
  <si>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</si>
  <si>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</si>
  <si>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</si>
  <si>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</si>
  <si>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</si>
  <si>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074-1305-026-4</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</si>
  <si>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</si>
  <si>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</si>
  <si>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</si>
  <si>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</si>
  <si>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</si>
  <si>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</si>
  <si>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</si>
  <si>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</si>
  <si>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</si>
  <si>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</si>
  <si>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</si>
  <si>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</si>
  <si>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</si>
  <si>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</si>
  <si>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</si>
  <si>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</si>
  <si>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</si>
  <si>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</si>
  <si>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</si>
  <si>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</si>
  <si>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</si>
  <si>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</si>
  <si>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</si>
  <si>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</si>
  <si>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</si>
  <si>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</si>
  <si>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</si>
  <si>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</si>
  <si>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</si>
  <si>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</si>
  <si>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</si>
  <si>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</si>
  <si>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</si>
  <si>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</si>
  <si>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</si>
  <si>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</si>
  <si>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</si>
  <si>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</si>
  <si>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</si>
  <si>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</si>
  <si>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</si>
  <si>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</si>
  <si>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</si>
  <si>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</si>
  <si>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</si>
  <si>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</si>
  <si>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</si>
  <si>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</si>
  <si>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</si>
  <si>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</si>
  <si>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</si>
  <si>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</si>
  <si>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</si>
  <si>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</si>
  <si>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</si>
  <si>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</si>
  <si>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</si>
  <si>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</si>
  <si>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</si>
  <si>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</si>
  <si>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</si>
  <si>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</si>
  <si>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</si>
  <si>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</si>
  <si>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</si>
  <si>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</si>
  <si>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</si>
  <si>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</si>
  <si>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</si>
  <si>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</si>
  <si>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</si>
  <si>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</si>
  <si>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</si>
  <si>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</si>
  <si>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</si>
  <si>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</si>
  <si>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</si>
  <si>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20%/50%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</si>
  <si>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</si>
  <si>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</si>
  <si>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</si>
  <si>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</si>
  <si>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</si>
  <si>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</si>
  <si>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</si>
  <si>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</si>
  <si>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</si>
  <si>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</si>
  <si>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</si>
  <si>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</si>
  <si>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</si>
  <si>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</si>
  <si>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</si>
  <si>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</si>
  <si>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</si>
  <si>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</si>
  <si>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</si>
  <si>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</si>
  <si>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</si>
  <si>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</si>
  <si>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</si>
  <si>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</si>
  <si>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</si>
  <si>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</si>
  <si>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</si>
  <si>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</si>
  <si>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</si>
  <si>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</si>
  <si>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</si>
  <si>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</si>
  <si>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</si>
  <si>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</si>
  <si>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</si>
  <si>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</si>
  <si>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</si>
  <si>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</si>
  <si>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</si>
  <si>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</si>
  <si>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</si>
  <si>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</si>
  <si>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</si>
  <si>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</si>
  <si>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</si>
  <si>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</si>
  <si>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</si>
  <si>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1256 Market Street</t>
  </si>
  <si>
    <t>both nonprofits</t>
  </si>
  <si>
    <t>State:</t>
  </si>
  <si>
    <t>CA</t>
  </si>
  <si>
    <t>Contact Person:</t>
  </si>
  <si>
    <t>Phone:</t>
  </si>
  <si>
    <t>415.355.7100</t>
  </si>
  <si>
    <t>Ext.:</t>
  </si>
  <si>
    <t>Fax:</t>
  </si>
  <si>
    <t>both for-profit</t>
  </si>
  <si>
    <t xml:space="preserve">Email: </t>
  </si>
  <si>
    <t>rdare@mercyhousing.org</t>
  </si>
  <si>
    <t>Legal Status of Applicant:</t>
  </si>
  <si>
    <t>Parent Company:</t>
  </si>
  <si>
    <t>If Other, Specify:</t>
  </si>
  <si>
    <t>Nonprofit</t>
  </si>
  <si>
    <t>C(1)</t>
  </si>
  <si>
    <t>General Partner Name:</t>
  </si>
  <si>
    <t>Mercy Housing Calwest</t>
  </si>
  <si>
    <t>Managing GP</t>
  </si>
  <si>
    <t>currently exists</t>
  </si>
  <si>
    <t>to be formed</t>
  </si>
  <si>
    <t>For Profit</t>
  </si>
  <si>
    <t>Nonprofit/For Profit:</t>
  </si>
  <si>
    <t>Mercy Housing California</t>
  </si>
  <si>
    <t>C(2)</t>
  </si>
  <si>
    <t>General Partner Name:*</t>
  </si>
  <si>
    <t>Alameda Point Collaborative, Inc.</t>
  </si>
  <si>
    <t>Administrative GP</t>
  </si>
  <si>
    <t>677 W. Ranger Ave.</t>
  </si>
  <si>
    <t>Andrea Urton</t>
  </si>
  <si>
    <t>510.898.7849</t>
  </si>
  <si>
    <t>aurton@apcollaborative.org</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</si>
  <si>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</si>
  <si>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</si>
  <si>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</si>
  <si>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</si>
  <si>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</si>
  <si>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</si>
  <si>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</si>
  <si>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</si>
  <si>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Sharon Christen</t>
  </si>
  <si>
    <t>415.336.7203</t>
  </si>
  <si>
    <t>schristen@mercyhousing.org</t>
  </si>
  <si>
    <t>Participatory Role:</t>
  </si>
  <si>
    <t>Developer</t>
  </si>
  <si>
    <t>(e.g., General Partner, Consultant, etc.)</t>
  </si>
  <si>
    <t>II. APPLICATION - SECTION 4: DEVELOPMENT TEAM INFORMATION</t>
  </si>
  <si>
    <t>Indicate and List All Development Team Members</t>
  </si>
  <si>
    <t>Developer:</t>
  </si>
  <si>
    <t>Architect:</t>
  </si>
  <si>
    <t>Pyatok Architecture + Urban Design</t>
  </si>
  <si>
    <t>Address:</t>
  </si>
  <si>
    <t>1611  Telegraph Ave. Suite 200</t>
  </si>
  <si>
    <t>City, State, Zip</t>
  </si>
  <si>
    <t>San Francisco, CA 94102</t>
  </si>
  <si>
    <t>City, State, Zip:</t>
  </si>
  <si>
    <t>Oakland, CA 94612</t>
  </si>
  <si>
    <t>Curtis Caton</t>
  </si>
  <si>
    <t>510.465.7010</t>
  </si>
  <si>
    <t>Email:</t>
  </si>
  <si>
    <t>ccaton@pyatok.com</t>
  </si>
  <si>
    <t>Attorney:</t>
  </si>
  <si>
    <t>Gubb and Barshay LLC</t>
  </si>
  <si>
    <t>General Contractor:</t>
  </si>
  <si>
    <t>BBI Construction</t>
  </si>
  <si>
    <t>235 Montgomery St. Suite 1110</t>
  </si>
  <si>
    <t>1155 Third St. Suite 230</t>
  </si>
  <si>
    <t>San Francisco, CA 94104</t>
  </si>
  <si>
    <t>Oakland, CA 94607</t>
  </si>
  <si>
    <t>Evan Gross</t>
  </si>
  <si>
    <t>Will Rogan</t>
  </si>
  <si>
    <t>415.780.6600</t>
  </si>
  <si>
    <t>510.286.8200</t>
  </si>
  <si>
    <t>egross@gubbandbarshay.com</t>
  </si>
  <si>
    <t>wrogan@bbiconstruction.com</t>
  </si>
  <si>
    <t>Tax Professional:</t>
  </si>
  <si>
    <t>Energy Consultant:</t>
  </si>
  <si>
    <t>Beyond Efficiency, Inc</t>
  </si>
  <si>
    <t>320 E Broadway Ave Ste 2C</t>
  </si>
  <si>
    <t>Jackson, WY 83001</t>
  </si>
  <si>
    <t>Katy Hollbacher</t>
  </si>
  <si>
    <t>307.206.9461</t>
  </si>
  <si>
    <t>katy@beyondefficiency.us</t>
  </si>
  <si>
    <t>CPA:</t>
  </si>
  <si>
    <t>Cohn Reznick</t>
  </si>
  <si>
    <t>Investor:</t>
  </si>
  <si>
    <t>TBD</t>
  </si>
  <si>
    <t>525 North Tyron Street, Suite 100</t>
  </si>
  <si>
    <t>Charlotte, NC 28202</t>
  </si>
  <si>
    <t>Nick Mathias</t>
  </si>
  <si>
    <t>(704)900-2013</t>
  </si>
  <si>
    <t>(704)332-6444</t>
  </si>
  <si>
    <t>nic.mathias@CohnReznick.com</t>
  </si>
  <si>
    <t>Consultant:</t>
  </si>
  <si>
    <t>California Housing Partnership</t>
  </si>
  <si>
    <t>Market Analyst:</t>
  </si>
  <si>
    <t>The Concord Group</t>
  </si>
  <si>
    <t>369 Pine St. Suite 300</t>
  </si>
  <si>
    <t>369 San Miguel Dr., Ste. 265</t>
  </si>
  <si>
    <t>San Francisco, CA 94501</t>
  </si>
  <si>
    <t>Newport Beach, CA. 92660</t>
  </si>
  <si>
    <t>Meg McGraw-Sherer</t>
  </si>
  <si>
    <t>Timothy M. Cornwell</t>
  </si>
  <si>
    <t>415.433.6804</t>
  </si>
  <si>
    <t>415.397.5490</t>
  </si>
  <si>
    <t>mmcgraw-sherer@chpc.net</t>
  </si>
  <si>
    <t>tmc@theconcordgroup.com</t>
  </si>
  <si>
    <t>Appraiser:</t>
  </si>
  <si>
    <t>Joseph I. Napoliello, MAI</t>
  </si>
  <si>
    <t>Prop. Mgmt. Co.:</t>
  </si>
  <si>
    <t>Mercy Housing Management Group</t>
  </si>
  <si>
    <t>840 Olive Avenue #3,</t>
  </si>
  <si>
    <t>San Francisco, CA 94080</t>
  </si>
  <si>
    <t>Jacquie Hoffman</t>
  </si>
  <si>
    <t>415-309-6728</t>
  </si>
  <si>
    <t>415.233.3016</t>
  </si>
  <si>
    <t>Joe@JNval.com</t>
  </si>
  <si>
    <t>jhoffman@mercyhousing.org</t>
  </si>
  <si>
    <t>CNA Consultant:</t>
  </si>
  <si>
    <t>2nd Prop. Mgmt Co.:</t>
  </si>
  <si>
    <t>Supp. Svcs. Coord.:</t>
  </si>
  <si>
    <t>Samantha Hogg</t>
  </si>
  <si>
    <t>shogg@mercyhousing.org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</si>
  <si>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</si>
  <si>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</si>
  <si>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</si>
  <si>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</si>
  <si>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</si>
  <si>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</si>
  <si>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</si>
  <si>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</si>
  <si>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</si>
  <si>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</si>
  <si>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</si>
  <si>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</si>
  <si>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</si>
  <si>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</si>
  <si>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</si>
  <si>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</si>
  <si>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</si>
  <si>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</si>
  <si>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</si>
  <si>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</si>
  <si>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</si>
  <si>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</si>
  <si>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</si>
  <si>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</si>
  <si>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</si>
  <si>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</si>
  <si>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</si>
  <si>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</si>
  <si>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</si>
  <si>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</si>
  <si>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</si>
  <si>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</si>
  <si>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</si>
  <si>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</si>
  <si>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</si>
  <si>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</si>
  <si>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</si>
  <si>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</si>
  <si>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</si>
  <si>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</si>
  <si>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</si>
  <si>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</si>
  <si>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</si>
  <si>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</si>
  <si>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</si>
  <si>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</si>
  <si>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</si>
  <si>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</si>
  <si>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</si>
  <si>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</si>
  <si>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</si>
  <si>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</si>
  <si>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</si>
  <si>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</si>
  <si>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</si>
  <si>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</si>
  <si>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</si>
  <si>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</si>
  <si>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</si>
  <si>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</si>
  <si>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</si>
  <si>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</si>
  <si>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</si>
  <si>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</si>
  <si>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</si>
  <si>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</si>
  <si>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</si>
  <si>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</si>
  <si>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</si>
  <si>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</si>
  <si>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</si>
  <si>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</si>
  <si>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</si>
  <si>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</si>
  <si>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</si>
  <si>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</si>
  <si>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</si>
  <si>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</si>
  <si>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</si>
  <si>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</si>
  <si>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</si>
  <si>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</si>
  <si>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</si>
  <si>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</si>
  <si>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</si>
  <si>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</si>
  <si>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</si>
  <si>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</si>
  <si>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</si>
  <si>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</si>
  <si>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</si>
  <si>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</si>
  <si>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</si>
  <si>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</si>
  <si>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</si>
  <si>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</si>
  <si>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</si>
  <si>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</si>
  <si>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</si>
  <si>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</si>
  <si>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</si>
  <si>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</si>
  <si>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</si>
  <si>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</si>
  <si>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</si>
  <si>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</si>
  <si>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</si>
  <si>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</si>
  <si>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</si>
  <si>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</si>
  <si>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</si>
  <si>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</si>
  <si>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</si>
  <si>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</si>
  <si>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</si>
  <si>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</si>
  <si>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</si>
  <si>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</si>
  <si>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</si>
  <si>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Chronically homeless Senior</t>
  </si>
  <si>
    <t>Units w/ tenants of multiple disability type or subsidy layers (explain)</t>
  </si>
  <si>
    <t>II. APPLICATION - SECTION 6:  REQUIRED APPROVALS &amp; DEVELOPMENT TIMETABLE</t>
  </si>
  <si>
    <t>Project and Site Information</t>
  </si>
  <si>
    <t>Current Land Use Designation</t>
  </si>
  <si>
    <t>A-P, Administrative—Professional</t>
  </si>
  <si>
    <t>Current Zoning and Maximum Density</t>
  </si>
  <si>
    <t>A-P, Administrative—Professional, 21 units / Acre</t>
  </si>
  <si>
    <t>Proposed Zoning and Maximum Density</t>
  </si>
  <si>
    <t>A-P, Administrative—Professional, 41 units / Acre</t>
  </si>
  <si>
    <t>Occupancy restrictions that run with the land due to CUP’s or density bonuses?</t>
  </si>
  <si>
    <t>(if yes, explain here) - Through AB 2011 - Affordability requirement - Deed restricted affordability period of 55 years  80% AMI Max</t>
  </si>
  <si>
    <t>Subject to any affordable housing ordinances?</t>
  </si>
  <si>
    <t>Building Height Requirements</t>
  </si>
  <si>
    <t>No minimum - 40 ft Maximum</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</si>
  <si>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</si>
  <si>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</si>
  <si>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</si>
  <si>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</si>
  <si>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</si>
  <si>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</si>
  <si>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</si>
  <si>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</si>
  <si>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</si>
  <si>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</si>
  <si>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</si>
  <si>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</si>
  <si>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</si>
  <si>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</si>
  <si>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</si>
  <si>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</si>
  <si>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</si>
  <si>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</si>
  <si>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</si>
  <si>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</si>
  <si>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</si>
  <si>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</si>
  <si>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</si>
  <si>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</si>
  <si>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</si>
  <si>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</si>
  <si>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</si>
  <si>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</si>
  <si>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</si>
  <si>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</si>
  <si>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</si>
  <si>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</si>
  <si>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</si>
  <si>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</si>
  <si>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</si>
  <si>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</si>
  <si>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</si>
  <si>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</si>
  <si>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</si>
  <si>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</si>
  <si>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</si>
  <si>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</si>
  <si>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</si>
  <si>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</si>
  <si>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</si>
  <si>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</si>
  <si>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</si>
  <si>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</si>
  <si>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</si>
  <si>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</si>
  <si>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</si>
  <si>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</si>
  <si>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</si>
  <si>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</si>
  <si>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</si>
  <si>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</si>
  <si>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</si>
  <si>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</si>
  <si>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</si>
  <si>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</si>
  <si>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</si>
  <si>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</si>
  <si>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</si>
  <si>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</si>
  <si>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</si>
  <si>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</si>
  <si>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</si>
  <si>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</si>
  <si>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</si>
  <si>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</si>
  <si>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</si>
  <si>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Construction Loan</t>
  </si>
  <si>
    <t>Variable</t>
  </si>
  <si>
    <t>Alameda County A1 Loan</t>
  </si>
  <si>
    <t>Fixed</t>
  </si>
  <si>
    <t>City of Alameda Loan</t>
  </si>
  <si>
    <t>CCE Program Funding (GP Loan)</t>
  </si>
  <si>
    <t>Other Deferred Costs</t>
  </si>
  <si>
    <t>6)</t>
  </si>
  <si>
    <t>Limited Partner Tax Credit</t>
  </si>
  <si>
    <t>7)</t>
  </si>
  <si>
    <t>8)</t>
  </si>
  <si>
    <t>9)</t>
  </si>
  <si>
    <t>10)</t>
  </si>
  <si>
    <t>11)</t>
  </si>
  <si>
    <t>12)</t>
  </si>
  <si>
    <t>Total Funds For Construction:</t>
  </si>
  <si>
    <t>Lender/Source:</t>
  </si>
  <si>
    <t>224 W Winton Avenue, Room 108</t>
  </si>
  <si>
    <t>Hayward, CA 94544</t>
  </si>
  <si>
    <t>Contact Name:</t>
  </si>
  <si>
    <t>Pauline Blackwell</t>
  </si>
  <si>
    <t>(510) 670-6468</t>
  </si>
  <si>
    <t>Type of Financing:</t>
  </si>
  <si>
    <t>Is the Lender/Source Committed?</t>
  </si>
  <si>
    <t>950 West Mall Square, Suite 205</t>
  </si>
  <si>
    <t>Alameda, CA 94501</t>
  </si>
  <si>
    <t>Andre Fairley</t>
  </si>
  <si>
    <t>(510) 747-6883</t>
  </si>
  <si>
    <t>744 P Street</t>
  </si>
  <si>
    <t>Sacramento, CA 95814</t>
  </si>
  <si>
    <t>Deborah S. Wilson</t>
  </si>
  <si>
    <t>205.574.4591</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</si>
  <si>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</si>
  <si>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</si>
  <si>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</si>
  <si>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</si>
  <si>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</si>
  <si>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</si>
  <si>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</si>
  <si>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</si>
  <si>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</si>
  <si>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</si>
  <si>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</si>
  <si>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</si>
  <si>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</si>
  <si>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</si>
  <si>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</si>
  <si>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</si>
  <si>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</si>
  <si>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</si>
  <si>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</si>
  <si>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HUD 202 GP Loan</t>
  </si>
  <si>
    <t>Residual</t>
  </si>
  <si>
    <t>Deferred</t>
  </si>
  <si>
    <t>Required</t>
  </si>
  <si>
    <t>TOTAL LI BEDROOMS</t>
  </si>
  <si>
    <t>manager(s)</t>
  </si>
  <si>
    <t>TOTAL LI BRs</t>
  </si>
  <si>
    <t>Total Permanent Financing:</t>
  </si>
  <si>
    <t>TOTAL Manager BRs</t>
  </si>
  <si>
    <t>Total Tax Credit Equity:</t>
  </si>
  <si>
    <t>market rate</t>
  </si>
  <si>
    <t>Total Sources of Project Funds:</t>
  </si>
  <si>
    <t>1670 Broadway, 24th Floor</t>
  </si>
  <si>
    <t>Denver, CO 80202</t>
  </si>
  <si>
    <t>Collin Edwards</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</si>
  <si>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</si>
  <si>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</si>
  <si>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</si>
  <si>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</si>
  <si>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</si>
  <si>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</si>
  <si>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</si>
  <si>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</si>
  <si>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</si>
  <si>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</si>
  <si>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</si>
  <si>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</si>
  <si>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</si>
  <si>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</si>
  <si>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</si>
  <si>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</si>
  <si>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</si>
  <si>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</si>
  <si>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</si>
  <si>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</si>
  <si>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</si>
  <si>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</si>
  <si>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</si>
  <si>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</si>
  <si>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</si>
  <si>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</si>
  <si>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</si>
  <si>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</si>
  <si>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</si>
  <si>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</si>
  <si>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</si>
  <si>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</si>
  <si>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</si>
  <si>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</si>
  <si>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</si>
  <si>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</si>
  <si>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</si>
  <si>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</si>
  <si>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</si>
  <si>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</si>
  <si>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</si>
  <si>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</si>
  <si>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</si>
  <si>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</si>
  <si>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</si>
  <si>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</si>
  <si>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</si>
  <si>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</si>
  <si>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</si>
  <si>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</si>
  <si>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</si>
  <si>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</si>
  <si>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</si>
  <si>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</si>
  <si>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</si>
  <si>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</si>
  <si>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</si>
  <si>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</si>
  <si>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</si>
  <si>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</si>
  <si>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</si>
  <si>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</si>
  <si>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</si>
  <si>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</si>
  <si>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</si>
  <si>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</si>
  <si>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U.S Department of Housing and Urban Development</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</si>
  <si>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</si>
  <si>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</si>
  <si>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</si>
  <si>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</si>
  <si>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</si>
  <si>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</si>
  <si>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</si>
  <si>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</si>
  <si>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</si>
  <si>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</si>
  <si>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</si>
  <si>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internet, cable, employee uniforms, staff training</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</si>
  <si>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</si>
  <si>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</si>
  <si>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</si>
  <si>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</si>
  <si>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</si>
  <si>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</si>
  <si>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</si>
  <si>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</si>
  <si>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</si>
  <si>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</si>
  <si>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</si>
  <si>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</si>
  <si>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</si>
  <si>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</si>
  <si>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</si>
  <si>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 Workers Compensation, Employee Benefits</t>
  </si>
  <si>
    <t>Total Payroll / Payroll Taxes:</t>
  </si>
  <si>
    <t>Total Insurance:</t>
  </si>
  <si>
    <t>Painting:</t>
  </si>
  <si>
    <t>Repairs:</t>
  </si>
  <si>
    <t>Trash Removal:</t>
  </si>
  <si>
    <t>Exterminating:</t>
  </si>
  <si>
    <t>Grounds:</t>
  </si>
  <si>
    <t>Elevator:</t>
  </si>
  <si>
    <t>HVAC repairs, contracts, Maintenance Equipment and tools, unit turn overs, Supplies, Miscellaneous</t>
  </si>
  <si>
    <t>Total Maintenance:</t>
  </si>
  <si>
    <t>Other Operating</t>
  </si>
  <si>
    <t>Management Fee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</si>
  <si>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</si>
  <si>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</si>
  <si>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</si>
  <si>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</si>
  <si>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</si>
  <si>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</si>
  <si>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</si>
  <si>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</si>
  <si>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</si>
  <si>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</si>
  <si>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</si>
  <si>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</si>
  <si>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</si>
  <si>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</si>
  <si>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</si>
  <si>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</si>
  <si>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</si>
  <si>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</si>
  <si>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</si>
  <si>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</si>
  <si>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</si>
  <si>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</si>
  <si>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</si>
  <si>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</si>
  <si>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</si>
  <si>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</si>
  <si>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</si>
  <si>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</si>
  <si>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</si>
  <si>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</si>
  <si>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</si>
  <si>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</si>
  <si>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</si>
  <si>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</si>
  <si>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</si>
  <si>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</si>
  <si>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</si>
  <si>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</si>
  <si>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</si>
  <si>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</si>
  <si>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</si>
  <si>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</si>
  <si>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</si>
  <si>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</si>
  <si>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</si>
  <si>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</si>
  <si>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</si>
  <si>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</si>
  <si>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</si>
  <si>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</si>
  <si>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</si>
  <si>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</si>
  <si>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</si>
  <si>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</si>
  <si>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</si>
  <si>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</si>
  <si>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</si>
  <si>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</si>
  <si>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</si>
  <si>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</si>
  <si>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</si>
  <si>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</si>
  <si>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</si>
  <si>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</si>
  <si>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</si>
  <si>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</si>
  <si>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</si>
  <si>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</si>
  <si>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</si>
  <si>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</si>
  <si>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</si>
  <si>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</si>
  <si>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</si>
  <si>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</si>
  <si>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</si>
  <si>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</si>
  <si>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</si>
  <si>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</si>
  <si>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</si>
  <si>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</si>
  <si>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</si>
  <si>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</si>
  <si>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</si>
  <si>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</si>
  <si>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</si>
  <si>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</si>
  <si>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</si>
  <si>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</si>
  <si>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</si>
  <si>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</si>
  <si>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</si>
  <si>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</si>
  <si>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</si>
  <si>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U.S. Department of Housing and Urban Development</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</si>
  <si>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</si>
  <si>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</si>
  <si>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</si>
  <si>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</si>
  <si>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</si>
  <si>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</si>
  <si>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</si>
  <si>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</si>
  <si>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</si>
  <si>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</si>
  <si>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</si>
  <si>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</si>
  <si>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</si>
  <si>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</si>
  <si>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</si>
  <si>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</si>
  <si>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</si>
  <si>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</si>
  <si>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</si>
  <si>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</si>
  <si>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</si>
  <si>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</si>
  <si>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</si>
  <si>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</si>
  <si>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</si>
  <si>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</si>
  <si>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</si>
  <si>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</si>
  <si>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</si>
  <si>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</si>
  <si>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</si>
  <si>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</si>
  <si>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</si>
  <si>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</si>
  <si>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</si>
  <si>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</si>
  <si>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</si>
  <si>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</si>
  <si>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</si>
  <si>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</si>
  <si>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</si>
  <si>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</si>
  <si>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</si>
  <si>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</si>
  <si>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</si>
  <si>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</si>
  <si>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</si>
  <si>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</si>
  <si>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</si>
  <si>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</si>
  <si>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</si>
  <si>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</si>
  <si>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</si>
  <si>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</si>
  <si>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</si>
  <si>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</si>
  <si>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</si>
  <si>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</si>
  <si>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</si>
  <si>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</si>
  <si>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</si>
  <si>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</si>
  <si>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</si>
  <si>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</si>
  <si>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</si>
  <si>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</si>
  <si>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</si>
  <si>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</si>
  <si>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</si>
  <si>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</si>
  <si>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</si>
  <si>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</si>
  <si>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</si>
  <si>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</si>
  <si>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</si>
  <si>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</si>
  <si>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</si>
  <si>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</si>
  <si>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</si>
  <si>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</si>
  <si>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</si>
  <si>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</si>
  <si>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</si>
  <si>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</si>
  <si>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</si>
  <si>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</si>
  <si>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</si>
  <si>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</si>
  <si>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</si>
  <si>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</si>
  <si>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</si>
  <si>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</si>
  <si>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</si>
  <si>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</si>
  <si>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</si>
  <si>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</si>
  <si>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</si>
  <si>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</si>
  <si>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</si>
  <si>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</si>
  <si>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</si>
  <si>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</si>
  <si>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A1 Loan Fee</t>
  </si>
  <si>
    <t>Total Construction Interest &amp; Fees</t>
  </si>
  <si>
    <t>Loan Origination Fee</t>
  </si>
  <si>
    <t>Other: Lender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</si>
  <si>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</si>
  <si>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</si>
  <si>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</si>
  <si>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</si>
  <si>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</si>
  <si>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</si>
  <si>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</si>
  <si>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</si>
  <si>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</si>
  <si>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</si>
  <si>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</si>
  <si>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</si>
  <si>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</si>
  <si>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Capitalized Partnership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</si>
  <si>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</si>
  <si>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</si>
  <si>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</si>
  <si>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</si>
  <si>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</si>
  <si>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</si>
  <si>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</si>
  <si>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</si>
  <si>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</si>
  <si>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</si>
  <si>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</si>
  <si>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</si>
  <si>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</si>
  <si>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</si>
  <si>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</si>
  <si>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</si>
  <si>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</si>
  <si>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</si>
  <si>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</si>
  <si>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</si>
  <si>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</si>
  <si>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</si>
  <si>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</si>
  <si>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</si>
  <si>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</si>
  <si>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</si>
  <si>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</si>
  <si>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</si>
  <si>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</si>
  <si>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</si>
  <si>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</si>
  <si>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</si>
  <si>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</si>
  <si>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</si>
  <si>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</si>
  <si>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</si>
  <si>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</si>
  <si>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</si>
  <si>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</si>
  <si>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</si>
  <si>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</si>
  <si>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</si>
  <si>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</si>
  <si>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</si>
  <si>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</si>
  <si>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</si>
  <si>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</si>
  <si>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</si>
  <si>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</si>
  <si>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</si>
  <si>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</si>
  <si>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</si>
  <si>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</si>
  <si>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</si>
  <si>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</si>
  <si>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</si>
  <si>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</si>
  <si>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</si>
  <si>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</si>
  <si>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</si>
  <si>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</si>
  <si>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</si>
  <si>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</si>
  <si>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</si>
  <si>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</si>
  <si>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</si>
  <si>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</si>
  <si>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</si>
  <si>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</si>
  <si>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</si>
  <si>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</si>
  <si>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</si>
  <si>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</si>
  <si>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</si>
  <si>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</si>
  <si>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</si>
  <si>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</si>
  <si>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</si>
  <si>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</si>
  <si>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</si>
  <si>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</si>
  <si>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</si>
  <si>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</si>
  <si>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</si>
  <si>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</si>
  <si>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</si>
  <si>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</si>
  <si>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</si>
  <si>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</si>
  <si>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</si>
  <si>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</si>
  <si>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</si>
  <si>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</si>
  <si>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</si>
  <si>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</si>
  <si>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</si>
  <si>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</si>
  <si>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</si>
  <si>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</si>
  <si>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</si>
  <si>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</si>
  <si>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</si>
  <si>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</si>
  <si>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</si>
  <si>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</si>
  <si>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</si>
  <si>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</si>
  <si>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</si>
  <si>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</si>
  <si>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</si>
  <si>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</si>
  <si>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</si>
  <si>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</si>
  <si>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</si>
  <si>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</si>
  <si>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</si>
  <si>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</si>
  <si>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</si>
  <si>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</si>
  <si>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</si>
  <si>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</si>
  <si>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</si>
  <si>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</si>
  <si>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</si>
  <si>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</si>
  <si>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</si>
  <si>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</si>
  <si>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</si>
  <si>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</si>
  <si>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</si>
  <si>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</si>
  <si>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</si>
  <si>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</si>
  <si>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</si>
  <si>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</si>
  <si>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</si>
  <si>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</si>
  <si>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</si>
  <si>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</si>
  <si>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</si>
  <si>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</si>
  <si>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</si>
  <si>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</si>
  <si>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</si>
  <si>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</si>
  <si>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</si>
  <si>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</si>
  <si>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</si>
  <si>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</si>
  <si>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</si>
  <si>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</si>
  <si>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</si>
  <si>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</si>
  <si>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</si>
  <si>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</si>
  <si>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</si>
  <si>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</si>
  <si>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</si>
  <si>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</si>
  <si>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</si>
  <si>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</si>
  <si>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</si>
  <si>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</si>
  <si>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</si>
  <si>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</si>
  <si>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</si>
  <si>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</si>
  <si>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</si>
  <si>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</si>
  <si>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</si>
  <si>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</si>
  <si>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</si>
  <si>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</si>
  <si>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</si>
  <si>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</si>
  <si>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</si>
  <si>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</si>
  <si>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</si>
  <si>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</si>
  <si>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</si>
  <si>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</si>
  <si>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</si>
  <si>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</si>
  <si>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</si>
  <si>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</si>
  <si>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</si>
  <si>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</si>
  <si>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</si>
  <si>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</si>
  <si>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</si>
  <si>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</si>
  <si>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</si>
  <si>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</si>
  <si>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</si>
  <si>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</si>
  <si>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</si>
  <si>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</si>
  <si>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</si>
  <si>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</si>
  <si>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</si>
  <si>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</si>
  <si>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</si>
  <si>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</si>
  <si>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</si>
  <si>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</si>
  <si>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</si>
  <si>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</si>
  <si>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</si>
  <si>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</si>
  <si>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</si>
  <si>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</si>
  <si>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</si>
  <si>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</si>
  <si>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</si>
  <si>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</si>
  <si>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</si>
  <si>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</si>
  <si>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</si>
  <si>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</si>
  <si>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</si>
  <si>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</si>
  <si>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</si>
  <si>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</si>
  <si>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</si>
  <si>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</si>
  <si>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</si>
  <si>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</si>
  <si>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</si>
  <si>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</si>
  <si>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</si>
  <si>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</si>
  <si>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</si>
  <si>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</si>
  <si>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</si>
  <si>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</si>
  <si>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</si>
  <si>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</si>
  <si>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</si>
  <si>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</si>
  <si>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</si>
  <si>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</si>
  <si>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</si>
  <si>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</si>
  <si>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</si>
  <si>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</si>
  <si>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</si>
  <si>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</si>
  <si>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</si>
  <si>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</si>
  <si>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</si>
  <si>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</si>
  <si>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</si>
  <si>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</si>
  <si>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</si>
  <si>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</si>
  <si>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</si>
  <si>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</si>
  <si>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</si>
  <si>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</si>
  <si>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</si>
  <si>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</si>
  <si>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</si>
  <si>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</si>
  <si>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</si>
  <si>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</si>
  <si>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</si>
  <si>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</si>
  <si>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</si>
  <si>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</si>
  <si>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</si>
  <si>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</si>
  <si>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</si>
  <si>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</si>
  <si>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</si>
  <si>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</si>
  <si>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</si>
  <si>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</si>
  <si>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</si>
  <si>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</si>
  <si>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</si>
  <si>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</si>
  <si>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</si>
  <si>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</si>
  <si>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</si>
  <si>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</si>
  <si>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</si>
  <si>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</si>
  <si>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</si>
  <si>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</si>
  <si>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</si>
  <si>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</si>
  <si>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</si>
  <si>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</si>
  <si>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</si>
  <si>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</si>
  <si>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</si>
  <si>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</si>
  <si>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</si>
  <si>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</si>
  <si>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</si>
  <si>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</si>
  <si>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</si>
  <si>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</si>
  <si>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</si>
  <si>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</si>
  <si>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</si>
  <si>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</si>
  <si>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</si>
  <si>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</si>
  <si>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</si>
  <si>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</si>
  <si>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</si>
  <si>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</si>
  <si>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</si>
  <si>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</si>
  <si>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</si>
  <si>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</si>
  <si>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</si>
  <si>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</si>
  <si>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</si>
  <si>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</si>
  <si>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</si>
  <si>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</si>
  <si>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</si>
  <si>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</si>
  <si>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</si>
  <si>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</si>
  <si>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</si>
  <si>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</si>
  <si>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</si>
  <si>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</si>
  <si>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</si>
  <si>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</si>
  <si>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</si>
  <si>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</si>
  <si>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</si>
  <si>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</si>
  <si>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</si>
  <si>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</si>
  <si>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</si>
  <si>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</si>
  <si>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</si>
  <si>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</si>
  <si>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</si>
  <si>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</si>
  <si>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</si>
  <si>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</si>
  <si>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</si>
  <si>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</si>
  <si>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</si>
  <si>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</si>
  <si>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</si>
  <si>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</si>
  <si>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</si>
  <si>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</si>
  <si>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</si>
  <si>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</si>
  <si>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</si>
  <si>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</si>
  <si>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</si>
  <si>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</si>
  <si>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</si>
  <si>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</si>
  <si>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</si>
  <si>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</si>
  <si>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</si>
  <si>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</si>
  <si>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</si>
  <si>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</si>
  <si>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</si>
  <si>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</si>
  <si>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</si>
  <si>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</si>
  <si>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</si>
  <si>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</si>
  <si>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</si>
  <si>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</si>
  <si>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</si>
  <si>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</si>
  <si>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</si>
  <si>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</si>
  <si>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</si>
  <si>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</si>
  <si>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</si>
  <si>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</si>
  <si>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</si>
  <si>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</si>
  <si>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</si>
  <si>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</si>
  <si>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</si>
  <si>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</si>
  <si>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</si>
  <si>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</si>
  <si>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</si>
  <si>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</si>
  <si>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</si>
  <si>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</si>
  <si>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</si>
  <si>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</si>
  <si>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</si>
  <si>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</si>
  <si>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</si>
  <si>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</si>
  <si>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</si>
  <si>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</si>
  <si>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</si>
  <si>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</si>
  <si>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</si>
  <si>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</si>
  <si>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</si>
  <si>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</si>
  <si>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</si>
  <si>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</si>
  <si>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</si>
  <si>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</si>
  <si>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</si>
  <si>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</si>
  <si>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</si>
  <si>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</si>
  <si>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</si>
  <si>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</si>
  <si>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</si>
  <si>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</si>
  <si>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</si>
  <si>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</si>
  <si>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</si>
  <si>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</si>
  <si>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</si>
  <si>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</si>
  <si>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</si>
  <si>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</si>
  <si>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</si>
  <si>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</si>
  <si>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</si>
  <si>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</si>
  <si>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</si>
  <si>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</si>
  <si>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</si>
  <si>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</si>
  <si>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</si>
  <si>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</si>
  <si>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</si>
  <si>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</si>
  <si>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</si>
  <si>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</si>
  <si>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</si>
  <si>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</si>
  <si>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</si>
  <si>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</si>
  <si>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</si>
  <si>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</si>
  <si>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</si>
  <si>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</si>
  <si>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</si>
  <si>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</si>
  <si>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</si>
  <si>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</si>
  <si>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</si>
  <si>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</si>
  <si>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</si>
  <si>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</si>
  <si>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</si>
  <si>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</si>
  <si>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</si>
  <si>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</si>
  <si>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</si>
  <si>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</si>
  <si>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</si>
  <si>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</si>
  <si>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</si>
  <si>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</si>
  <si>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</si>
  <si>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</si>
  <si>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</si>
  <si>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</si>
  <si>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</si>
  <si>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</si>
  <si>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</si>
  <si>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</si>
  <si>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</si>
  <si>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</si>
  <si>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</si>
  <si>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</si>
  <si>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</si>
  <si>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</si>
  <si>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</si>
  <si>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</si>
  <si>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</si>
  <si>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</si>
  <si>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</si>
  <si>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</si>
  <si>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</si>
  <si>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</si>
  <si>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</si>
  <si>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</si>
  <si>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</si>
  <si>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</si>
  <si>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</si>
  <si>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</si>
  <si>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</si>
  <si>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</si>
  <si>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</si>
  <si>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</si>
  <si>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</si>
  <si>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</si>
  <si>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</si>
  <si>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</si>
  <si>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</si>
  <si>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</si>
  <si>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</si>
  <si>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</si>
  <si>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</si>
  <si>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</si>
  <si>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</si>
  <si>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</si>
  <si>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</si>
  <si>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</si>
  <si>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</si>
  <si>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</si>
  <si>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</si>
  <si>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</si>
  <si>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</si>
  <si>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</si>
  <si>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</si>
  <si>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</si>
  <si>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</si>
  <si>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</si>
  <si>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</si>
  <si>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</si>
  <si>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</si>
  <si>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</si>
  <si>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</si>
  <si>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</si>
  <si>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</si>
  <si>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</si>
  <si>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</si>
  <si>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</si>
  <si>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</si>
  <si>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</si>
  <si>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</si>
  <si>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</si>
  <si>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</si>
  <si>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</si>
  <si>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</si>
  <si>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</si>
  <si>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</si>
  <si>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</si>
  <si>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</si>
  <si>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</si>
  <si>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</si>
  <si>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</si>
  <si>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</si>
  <si>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</si>
  <si>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</si>
  <si>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</si>
  <si>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</si>
  <si>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</si>
  <si>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</si>
  <si>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</si>
  <si>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</si>
  <si>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</si>
  <si>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</si>
  <si>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</si>
  <si>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</si>
  <si>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</si>
  <si>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</si>
  <si>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</si>
  <si>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</si>
  <si>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</si>
  <si>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</si>
  <si>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</si>
  <si>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</si>
  <si>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</si>
  <si>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</si>
  <si>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</si>
  <si>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</si>
  <si>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</si>
  <si>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</si>
  <si>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</si>
  <si>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</si>
  <si>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</si>
  <si>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</si>
  <si>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</si>
  <si>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</si>
  <si>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</si>
  <si>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</si>
  <si>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</si>
  <si>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</si>
  <si>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</si>
  <si>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</si>
  <si>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</si>
  <si>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</si>
  <si>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</si>
  <si>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</si>
  <si>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</si>
  <si>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</si>
  <si>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</si>
  <si>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</si>
  <si>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</si>
  <si>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</si>
  <si>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</si>
  <si>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</si>
  <si>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</si>
  <si>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</si>
  <si>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</si>
  <si>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</si>
  <si>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</si>
  <si>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</si>
  <si>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</si>
  <si>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</si>
  <si>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</si>
  <si>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</si>
  <si>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</si>
  <si>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</si>
  <si>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</si>
  <si>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</si>
  <si>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</si>
  <si>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</si>
  <si>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</si>
  <si>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</si>
  <si>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</si>
  <si>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</si>
  <si>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</si>
  <si>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</si>
  <si>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</si>
  <si>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</si>
  <si>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</si>
  <si>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</si>
  <si>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</si>
  <si>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</si>
  <si>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</si>
  <si>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</si>
  <si>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</si>
  <si>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</si>
  <si>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</si>
  <si>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</si>
  <si>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</si>
  <si>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</si>
  <si>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</si>
  <si>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</si>
  <si>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</si>
  <si>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</si>
  <si>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</si>
  <si>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</si>
  <si>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</si>
  <si>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</si>
  <si>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</si>
  <si>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</si>
  <si>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</si>
  <si>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</si>
  <si>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</si>
  <si>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</si>
  <si>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</si>
  <si>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</si>
  <si>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</si>
  <si>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</si>
  <si>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</si>
  <si>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</si>
  <si>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</si>
  <si>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</si>
  <si>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</si>
  <si>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</si>
  <si>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</si>
  <si>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</si>
  <si>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</si>
  <si>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</si>
  <si>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</si>
  <si>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</si>
  <si>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</si>
  <si>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</si>
  <si>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</si>
  <si>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</si>
  <si>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</si>
  <si>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</si>
  <si>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</si>
  <si>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</si>
  <si>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</si>
  <si>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</si>
  <si>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</si>
  <si>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</si>
  <si>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</si>
  <si>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</si>
  <si>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</si>
  <si>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</si>
  <si>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</si>
  <si>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</si>
  <si>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</si>
  <si>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</si>
  <si>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</si>
  <si>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</si>
  <si>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</si>
  <si>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</si>
  <si>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</si>
  <si>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</si>
  <si>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</si>
  <si>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</si>
  <si>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</si>
  <si>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</si>
  <si>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</si>
  <si>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</si>
  <si>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</si>
  <si>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</si>
  <si>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</si>
  <si>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</si>
  <si>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</si>
  <si>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</si>
  <si>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</si>
  <si>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</si>
  <si>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</si>
  <si>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</si>
  <si>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</si>
  <si>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</si>
  <si>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</si>
  <si>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</si>
  <si>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</si>
  <si>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</si>
  <si>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</si>
  <si>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</si>
  <si>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</si>
  <si>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</si>
  <si>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</si>
  <si>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</si>
  <si>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</si>
  <si>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</si>
  <si>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</si>
  <si>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</si>
  <si>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</si>
  <si>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</si>
  <si>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</si>
  <si>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</si>
  <si>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</si>
  <si>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</si>
  <si>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</si>
  <si>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</si>
  <si>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</si>
  <si>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</si>
  <si>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</si>
  <si>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</si>
  <si>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</si>
  <si>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</si>
  <si>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</si>
  <si>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</si>
  <si>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</si>
  <si>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</si>
  <si>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</si>
  <si>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</si>
  <si>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</si>
  <si>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</si>
  <si>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</si>
  <si>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</si>
  <si>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</si>
  <si>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</si>
  <si>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</si>
  <si>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</si>
  <si>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</si>
  <si>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</si>
  <si>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(303) 672-5153</t>
  </si>
  <si>
    <t>Project-based contract (PBC)</t>
  </si>
  <si>
    <t>Alameda County Transit Santa Clara
Ave/ Webster Bus Stop (#59992)</t>
  </si>
  <si>
    <t>Santa Clara Avenue and Webster Street</t>
  </si>
  <si>
    <t>Alameda County Transit</t>
  </si>
  <si>
    <t>510-891-4777</t>
  </si>
  <si>
    <t>https://www.actransit.org/stop/59992</t>
  </si>
  <si>
    <t>Washington Park</t>
  </si>
  <si>
    <t>740 Central Ave</t>
  </si>
  <si>
    <t>Dave Leimsieder</t>
  </si>
  <si>
    <t>(510) 747-7529</t>
  </si>
  <si>
    <t>https://www.alamedaca.gov/Departments/Recreation-Parks/Washington-Park</t>
  </si>
  <si>
    <t>Alameda West End Public Library</t>
  </si>
  <si>
    <t>788 Santa Clara Ave</t>
  </si>
  <si>
    <t>Jane Chisak</t>
  </si>
  <si>
    <t>(510) 747-7767</t>
  </si>
  <si>
    <t>https://www.alamedafree.org/Locations/West-End-Library</t>
  </si>
  <si>
    <t>Alameda Mastick Senior Center</t>
  </si>
  <si>
    <t>1155 Santa Clara Ave</t>
  </si>
  <si>
    <t>Alameda, CA. 94501</t>
  </si>
  <si>
    <t>Morace McKay</t>
  </si>
  <si>
    <t>(510) 747-7500</t>
  </si>
  <si>
    <t>alamedaca.gov/Departments/Recreation-
Parks/Mastick-Senior-Center</t>
  </si>
  <si>
    <t>Walgreens Pharmacy</t>
  </si>
  <si>
    <t>1916 Webster St</t>
  </si>
  <si>
    <t>Tony Suarez</t>
  </si>
  <si>
    <t>(510) 864-2800</t>
  </si>
  <si>
    <t>walgreens.com/locator/walgreens-
1916+webster+st-alameda-ca-94501/id=4050</t>
  </si>
  <si>
    <t>James Vossoughi</t>
  </si>
  <si>
    <t>(415) 315-6708</t>
  </si>
  <si>
    <t>560 Mission Street, 4th Floor</t>
  </si>
  <si>
    <t>San Francisco, California 94105</t>
  </si>
  <si>
    <t>Secured by Leasehold Interest</t>
  </si>
  <si>
    <t>Alameda Farmers' Market on Saturday</t>
  </si>
  <si>
    <t>710 Haight Ave. at Webster St.</t>
  </si>
  <si>
    <t>Maria Gonzales</t>
  </si>
  <si>
    <t>(510) 548-3333</t>
  </si>
  <si>
    <t>https://www.cdfa.ca.gov/is/docs/CurrentMrktsCounty.pdf</t>
  </si>
  <si>
    <t>HUD 202</t>
  </si>
  <si>
    <t>CCE</t>
  </si>
  <si>
    <t>Alameda 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</si>
</sst>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169" fontId="3" fillId="7" borderId="4" xfId="0" applyNumberFormat="1" applyFont="1" applyFill="1" applyBorder="1" applyAlignment="1" applyProtection="1">
      <alignment vertical="center"/>
      <protection locked="0"/>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3"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3" fillId="7" borderId="5" xfId="0" applyNumberFormat="1" applyFon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6"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 fontId="3" fillId="7" borderId="5" xfId="0" quotePrefix="1" applyNumberFormat="1"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21" workbookViewId="0">
      <selection activeCell="G342" sqref="G342"/>
    </sheetView>
  </sheetViews>
  <sheetFormatPr defaultColWidth="0" defaultRowHeight="12.7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3.5"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7"/>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7"/>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7"/>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7"/>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7"/>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7"/>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7"/>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7"/>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7"/>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7"/>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1" customHeight="1">
      <c r="A18" s="37"/>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 customHeight="1">
      <c r="A19" s="37"/>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7"/>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7"/>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7"/>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7"/>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7"/>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7"/>
      <c r="C25" s="3"/>
      <c r="D25" s="37"/>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7"/>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7"/>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7"/>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7"/>
      <c r="D31" s="134"/>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7"/>
      <c r="D32" s="134"/>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7"/>
      <c r="C37" s="3"/>
      <c r="D37" s="37"/>
      <c r="E37" s="37"/>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7"/>
      <c r="C43" s="3"/>
      <c r="D43" s="37"/>
      <c r="E43" s="37"/>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7"/>
      <c r="C44" s="3"/>
      <c r="D44" s="37"/>
      <c r="E44" s="37"/>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7"/>
      <c r="C59" s="3"/>
      <c r="D59" s="37"/>
      <c r="E59" s="37"/>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7"/>
      <c r="C60" s="3"/>
      <c r="D60" s="37"/>
      <c r="E60" s="37"/>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7"/>
      <c r="C61" s="3"/>
      <c r="D61" s="37"/>
      <c r="E61" s="37"/>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7"/>
      <c r="C62" s="3"/>
      <c r="D62" s="37"/>
      <c r="E62" s="37"/>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7"/>
      <c r="C63" s="3"/>
      <c r="D63" s="37"/>
      <c r="E63" s="37"/>
      <c r="F63" s="31"/>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7"/>
      <c r="C66" s="3"/>
      <c r="D66" s="37"/>
      <c r="E66" s="37"/>
      <c r="F66" s="12"/>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7"/>
      <c r="C67" s="3"/>
      <c r="D67" s="37"/>
      <c r="E67" s="37"/>
      <c r="F67" s="12"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7"/>
      <c r="C68" s="3"/>
      <c r="D68" s="37"/>
      <c r="E68" s="37"/>
      <c r="F68" s="12"/>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7"/>
      <c r="C76" s="3"/>
      <c r="D76" s="37"/>
      <c r="E76" s="37"/>
      <c r="F76" s="37"/>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7"/>
      <c r="C77" s="3"/>
      <c r="D77" s="37"/>
      <c r="E77" s="37"/>
      <c r="F77" s="37"/>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7"/>
      <c r="C80" s="3"/>
      <c r="D80" s="37"/>
      <c r="E80" s="37"/>
      <c r="F80" s="37"/>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7"/>
      <c r="C81" s="3"/>
      <c r="D81" s="37"/>
      <c r="E81" s="37"/>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7"/>
      <c r="C84" s="3"/>
      <c r="D84" s="37"/>
      <c r="E84" s="37"/>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7"/>
      <c r="C87" s="3"/>
      <c r="D87" s="37"/>
      <c r="E87" s="37"/>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7"/>
      <c r="C90" s="3"/>
      <c r="D90" s="37"/>
      <c r="E90" s="37"/>
      <c r="F90" s="37"/>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7"/>
      <c r="C91" s="3"/>
      <c r="D91" s="37"/>
      <c r="E91" s="37"/>
      <c r="F91" s="37"/>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7"/>
      <c r="C92" s="3"/>
      <c r="D92" s="37"/>
      <c r="E92" s="37"/>
      <c r="F92" s="37"/>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293"/>
    </row>
    <row r="95" spans="1:38">
      <c r="A95" s="293"/>
      <c r="B95" s="293"/>
      <c r="C95" s="300"/>
      <c r="D95" s="293"/>
      <c r="E95" s="293"/>
      <c r="F95" s="293"/>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293"/>
    </row>
    <row r="96" spans="1:38">
      <c r="A96" s="293"/>
      <c r="B96" s="293"/>
      <c r="C96" s="300"/>
      <c r="D96" s="293"/>
      <c r="E96" s="293"/>
      <c r="F96" s="293"/>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293"/>
    </row>
    <row r="97" spans="1:38">
      <c r="A97" s="293"/>
      <c r="B97" s="293"/>
      <c r="C97" s="300"/>
      <c r="D97" s="293"/>
      <c r="E97" s="293"/>
      <c r="F97" s="293"/>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7"/>
      <c r="C100" s="3"/>
      <c r="D100" s="37"/>
      <c r="E100" s="37"/>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7"/>
      <c r="C103" s="3"/>
      <c r="D103" s="37"/>
      <c r="E103" s="37"/>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7"/>
      <c r="C106" s="3"/>
      <c r="D106" s="37"/>
      <c r="E106" s="37"/>
      <c r="F106" s="37"/>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7"/>
      <c r="C107" s="3"/>
      <c r="D107" s="3"/>
      <c r="E107" s="37"/>
      <c r="F107" s="37"/>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7"/>
      <c r="C110" s="3"/>
      <c r="D110" s="3"/>
      <c r="E110" s="37"/>
      <c r="F110" s="37"/>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7"/>
      <c r="D113" s="562"/>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7"/>
      <c r="C223" s="37"/>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7"/>
      <c r="C234" s="37"/>
      <c r="F234" s="37"/>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7"/>
      <c r="C237" s="37"/>
      <c r="F237" s="37"/>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7"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7"/>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7"/>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7"/>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7"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6" workbookViewId="0">
      <selection activeCell="D90" sqref="D90"/>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52" t="s">
        <v>2270</v>
      </c>
      <c r="B1" s="1852"/>
      <c r="C1" s="1852"/>
      <c r="D1" s="1852"/>
      <c r="E1" s="1852"/>
      <c r="F1" s="1852"/>
      <c r="G1" s="1852"/>
      <c r="H1" s="1852"/>
      <c r="I1" s="1852"/>
      <c r="J1" s="1852"/>
      <c r="K1" s="1852"/>
      <c r="L1" s="1852"/>
      <c r="M1" s="1852"/>
      <c r="N1" s="1852"/>
      <c r="O1" s="1852"/>
      <c r="P1" s="1852"/>
      <c r="Q1" s="1852"/>
      <c r="R1" s="1852"/>
      <c r="S1" s="1852"/>
    </row>
    <row r="2" spans="1:19" ht="15" customHeight="1">
      <c r="A2" s="1852"/>
      <c r="B2" s="1852"/>
      <c r="C2" s="1852"/>
      <c r="D2" s="1852"/>
      <c r="E2" s="1852"/>
      <c r="F2" s="1852"/>
      <c r="G2" s="1852"/>
      <c r="H2" s="1852"/>
      <c r="I2" s="1852"/>
      <c r="J2" s="1852"/>
      <c r="K2" s="1852"/>
      <c r="L2" s="1852"/>
      <c r="M2" s="1852"/>
      <c r="N2" s="1852"/>
      <c r="O2" s="1852"/>
      <c r="P2" s="1852"/>
      <c r="Q2" s="1852"/>
      <c r="R2" s="1852"/>
      <c r="S2" s="1852"/>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36" t="s">
        <v>2271</v>
      </c>
      <c r="C4" s="1836"/>
      <c r="D4" s="1836"/>
      <c r="E4" s="1836"/>
      <c r="F4" s="1836"/>
      <c r="G4" s="1836"/>
      <c r="H4" s="1836"/>
      <c r="I4" s="1836"/>
      <c r="J4" s="1836"/>
      <c r="K4" s="1836"/>
      <c r="L4" s="1836"/>
      <c r="M4" s="1836"/>
      <c r="N4" s="1836"/>
      <c r="O4" s="1836"/>
      <c r="P4" s="1836"/>
      <c r="Q4" s="1836"/>
      <c r="R4" s="1836"/>
    </row>
    <row r="5" spans="1:19" ht="15" customHeight="1">
      <c r="A5" s="420"/>
      <c r="B5" s="1836"/>
      <c r="C5" s="1836"/>
      <c r="D5" s="1836"/>
      <c r="E5" s="1836"/>
      <c r="F5" s="1836"/>
      <c r="G5" s="1836"/>
      <c r="H5" s="1836"/>
      <c r="I5" s="1836"/>
      <c r="J5" s="1836"/>
      <c r="K5" s="1836"/>
      <c r="L5" s="1836"/>
      <c r="M5" s="1836"/>
      <c r="N5" s="1836"/>
      <c r="O5" s="1836"/>
      <c r="P5" s="1836"/>
      <c r="Q5" s="1836"/>
      <c r="R5" s="1836"/>
    </row>
    <row r="6" spans="1:19" ht="15" customHeight="1">
      <c r="A6" s="420"/>
      <c r="B6" s="1836"/>
      <c r="C6" s="1836"/>
      <c r="D6" s="1836"/>
      <c r="E6" s="1836"/>
      <c r="F6" s="1836"/>
      <c r="G6" s="1836"/>
      <c r="H6" s="1836"/>
      <c r="I6" s="1836"/>
      <c r="J6" s="1836"/>
      <c r="K6" s="1836"/>
      <c r="L6" s="1836"/>
      <c r="M6" s="1836"/>
      <c r="N6" s="1836"/>
      <c r="O6" s="1836"/>
      <c r="P6" s="1836"/>
      <c r="Q6" s="1836"/>
      <c r="R6" s="1836"/>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36" t="s">
        <v>2272</v>
      </c>
      <c r="C8" s="1836"/>
      <c r="D8" s="1836"/>
      <c r="E8" s="1836"/>
      <c r="F8" s="1836"/>
      <c r="G8" s="1836"/>
      <c r="H8" s="1836"/>
      <c r="I8" s="1836"/>
      <c r="J8" s="1836"/>
      <c r="K8" s="1836"/>
      <c r="L8" s="1836"/>
      <c r="M8" s="1836"/>
      <c r="N8" s="1836"/>
      <c r="O8" s="1836"/>
      <c r="P8" s="1836"/>
      <c r="Q8" s="1836"/>
      <c r="R8" s="1836"/>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36" t="s">
        <v>2273</v>
      </c>
      <c r="C10" s="1836"/>
      <c r="D10" s="1836"/>
      <c r="E10" s="1836"/>
      <c r="F10" s="1836"/>
      <c r="G10" s="1836"/>
      <c r="H10" s="1836"/>
      <c r="I10" s="1836"/>
      <c r="J10" s="1836"/>
      <c r="K10" s="1836"/>
      <c r="L10" s="1836"/>
      <c r="M10" s="1836"/>
      <c r="N10" s="1836"/>
      <c r="O10" s="1836"/>
      <c r="P10" s="1836"/>
      <c r="Q10" s="1836"/>
      <c r="R10" s="1836"/>
    </row>
    <row r="11" spans="1:19" ht="29.25" customHeight="1">
      <c r="A11" s="420"/>
      <c r="B11" s="1836"/>
      <c r="C11" s="1836"/>
      <c r="D11" s="1836"/>
      <c r="E11" s="1836"/>
      <c r="F11" s="1836"/>
      <c r="G11" s="1836"/>
      <c r="H11" s="1836"/>
      <c r="I11" s="1836"/>
      <c r="J11" s="1836"/>
      <c r="K11" s="1836"/>
      <c r="L11" s="1836"/>
      <c r="M11" s="1836"/>
      <c r="N11" s="1836"/>
      <c r="O11" s="1836"/>
      <c r="P11" s="1836"/>
      <c r="Q11" s="1836"/>
      <c r="R11" s="1836"/>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36" t="s">
        <v>2274</v>
      </c>
      <c r="C13" s="1836"/>
      <c r="D13" s="1836"/>
      <c r="E13" s="1836"/>
      <c r="F13" s="1836"/>
      <c r="G13" s="1836"/>
      <c r="H13" s="1836"/>
      <c r="I13" s="1836"/>
      <c r="J13" s="1836"/>
      <c r="K13" s="1836"/>
      <c r="L13" s="1836"/>
      <c r="M13" s="1836"/>
      <c r="N13" s="1836"/>
      <c r="O13" s="1836"/>
      <c r="P13" s="1836"/>
      <c r="Q13" s="1836"/>
      <c r="R13" s="1836"/>
    </row>
    <row r="14" spans="1:19" ht="15" customHeight="1">
      <c r="A14" s="420"/>
      <c r="B14" s="1836"/>
      <c r="C14" s="1836"/>
      <c r="D14" s="1836"/>
      <c r="E14" s="1836"/>
      <c r="F14" s="1836"/>
      <c r="G14" s="1836"/>
      <c r="H14" s="1836"/>
      <c r="I14" s="1836"/>
      <c r="J14" s="1836"/>
      <c r="K14" s="1836"/>
      <c r="L14" s="1836"/>
      <c r="M14" s="1836"/>
      <c r="N14" s="1836"/>
      <c r="O14" s="1836"/>
      <c r="P14" s="1836"/>
      <c r="Q14" s="1836"/>
      <c r="R14" s="1836"/>
    </row>
    <row r="15" spans="1:19" ht="15" customHeight="1">
      <c r="A15" s="420"/>
      <c r="B15" s="1836"/>
      <c r="C15" s="1836"/>
      <c r="D15" s="1836"/>
      <c r="E15" s="1836"/>
      <c r="F15" s="1836"/>
      <c r="G15" s="1836"/>
      <c r="H15" s="1836"/>
      <c r="I15" s="1836"/>
      <c r="J15" s="1836"/>
      <c r="K15" s="1836"/>
      <c r="L15" s="1836"/>
      <c r="M15" s="1836"/>
      <c r="N15" s="1836"/>
      <c r="O15" s="1836"/>
      <c r="P15" s="1836"/>
      <c r="Q15" s="1836"/>
      <c r="R15" s="1836"/>
    </row>
    <row r="16" spans="1:19" ht="15" customHeight="1">
      <c r="A16" s="420"/>
      <c r="B16" s="1836"/>
      <c r="C16" s="1836"/>
      <c r="D16" s="1836"/>
      <c r="E16" s="1836"/>
      <c r="F16" s="1836"/>
      <c r="G16" s="1836"/>
      <c r="H16" s="1836"/>
      <c r="I16" s="1836"/>
      <c r="J16" s="1836"/>
      <c r="K16" s="1836"/>
      <c r="L16" s="1836"/>
      <c r="M16" s="1836"/>
      <c r="N16" s="1836"/>
      <c r="O16" s="1836"/>
      <c r="P16" s="1836"/>
      <c r="Q16" s="1836"/>
      <c r="R16" s="1836"/>
    </row>
    <row r="17" spans="1:18" ht="15" customHeight="1">
      <c r="A17" s="420"/>
      <c r="B17" s="1836"/>
      <c r="C17" s="1836"/>
      <c r="D17" s="1836"/>
      <c r="E17" s="1836"/>
      <c r="F17" s="1836"/>
      <c r="G17" s="1836"/>
      <c r="H17" s="1836"/>
      <c r="I17" s="1836"/>
      <c r="J17" s="1836"/>
      <c r="K17" s="1836"/>
      <c r="L17" s="1836"/>
      <c r="M17" s="1836"/>
      <c r="N17" s="1836"/>
      <c r="O17" s="1836"/>
      <c r="P17" s="1836"/>
      <c r="Q17" s="1836"/>
      <c r="R17" s="1836"/>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36" t="s">
        <v>2275</v>
      </c>
      <c r="C19" s="1836"/>
      <c r="D19" s="1836"/>
      <c r="E19" s="1836"/>
      <c r="F19" s="1836"/>
      <c r="G19" s="1836"/>
      <c r="H19" s="1836"/>
      <c r="I19" s="1836"/>
      <c r="J19" s="1836"/>
      <c r="K19" s="1836"/>
      <c r="L19" s="1836"/>
      <c r="M19" s="1836"/>
      <c r="N19" s="1836"/>
      <c r="O19" s="1836"/>
      <c r="P19" s="1836"/>
      <c r="Q19" s="1836"/>
      <c r="R19" s="1836"/>
    </row>
    <row r="20" spans="1:18" ht="15" customHeight="1">
      <c r="A20" s="420"/>
      <c r="B20" s="1836"/>
      <c r="C20" s="1836"/>
      <c r="D20" s="1836"/>
      <c r="E20" s="1836"/>
      <c r="F20" s="1836"/>
      <c r="G20" s="1836"/>
      <c r="H20" s="1836"/>
      <c r="I20" s="1836"/>
      <c r="J20" s="1836"/>
      <c r="K20" s="1836"/>
      <c r="L20" s="1836"/>
      <c r="M20" s="1836"/>
      <c r="N20" s="1836"/>
      <c r="O20" s="1836"/>
      <c r="P20" s="1836"/>
      <c r="Q20" s="1836"/>
      <c r="R20" s="1836"/>
    </row>
    <row r="21" spans="1:18" ht="15" customHeight="1">
      <c r="A21" s="420"/>
      <c r="B21" s="1836"/>
      <c r="C21" s="1836"/>
      <c r="D21" s="1836"/>
      <c r="E21" s="1836"/>
      <c r="F21" s="1836"/>
      <c r="G21" s="1836"/>
      <c r="H21" s="1836"/>
      <c r="I21" s="1836"/>
      <c r="J21" s="1836"/>
      <c r="K21" s="1836"/>
      <c r="L21" s="1836"/>
      <c r="M21" s="1836"/>
      <c r="N21" s="1836"/>
      <c r="O21" s="1836"/>
      <c r="P21" s="1836"/>
      <c r="Q21" s="1836"/>
      <c r="R21" s="1836"/>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36" t="s">
        <v>2276</v>
      </c>
      <c r="C23" s="1836"/>
      <c r="D23" s="1836"/>
      <c r="E23" s="1836"/>
      <c r="F23" s="1836"/>
      <c r="G23" s="1836"/>
      <c r="H23" s="1836"/>
      <c r="I23" s="1836"/>
      <c r="J23" s="1836"/>
      <c r="K23" s="1836"/>
      <c r="L23" s="1836"/>
      <c r="M23" s="1836"/>
      <c r="N23" s="1836"/>
      <c r="O23" s="1836"/>
      <c r="P23" s="1836"/>
      <c r="Q23" s="1836"/>
      <c r="R23" s="1836"/>
    </row>
    <row r="24" spans="1:18" ht="15" customHeight="1">
      <c r="B24" s="1836"/>
      <c r="C24" s="1836"/>
      <c r="D24" s="1836"/>
      <c r="E24" s="1836"/>
      <c r="F24" s="1836"/>
      <c r="G24" s="1836"/>
      <c r="H24" s="1836"/>
      <c r="I24" s="1836"/>
      <c r="J24" s="1836"/>
      <c r="K24" s="1836"/>
      <c r="L24" s="1836"/>
      <c r="M24" s="1836"/>
      <c r="N24" s="1836"/>
      <c r="O24" s="1836"/>
      <c r="P24" s="1836"/>
      <c r="Q24" s="1836"/>
      <c r="R24" s="1836"/>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36" t="s">
        <v>2277</v>
      </c>
      <c r="C26" s="1836"/>
      <c r="D26" s="1836"/>
      <c r="E26" s="1836"/>
      <c r="F26" s="1836"/>
      <c r="G26" s="1836"/>
      <c r="H26" s="1836"/>
      <c r="I26" s="1836"/>
      <c r="J26" s="1836"/>
      <c r="K26" s="1836"/>
      <c r="L26" s="1836"/>
      <c r="M26" s="1836"/>
      <c r="N26" s="1836"/>
      <c r="O26" s="1836"/>
      <c r="P26" s="1836"/>
      <c r="Q26" s="1836"/>
      <c r="R26" s="1836"/>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2278</v>
      </c>
    </row>
    <row r="29" spans="1:18" ht="15" customHeight="1">
      <c r="B29" s="1844" t="s">
        <v>2279</v>
      </c>
      <c r="C29" s="1844"/>
      <c r="D29" s="1844"/>
      <c r="E29" s="1844"/>
      <c r="F29" s="1844"/>
      <c r="G29" s="1844"/>
      <c r="H29" s="303"/>
      <c r="I29" s="303"/>
      <c r="J29" s="303"/>
      <c r="K29" s="303"/>
      <c r="L29" s="303"/>
      <c r="M29" s="303"/>
      <c r="N29" s="303"/>
      <c r="O29" s="1842" t="s">
        <v>2280</v>
      </c>
    </row>
    <row r="30" spans="1:18" ht="15" customHeight="1">
      <c r="B30" s="1844"/>
      <c r="C30" s="1844"/>
      <c r="D30" s="1844"/>
      <c r="E30" s="1844"/>
      <c r="F30" s="1844"/>
      <c r="G30" s="1844"/>
      <c r="H30" s="303"/>
      <c r="I30" s="303"/>
      <c r="J30" s="303"/>
      <c r="K30" s="303"/>
      <c r="L30" s="303"/>
      <c r="M30" s="303"/>
      <c r="N30" s="303"/>
      <c r="O30" s="1842"/>
    </row>
    <row r="31" spans="1:18" ht="15" customHeight="1">
      <c r="B31" s="1844"/>
      <c r="C31" s="1844"/>
      <c r="D31" s="1844"/>
      <c r="E31" s="1844"/>
      <c r="F31" s="1844"/>
      <c r="G31" s="1844"/>
      <c r="H31" s="303"/>
      <c r="I31" s="303"/>
      <c r="J31" s="303"/>
      <c r="K31" s="303"/>
      <c r="L31" s="303"/>
      <c r="M31" s="303"/>
      <c r="N31" s="303"/>
      <c r="O31" s="1842"/>
    </row>
    <row r="32" spans="1:18" ht="15" customHeight="1">
      <c r="B32" s="1845"/>
      <c r="C32" s="1845"/>
      <c r="D32" s="1845"/>
      <c r="E32" s="1845"/>
      <c r="F32" s="1845"/>
      <c r="G32" s="1845"/>
      <c r="I32" s="1846" t="s">
        <v>2281</v>
      </c>
      <c r="J32" s="1847" t="s">
        <v>2282</v>
      </c>
      <c r="K32" s="1848">
        <v>1</v>
      </c>
      <c r="M32" s="422"/>
      <c r="O32" s="1843"/>
      <c r="P32" s="1847" t="s">
        <v>2283</v>
      </c>
    </row>
    <row r="33" spans="1:21" ht="15" customHeight="1">
      <c r="B33" s="1849" t="s">
        <v>2284</v>
      </c>
      <c r="C33" s="1849"/>
      <c r="D33" s="1849"/>
      <c r="E33" s="1849"/>
      <c r="F33" s="1849"/>
      <c r="G33" s="1849"/>
      <c r="I33" s="1846"/>
      <c r="J33" s="1847"/>
      <c r="K33" s="1848"/>
      <c r="M33" s="423"/>
      <c r="O33" s="1849" t="s">
        <v>2284</v>
      </c>
      <c r="P33" s="1847"/>
    </row>
    <row r="34" spans="1:21" ht="15" customHeight="1">
      <c r="B34" s="1846"/>
      <c r="C34" s="1846"/>
      <c r="D34" s="1846"/>
      <c r="E34" s="1846"/>
      <c r="F34" s="1846"/>
      <c r="G34" s="1846"/>
      <c r="I34" s="554"/>
      <c r="J34" s="553"/>
      <c r="K34" s="440"/>
      <c r="M34" s="423"/>
      <c r="O34" s="1846"/>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53" t="s">
        <v>2285</v>
      </c>
      <c r="C37" s="1853"/>
      <c r="D37" s="1853"/>
      <c r="E37" s="1853"/>
      <c r="F37" s="429"/>
      <c r="G37" s="429"/>
      <c r="H37" s="430"/>
      <c r="I37" s="303"/>
      <c r="J37" s="303"/>
      <c r="L37" s="442"/>
      <c r="M37" s="442"/>
      <c r="N37" s="442"/>
      <c r="O37" s="442"/>
      <c r="P37" s="442"/>
      <c r="Q37" s="442"/>
      <c r="R37" s="442"/>
      <c r="S37" s="442"/>
    </row>
    <row r="38" spans="1:21" ht="15" customHeight="1">
      <c r="B38" s="1858" t="s">
        <v>2286</v>
      </c>
      <c r="C38" s="1858"/>
      <c r="D38" s="1858"/>
      <c r="E38" s="1858"/>
      <c r="F38" s="556"/>
      <c r="G38" s="431">
        <f>D110</f>
        <v>639259.01389234012</v>
      </c>
      <c r="H38" s="311"/>
      <c r="I38" s="432"/>
      <c r="J38" s="311"/>
      <c r="K38" s="1865" t="s">
        <v>2287</v>
      </c>
      <c r="L38" s="1865"/>
      <c r="M38" s="1865"/>
      <c r="N38" s="1865"/>
      <c r="O38" s="1865"/>
      <c r="P38" s="1865"/>
      <c r="Q38" s="1865"/>
      <c r="R38" s="1865"/>
      <c r="S38" s="1865"/>
    </row>
    <row r="39" spans="1:21" ht="15" customHeight="1">
      <c r="B39" s="1859" t="s">
        <v>2288</v>
      </c>
      <c r="C39" s="1859"/>
      <c r="D39" s="1859"/>
      <c r="E39" s="1859"/>
      <c r="F39" s="556"/>
      <c r="G39" s="539"/>
      <c r="H39" s="311"/>
      <c r="I39" s="432"/>
      <c r="J39" s="311"/>
      <c r="K39" s="1865"/>
      <c r="L39" s="1865"/>
      <c r="M39" s="1865"/>
      <c r="N39" s="1865"/>
      <c r="O39" s="1865"/>
      <c r="P39" s="1865"/>
      <c r="Q39" s="1865"/>
      <c r="R39" s="1865"/>
      <c r="S39" s="1865"/>
    </row>
    <row r="40" spans="1:21" ht="15" customHeight="1">
      <c r="B40" s="1859" t="s">
        <v>2289</v>
      </c>
      <c r="C40" s="1859"/>
      <c r="D40" s="1859"/>
      <c r="E40" s="1859"/>
      <c r="F40" s="556"/>
      <c r="G40" s="539"/>
      <c r="H40" s="311"/>
      <c r="I40" s="432"/>
      <c r="J40" s="311"/>
      <c r="K40" s="1865"/>
      <c r="L40" s="1865"/>
      <c r="M40" s="1865"/>
      <c r="N40" s="1865"/>
      <c r="O40" s="1865"/>
      <c r="P40" s="1865"/>
      <c r="Q40" s="1865"/>
      <c r="R40" s="1865"/>
      <c r="S40" s="1865"/>
    </row>
    <row r="41" spans="1:21" ht="15" customHeight="1">
      <c r="B41" s="1860" t="s">
        <v>2290</v>
      </c>
      <c r="C41" s="1860"/>
      <c r="D41" s="1860"/>
      <c r="E41" s="1860"/>
      <c r="F41" s="556"/>
      <c r="G41" s="311"/>
      <c r="H41" s="311"/>
      <c r="I41" s="432"/>
      <c r="J41" s="311"/>
      <c r="K41" s="1864" t="s">
        <v>326</v>
      </c>
      <c r="L41" s="1864"/>
      <c r="M41" s="1864"/>
      <c r="N41" s="1864"/>
      <c r="O41" s="1864"/>
      <c r="P41" s="1864"/>
      <c r="Q41" s="1864"/>
      <c r="R41" s="1864"/>
      <c r="S41" s="1864"/>
    </row>
    <row r="42" spans="1:21" ht="15" customHeight="1">
      <c r="B42" s="541" t="str">
        <f>Application!C629</f>
        <v>HUD 202 GP Loan</v>
      </c>
      <c r="C42" s="541"/>
      <c r="D42" s="535"/>
      <c r="E42" s="558">
        <f>Application!AO629</f>
        <v>12070000</v>
      </c>
      <c r="F42" s="556"/>
      <c r="G42" s="311"/>
      <c r="H42" s="311"/>
      <c r="I42" s="432"/>
      <c r="J42" s="311"/>
      <c r="K42" s="1863"/>
      <c r="L42" s="1863"/>
      <c r="M42" s="1863"/>
      <c r="N42" s="1863"/>
      <c r="O42" s="1863"/>
      <c r="Q42" s="1866"/>
      <c r="R42" s="1866"/>
      <c r="U42" s="648" t="s">
        <v>326</v>
      </c>
    </row>
    <row r="43" spans="1:21" ht="15" customHeight="1">
      <c r="B43" s="541" t="str">
        <f>Application!C630</f>
        <v>Alameda County A1 Loan</v>
      </c>
      <c r="C43" s="541"/>
      <c r="D43" s="417"/>
      <c r="E43" s="558">
        <f>Application!AO630</f>
        <v>6926828</v>
      </c>
      <c r="F43" s="556"/>
      <c r="G43" s="311"/>
      <c r="H43" s="311"/>
      <c r="I43" s="432"/>
      <c r="J43" s="311"/>
      <c r="L43" s="311"/>
      <c r="M43" s="303"/>
      <c r="N43" s="303"/>
      <c r="O43" s="303"/>
      <c r="Q43" s="433"/>
      <c r="R43" s="433"/>
      <c r="U43" s="648" t="s">
        <v>2291</v>
      </c>
    </row>
    <row r="44" spans="1:21" ht="15" customHeight="1">
      <c r="B44" s="541" t="str">
        <f>Application!C631</f>
        <v>City of Alameda Loan</v>
      </c>
      <c r="C44" s="541"/>
      <c r="D44" s="417"/>
      <c r="E44" s="558">
        <f>Application!AO631</f>
        <v>778654</v>
      </c>
      <c r="F44" s="556"/>
      <c r="G44" s="311"/>
      <c r="H44" s="311"/>
      <c r="I44" s="432"/>
      <c r="K44" s="310" t="s">
        <v>2292</v>
      </c>
      <c r="Q44" s="1866"/>
      <c r="R44" s="1866"/>
    </row>
    <row r="45" spans="1:21" ht="15" customHeight="1">
      <c r="B45" s="541" t="str">
        <f>Application!C632</f>
        <v>CCE Program Funding (GP Loan)</v>
      </c>
      <c r="C45" s="541"/>
      <c r="D45" s="417"/>
      <c r="E45" s="558">
        <f>Application!AO632</f>
        <v>10000000</v>
      </c>
      <c r="F45" s="556"/>
      <c r="G45" s="311"/>
      <c r="H45" s="311"/>
      <c r="I45" s="432"/>
      <c r="K45" s="315" t="s">
        <v>2293</v>
      </c>
      <c r="L45" s="315"/>
      <c r="M45" s="311"/>
      <c r="N45" s="311"/>
      <c r="O45" s="311"/>
      <c r="P45" s="311"/>
    </row>
    <row r="46" spans="1:21" ht="15" customHeight="1">
      <c r="B46" s="541"/>
      <c r="C46" s="541"/>
      <c r="D46" s="417"/>
      <c r="E46" s="558"/>
      <c r="F46" s="556"/>
      <c r="G46" s="311"/>
      <c r="H46" s="311"/>
      <c r="I46" s="432"/>
      <c r="J46" s="311"/>
      <c r="K46" s="1840" t="s">
        <v>2294</v>
      </c>
      <c r="L46" s="1840"/>
      <c r="M46" s="1840"/>
      <c r="N46" s="1840"/>
      <c r="O46" s="1840"/>
      <c r="Q46" s="1837"/>
      <c r="R46" s="1837"/>
    </row>
    <row r="47" spans="1:21" ht="15" customHeight="1">
      <c r="B47" s="541"/>
      <c r="C47" s="541"/>
      <c r="D47" s="417"/>
      <c r="E47" s="558"/>
      <c r="F47" s="556"/>
      <c r="G47" s="311"/>
      <c r="H47" s="311"/>
      <c r="I47" s="432"/>
      <c r="J47" s="311"/>
      <c r="K47" s="1841" t="s">
        <v>2295</v>
      </c>
      <c r="L47" s="1841"/>
      <c r="M47" s="1841"/>
      <c r="N47" s="1841"/>
      <c r="O47" s="1841"/>
      <c r="Q47" s="1839"/>
      <c r="R47" s="1839"/>
    </row>
    <row r="48" spans="1:21" ht="15" customHeight="1">
      <c r="B48" s="541"/>
      <c r="C48" s="541"/>
      <c r="D48" s="417"/>
      <c r="E48" s="558"/>
      <c r="F48" s="556"/>
      <c r="G48" s="311"/>
      <c r="H48" s="311"/>
      <c r="I48" s="432"/>
      <c r="J48" s="311"/>
      <c r="K48" s="1838" t="s">
        <v>2296</v>
      </c>
      <c r="L48" s="1838"/>
      <c r="M48" s="1838"/>
      <c r="N48" s="1838"/>
      <c r="O48" s="1838"/>
      <c r="Q48" s="1840">
        <f>Q46+Q47</f>
        <v>0</v>
      </c>
      <c r="R48" s="1840"/>
    </row>
    <row r="49" spans="1:29" ht="15" customHeight="1">
      <c r="B49" s="541"/>
      <c r="C49" s="541"/>
      <c r="D49" s="417"/>
      <c r="E49" s="558"/>
      <c r="F49" s="556"/>
      <c r="G49" s="311"/>
      <c r="H49" s="311"/>
      <c r="I49" s="432"/>
      <c r="J49" s="311"/>
    </row>
    <row r="50" spans="1:29" ht="15" customHeight="1">
      <c r="B50" s="537" t="s">
        <v>2297</v>
      </c>
      <c r="C50" s="537"/>
      <c r="D50" s="540"/>
      <c r="E50" s="538">
        <f>MAX(IF('Sources and Uses Budget'!B15="",0,'Sources and Uses Budget'!B15),IF(Application!AG395="",0,Application!AG395))</f>
        <v>0</v>
      </c>
      <c r="F50" s="556"/>
      <c r="G50" s="311"/>
      <c r="H50" s="311"/>
      <c r="I50" s="432"/>
      <c r="J50" s="311"/>
    </row>
    <row r="51" spans="1:29" ht="15" customHeight="1">
      <c r="B51" s="536" t="s">
        <v>2298</v>
      </c>
      <c r="C51" s="536"/>
      <c r="D51" s="540"/>
      <c r="E51" s="538"/>
      <c r="F51" s="556"/>
      <c r="G51" s="311"/>
      <c r="H51" s="311"/>
      <c r="I51" s="432"/>
      <c r="J51" s="311"/>
    </row>
    <row r="52" spans="1:29" ht="15" customHeight="1">
      <c r="B52" s="1858" t="s">
        <v>2299</v>
      </c>
      <c r="C52" s="1858"/>
      <c r="D52" s="1858"/>
      <c r="E52" s="1858"/>
      <c r="F52" s="556"/>
      <c r="G52" s="431">
        <f>SUM(E42:E49)-ABS(E50)-ABS(E51)</f>
        <v>29775482</v>
      </c>
      <c r="H52" s="311"/>
      <c r="I52" s="432"/>
      <c r="J52" s="311"/>
    </row>
    <row r="53" spans="1:29" ht="15" customHeight="1">
      <c r="C53" s="436"/>
      <c r="D53" s="436" t="s">
        <v>1406</v>
      </c>
      <c r="E53" s="436"/>
      <c r="F53" s="436"/>
      <c r="G53" s="437">
        <f>SUM(G38:G40)+G52</f>
        <v>30414741.013892341</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2058</v>
      </c>
    </row>
    <row r="56" spans="1:29" ht="15" customHeight="1">
      <c r="B56" s="1861" t="s">
        <v>2300</v>
      </c>
      <c r="C56" s="1861"/>
      <c r="D56" s="556"/>
      <c r="E56" s="556"/>
      <c r="F56" s="556"/>
      <c r="G56" s="556"/>
      <c r="H56" s="556"/>
      <c r="I56" s="556"/>
      <c r="J56" s="556"/>
      <c r="K56" s="556"/>
      <c r="L56" s="556"/>
      <c r="M56" s="556"/>
      <c r="N56" s="556"/>
      <c r="O56" s="556"/>
      <c r="P56" s="556"/>
      <c r="U56" s="839" t="s">
        <v>2301</v>
      </c>
      <c r="AC56" s="840">
        <v>0.2</v>
      </c>
    </row>
    <row r="57" spans="1:29" ht="15" customHeight="1">
      <c r="A57" s="434"/>
      <c r="B57" s="1862" t="s">
        <v>2302</v>
      </c>
      <c r="C57" s="1862"/>
      <c r="D57" s="1862"/>
      <c r="E57" s="1862"/>
      <c r="F57" s="1862"/>
      <c r="G57" s="1862"/>
      <c r="H57" s="1862"/>
      <c r="I57" s="1862"/>
      <c r="J57" s="1862"/>
      <c r="K57" s="1862"/>
      <c r="L57" s="1862"/>
      <c r="M57" s="1862"/>
      <c r="N57" s="1862"/>
      <c r="O57" s="1862"/>
      <c r="P57" s="556"/>
      <c r="U57" s="839" t="s">
        <v>2303</v>
      </c>
      <c r="AC57" s="840">
        <v>0.1</v>
      </c>
    </row>
    <row r="58" spans="1:29" ht="15" customHeight="1">
      <c r="B58" s="1853" t="s">
        <v>2304</v>
      </c>
      <c r="C58" s="1854"/>
      <c r="D58" s="1854"/>
      <c r="E58" s="1854"/>
      <c r="F58" s="439"/>
      <c r="G58" s="439"/>
      <c r="H58" s="429"/>
      <c r="I58" s="429"/>
      <c r="J58" s="1855">
        <f>('Sources and Uses Budget'!D104+Q47)/('Sources and Uses Budget'!B104+Q48)</f>
        <v>0</v>
      </c>
      <c r="K58" s="1856"/>
      <c r="L58" s="1856"/>
      <c r="M58" s="1856"/>
      <c r="N58" s="1857"/>
      <c r="O58" s="429"/>
      <c r="P58" s="429"/>
      <c r="U58" s="839" t="s">
        <v>2305</v>
      </c>
      <c r="AC58" s="840">
        <v>0.1</v>
      </c>
    </row>
    <row r="59" spans="1:29" ht="15" customHeight="1">
      <c r="B59" s="1836" t="s">
        <v>2306</v>
      </c>
      <c r="C59" s="1836"/>
      <c r="D59" s="1836"/>
      <c r="E59" s="1836"/>
      <c r="F59" s="1836"/>
      <c r="G59" s="1836"/>
      <c r="H59" s="1836"/>
      <c r="I59" s="1836"/>
      <c r="J59" s="1836"/>
      <c r="K59" s="1836"/>
      <c r="L59" s="1836"/>
      <c r="M59" s="1836"/>
      <c r="N59" s="1836"/>
      <c r="O59" s="1836"/>
      <c r="P59" s="429"/>
      <c r="U59" s="839" t="s">
        <v>2307</v>
      </c>
      <c r="AC59" s="840">
        <v>0.05</v>
      </c>
    </row>
    <row r="60" spans="1:29" ht="15" customHeight="1">
      <c r="B60" s="1836"/>
      <c r="C60" s="1836"/>
      <c r="D60" s="1836"/>
      <c r="E60" s="1836"/>
      <c r="F60" s="1836"/>
      <c r="G60" s="1836"/>
      <c r="H60" s="1836"/>
      <c r="I60" s="1836"/>
      <c r="J60" s="1836"/>
      <c r="K60" s="1836"/>
      <c r="L60" s="1836"/>
      <c r="M60" s="1836"/>
      <c r="N60" s="1836"/>
      <c r="O60" s="1836"/>
      <c r="P60" s="429"/>
      <c r="AC60" s="841"/>
    </row>
    <row r="61" spans="1:29" ht="15" customHeight="1">
      <c r="B61" s="18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2"/>
      <c r="D61" s="1862"/>
      <c r="E61" s="1862"/>
      <c r="F61" s="1862"/>
      <c r="G61" s="1862"/>
      <c r="H61" s="1862"/>
      <c r="I61" s="1862"/>
      <c r="J61" s="1862"/>
      <c r="K61" s="1862"/>
      <c r="L61" s="1862"/>
      <c r="M61" s="1862"/>
      <c r="N61" s="1862"/>
      <c r="O61" s="1862"/>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68" t="s">
        <v>2308</v>
      </c>
      <c r="K63" s="1869"/>
      <c r="L63" s="1869"/>
      <c r="M63" s="1869"/>
      <c r="N63" s="1869"/>
      <c r="O63" s="1869"/>
      <c r="P63" s="1869"/>
      <c r="Q63" s="1869"/>
      <c r="R63" s="1869"/>
    </row>
    <row r="64" spans="1:29" ht="15" customHeight="1" thickBot="1">
      <c r="B64" s="1861" t="s">
        <v>2309</v>
      </c>
      <c r="C64" s="1861"/>
      <c r="D64" s="303"/>
      <c r="F64" s="303"/>
      <c r="G64" s="436" t="s">
        <v>2310</v>
      </c>
      <c r="H64" s="303"/>
      <c r="I64" s="652"/>
      <c r="J64" s="1870"/>
      <c r="K64" s="1871"/>
      <c r="L64" s="1871"/>
      <c r="M64" s="1871"/>
      <c r="N64" s="1871"/>
      <c r="O64" s="1871"/>
      <c r="P64" s="1871"/>
      <c r="Q64" s="1871"/>
      <c r="R64" s="1871"/>
      <c r="U64" s="838">
        <f>IF(K41="Rural project in a county where no tax credit applications have been received within 5 years",AC59,0)</f>
        <v>0</v>
      </c>
    </row>
    <row r="65" spans="1:22" ht="15" customHeight="1" thickBot="1">
      <c r="B65" s="440" t="s">
        <v>2311</v>
      </c>
      <c r="C65" s="425" t="str">
        <f>IF(OR(Application!M357="Yes",Application!M358="Yes"),"Yes","No")</f>
        <v>Yes</v>
      </c>
      <c r="E65" s="681"/>
      <c r="F65" s="681"/>
      <c r="G65" s="436" t="s">
        <v>2312</v>
      </c>
      <c r="H65" s="303"/>
      <c r="I65" s="652"/>
      <c r="J65" s="1870"/>
      <c r="K65" s="1871"/>
      <c r="L65" s="1871"/>
      <c r="M65" s="1871"/>
      <c r="N65" s="1871"/>
      <c r="O65" s="1871"/>
      <c r="P65" s="1871"/>
      <c r="Q65" s="1871"/>
      <c r="R65" s="1871"/>
      <c r="U65" s="838">
        <f>IF(J67="Non-rural project, Census Tract is Highest Resource (20 percentage points)",AC56,0)</f>
        <v>0</v>
      </c>
    </row>
    <row r="66" spans="1:22" ht="15" customHeight="1" thickBot="1">
      <c r="B66" s="441" t="s">
        <v>2313</v>
      </c>
      <c r="C66" s="545">
        <f>Application!AG438-Application!AG439</f>
        <v>106</v>
      </c>
      <c r="D66" s="681"/>
      <c r="E66" s="441" t="s">
        <v>2314</v>
      </c>
      <c r="F66" s="681"/>
      <c r="G66" s="559"/>
      <c r="H66" s="442"/>
      <c r="I66" s="653"/>
      <c r="J66" s="1870"/>
      <c r="K66" s="1871"/>
      <c r="L66" s="1871"/>
      <c r="M66" s="1871"/>
      <c r="N66" s="1871"/>
      <c r="O66" s="1871"/>
      <c r="P66" s="1871"/>
      <c r="Q66" s="1871"/>
      <c r="R66" s="1871"/>
      <c r="U66" s="838">
        <f>IF(J67="Non-rural project, Census Tract is High Resource (10 percentage points)",AC57,0)</f>
        <v>0</v>
      </c>
    </row>
    <row r="67" spans="1:22" ht="15" customHeight="1" thickBot="1">
      <c r="B67" s="441" t="s">
        <v>2315</v>
      </c>
      <c r="C67" s="546">
        <f>MIN(IF(AND(C65="Yes",G67&gt;=50),(0.75+(G67/200)),1),1.5)</f>
        <v>1.28</v>
      </c>
      <c r="D67" s="442"/>
      <c r="E67" s="441" t="s">
        <v>2316</v>
      </c>
      <c r="G67" s="545">
        <f>C66+G66</f>
        <v>106</v>
      </c>
      <c r="H67" s="442"/>
      <c r="I67" s="653"/>
      <c r="J67" s="1867" t="s">
        <v>326</v>
      </c>
      <c r="K67" s="1864"/>
      <c r="L67" s="1864"/>
      <c r="M67" s="1864"/>
      <c r="N67" s="1864"/>
      <c r="O67" s="1864"/>
      <c r="P67" s="1864"/>
      <c r="Q67" s="1864"/>
      <c r="R67" s="1864"/>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50">
        <f>SUM(U62:U68)</f>
        <v>0</v>
      </c>
    </row>
    <row r="70" spans="1:22" ht="15" customHeight="1" thickBot="1">
      <c r="B70" s="421" t="s">
        <v>2317</v>
      </c>
      <c r="C70" s="421"/>
      <c r="D70" s="421"/>
      <c r="E70" s="421"/>
      <c r="F70" s="421"/>
      <c r="G70" s="421"/>
      <c r="U70" s="1851"/>
      <c r="V70" s="300" t="s">
        <v>2318</v>
      </c>
    </row>
    <row r="71" spans="1:22" ht="15" customHeight="1">
      <c r="B71" s="1858" t="s">
        <v>2319</v>
      </c>
      <c r="C71" s="1858"/>
      <c r="D71" s="1858"/>
      <c r="E71" s="421"/>
      <c r="F71" s="421"/>
      <c r="G71" s="431">
        <f>G53*(1-J58)</f>
        <v>30414741.013892341</v>
      </c>
      <c r="J71" s="443"/>
      <c r="K71" s="588" t="s">
        <v>2280</v>
      </c>
      <c r="L71" s="588"/>
      <c r="M71" s="588"/>
      <c r="N71" s="588"/>
      <c r="O71" s="588"/>
      <c r="Q71" s="1840">
        <f>'Basis &amp; Credits'!T23+'Basis &amp; Credits'!Y23+'Basis &amp; Credits'!AD23+'Basis &amp; Credits'!AI23</f>
        <v>63485696</v>
      </c>
      <c r="R71" s="1840"/>
    </row>
    <row r="72" spans="1:22" ht="15" customHeight="1">
      <c r="B72" s="1872" t="s">
        <v>2320</v>
      </c>
      <c r="C72" s="1872"/>
      <c r="D72" s="1872"/>
      <c r="E72" s="421"/>
      <c r="F72" s="421"/>
      <c r="G72" s="431">
        <f>G71*C67</f>
        <v>38930868.497782201</v>
      </c>
      <c r="J72" s="443"/>
      <c r="K72" s="556"/>
      <c r="L72" s="556"/>
      <c r="M72" s="556"/>
      <c r="N72" s="556"/>
      <c r="O72" s="556"/>
      <c r="Q72" s="1866"/>
      <c r="R72" s="1866"/>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73">
        <f>$G$72</f>
        <v>38930868.497782201</v>
      </c>
      <c r="C75" s="1874"/>
      <c r="D75" s="1874"/>
      <c r="E75" s="1874"/>
      <c r="F75" s="1874"/>
      <c r="G75" s="1874"/>
      <c r="H75" s="444"/>
      <c r="I75" s="1846" t="s">
        <v>2281</v>
      </c>
      <c r="J75" s="1847" t="s">
        <v>2282</v>
      </c>
      <c r="K75" s="1846">
        <v>1</v>
      </c>
      <c r="M75" s="322"/>
      <c r="N75" s="423"/>
      <c r="O75" s="561">
        <f>$Q$71</f>
        <v>63485696</v>
      </c>
      <c r="P75" s="1847" t="s">
        <v>2283</v>
      </c>
      <c r="Q75" s="1875" t="s">
        <v>2321</v>
      </c>
      <c r="R75" s="1878">
        <f>((B75/B76)+((1-(O75/O76))/2))+U69</f>
        <v>0.60549483419896477</v>
      </c>
    </row>
    <row r="76" spans="1:22" ht="15" customHeight="1" thickBot="1">
      <c r="B76" s="1876">
        <f>'Sources and Uses Budget'!$C$104+$Q$46-($E$50+$E$51)*(1-$J$58)</f>
        <v>68136232</v>
      </c>
      <c r="C76" s="1877"/>
      <c r="D76" s="1877"/>
      <c r="E76" s="1877"/>
      <c r="F76" s="1877"/>
      <c r="G76" s="1876"/>
      <c r="I76" s="1846"/>
      <c r="J76" s="1847"/>
      <c r="K76" s="1846"/>
      <c r="M76" s="554"/>
      <c r="O76" s="560">
        <f>B76</f>
        <v>68136232</v>
      </c>
      <c r="P76" s="1847"/>
      <c r="Q76" s="1875"/>
      <c r="R76" s="1879"/>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2322</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2323</v>
      </c>
      <c r="C81" s="557"/>
      <c r="D81" s="557"/>
      <c r="E81" s="557"/>
      <c r="F81" s="557"/>
      <c r="H81" s="557"/>
      <c r="I81" s="432"/>
      <c r="J81" s="557"/>
      <c r="K81" s="310" t="s">
        <v>2324</v>
      </c>
      <c r="L81" s="557"/>
      <c r="M81" s="557"/>
      <c r="N81" s="557"/>
      <c r="O81" s="557"/>
    </row>
    <row r="82" spans="2:18" ht="15" customHeight="1">
      <c r="B82" s="668" t="s">
        <v>2325</v>
      </c>
      <c r="C82" s="660"/>
      <c r="D82" s="655"/>
      <c r="E82" s="660"/>
      <c r="F82" s="660"/>
      <c r="G82" s="661"/>
      <c r="I82" s="432"/>
    </row>
    <row r="83" spans="2:18" ht="15" customHeight="1">
      <c r="B83" s="666" t="s">
        <v>2326</v>
      </c>
      <c r="C83" s="660"/>
      <c r="D83" s="660"/>
      <c r="E83" s="658"/>
      <c r="F83" s="658"/>
      <c r="G83" s="661"/>
      <c r="I83" s="432"/>
      <c r="K83" s="649" t="s">
        <v>2327</v>
      </c>
    </row>
    <row r="84" spans="2:18" ht="15" customHeight="1">
      <c r="B84" s="667" t="s">
        <v>2328</v>
      </c>
      <c r="C84" s="662"/>
      <c r="D84" s="662"/>
      <c r="E84" s="656"/>
      <c r="F84" s="656"/>
      <c r="G84" s="663"/>
      <c r="I84" s="432"/>
      <c r="K84" s="649" t="s">
        <v>2329</v>
      </c>
      <c r="L84" s="557"/>
      <c r="M84" s="557"/>
      <c r="N84" s="557"/>
      <c r="O84" s="557"/>
      <c r="P84" s="557"/>
      <c r="Q84" s="1837"/>
      <c r="R84" s="1837"/>
    </row>
    <row r="85" spans="2:18" ht="15" customHeight="1">
      <c r="B85" s="667" t="s">
        <v>2330</v>
      </c>
      <c r="C85" s="664"/>
      <c r="D85" s="664"/>
      <c r="E85" s="659"/>
      <c r="F85" s="659"/>
      <c r="G85" s="665"/>
      <c r="I85" s="432"/>
      <c r="L85" s="585"/>
      <c r="M85" s="585"/>
      <c r="N85" s="585"/>
      <c r="O85" s="585"/>
      <c r="P85" s="585"/>
    </row>
    <row r="86" spans="2:18" ht="15" customHeight="1">
      <c r="B86" s="668" t="s">
        <v>2331</v>
      </c>
      <c r="C86" s="662"/>
      <c r="D86" s="662"/>
      <c r="E86" s="656"/>
      <c r="F86" s="656"/>
      <c r="G86" s="657"/>
      <c r="I86" s="432"/>
      <c r="L86" s="586"/>
      <c r="M86" s="586"/>
      <c r="N86" s="586"/>
      <c r="O86" s="682" t="s">
        <v>685</v>
      </c>
      <c r="P86" s="586"/>
    </row>
    <row r="87" spans="2:18" ht="15" customHeight="1">
      <c r="B87" s="668" t="s">
        <v>2332</v>
      </c>
      <c r="C87" s="664"/>
      <c r="D87" s="655"/>
      <c r="E87" s="660"/>
      <c r="F87" s="660"/>
      <c r="G87" s="685"/>
      <c r="I87" s="432"/>
    </row>
    <row r="88" spans="2:18" ht="15" customHeight="1">
      <c r="B88" s="683"/>
      <c r="C88" s="660"/>
      <c r="D88" s="660"/>
      <c r="E88" s="684" t="s">
        <v>2333</v>
      </c>
      <c r="F88" s="658"/>
      <c r="G88" s="658" t="s">
        <v>2334</v>
      </c>
      <c r="I88" s="432"/>
      <c r="K88" s="650" t="s">
        <v>2335</v>
      </c>
      <c r="L88" s="557"/>
      <c r="M88" s="557"/>
      <c r="N88" s="557"/>
      <c r="O88" s="557"/>
      <c r="P88" s="557"/>
    </row>
    <row r="89" spans="2:18" ht="15" customHeight="1">
      <c r="B89" s="445" t="s">
        <v>2260</v>
      </c>
      <c r="C89" s="446" t="s">
        <v>2336</v>
      </c>
      <c r="D89" s="669" t="s">
        <v>2337</v>
      </c>
      <c r="E89" s="669" t="s">
        <v>2338</v>
      </c>
      <c r="F89" s="424"/>
      <c r="G89" s="424" t="s">
        <v>2339</v>
      </c>
      <c r="I89" s="432"/>
      <c r="K89" s="650" t="s">
        <v>2340</v>
      </c>
      <c r="L89" s="585"/>
      <c r="M89" s="585"/>
      <c r="N89" s="585"/>
      <c r="O89" s="585"/>
      <c r="P89" s="585"/>
      <c r="Q89" s="1837"/>
      <c r="R89" s="1837"/>
    </row>
    <row r="90" spans="2:18" ht="15" customHeight="1">
      <c r="B90" s="410" t="s">
        <v>2341</v>
      </c>
      <c r="C90" s="411">
        <v>106</v>
      </c>
      <c r="D90" s="412">
        <v>838</v>
      </c>
      <c r="E90" s="412">
        <v>892</v>
      </c>
      <c r="F90" s="453"/>
      <c r="G90" s="311">
        <f>MAX(($E90-$D90)*$C90*12,0)</f>
        <v>68688</v>
      </c>
      <c r="I90" s="432"/>
      <c r="K90" s="650" t="s">
        <v>2342</v>
      </c>
      <c r="L90" s="585"/>
      <c r="M90" s="585"/>
      <c r="N90" s="585"/>
      <c r="O90" s="585"/>
      <c r="P90" s="585"/>
      <c r="Q90" s="1880"/>
      <c r="R90" s="1880"/>
    </row>
    <row r="91" spans="2:18" ht="15" customHeight="1">
      <c r="B91" s="410" t="s">
        <v>864</v>
      </c>
      <c r="C91" s="411"/>
      <c r="D91" s="412"/>
      <c r="E91" s="412"/>
      <c r="F91" s="453"/>
      <c r="G91" s="311">
        <f t="shared" ref="G91:G97" si="0">MAX(($E91-$D91)*$C91*12,0)</f>
        <v>0</v>
      </c>
      <c r="I91" s="432"/>
      <c r="K91" s="650" t="s">
        <v>2343</v>
      </c>
      <c r="L91" s="585"/>
      <c r="M91" s="585"/>
      <c r="N91" s="585"/>
      <c r="O91" s="585"/>
      <c r="P91" s="585"/>
      <c r="Q91" s="1841">
        <f>IFERROR(Q89/Q90,0)</f>
        <v>0</v>
      </c>
      <c r="R91" s="1841"/>
    </row>
    <row r="92" spans="2:18" ht="15" customHeight="1">
      <c r="B92" s="410" t="s">
        <v>864</v>
      </c>
      <c r="C92" s="411"/>
      <c r="D92" s="412"/>
      <c r="E92" s="412"/>
      <c r="F92" s="453"/>
      <c r="G92" s="311">
        <f t="shared" si="0"/>
        <v>0</v>
      </c>
      <c r="I92" s="432"/>
    </row>
    <row r="93" spans="2:18" ht="15" customHeight="1">
      <c r="B93" s="410" t="s">
        <v>864</v>
      </c>
      <c r="C93" s="411"/>
      <c r="D93" s="412"/>
      <c r="E93" s="412"/>
      <c r="F93" s="453"/>
      <c r="G93" s="311">
        <f t="shared" si="0"/>
        <v>0</v>
      </c>
      <c r="I93" s="432"/>
      <c r="K93" s="303" t="s">
        <v>2344</v>
      </c>
      <c r="L93" s="441"/>
      <c r="M93" s="441"/>
      <c r="N93" s="441"/>
      <c r="O93" s="441"/>
      <c r="P93" s="441"/>
      <c r="Q93" s="1840">
        <f>MAX(Q84,Q91)</f>
        <v>0</v>
      </c>
      <c r="R93" s="1840"/>
    </row>
    <row r="94" spans="2:18" ht="15" customHeight="1">
      <c r="B94" s="410" t="s">
        <v>864</v>
      </c>
      <c r="C94" s="411"/>
      <c r="D94" s="412"/>
      <c r="E94" s="412"/>
      <c r="F94" s="453"/>
      <c r="G94" s="311">
        <f t="shared" si="0"/>
        <v>0</v>
      </c>
      <c r="I94" s="432"/>
      <c r="K94" s="303"/>
      <c r="L94" s="441"/>
      <c r="M94" s="441"/>
      <c r="N94" s="441"/>
      <c r="O94" s="441"/>
      <c r="P94" s="441"/>
      <c r="Q94" s="433"/>
      <c r="R94" s="433"/>
    </row>
    <row r="95" spans="2:18" ht="15" customHeight="1">
      <c r="B95" s="410" t="s">
        <v>864</v>
      </c>
      <c r="C95" s="411"/>
      <c r="D95" s="412"/>
      <c r="E95" s="412"/>
      <c r="F95" s="453"/>
      <c r="G95" s="311">
        <f t="shared" si="0"/>
        <v>0</v>
      </c>
      <c r="I95" s="432"/>
      <c r="K95" s="303"/>
      <c r="L95" s="441"/>
      <c r="M95" s="441"/>
      <c r="N95" s="441"/>
      <c r="O95" s="441"/>
      <c r="P95" s="441"/>
      <c r="Q95" s="433"/>
      <c r="R95" s="433"/>
    </row>
    <row r="96" spans="2:18" ht="15" customHeight="1">
      <c r="B96" s="410" t="s">
        <v>864</v>
      </c>
      <c r="C96" s="411"/>
      <c r="D96" s="412"/>
      <c r="E96" s="412"/>
      <c r="F96" s="453"/>
      <c r="G96" s="311">
        <f t="shared" si="0"/>
        <v>0</v>
      </c>
      <c r="I96" s="432"/>
    </row>
    <row r="97" spans="2:9" ht="15" customHeight="1">
      <c r="B97" s="410" t="s">
        <v>864</v>
      </c>
      <c r="C97" s="411"/>
      <c r="D97" s="412"/>
      <c r="E97" s="412"/>
      <c r="F97" s="453"/>
      <c r="G97" s="311">
        <f t="shared" si="0"/>
        <v>0</v>
      </c>
      <c r="I97" s="432"/>
    </row>
    <row r="98" spans="2:9" ht="15" customHeight="1">
      <c r="C98" s="448"/>
      <c r="D98" s="303"/>
      <c r="E98" s="441" t="s">
        <v>2345</v>
      </c>
      <c r="F98" s="441"/>
      <c r="G98" s="437">
        <f>SUM(G90:G97)</f>
        <v>68688</v>
      </c>
      <c r="I98" s="432"/>
    </row>
    <row r="99" spans="2:9" ht="15" customHeight="1">
      <c r="I99" s="432"/>
    </row>
    <row r="100" spans="2:9" ht="15" customHeight="1">
      <c r="B100" s="303" t="s">
        <v>2346</v>
      </c>
      <c r="D100" s="433">
        <f>G98+Q93</f>
        <v>68688</v>
      </c>
      <c r="I100" s="432"/>
    </row>
    <row r="101" spans="2:9" ht="15" customHeight="1">
      <c r="B101" s="303" t="s">
        <v>2347</v>
      </c>
      <c r="D101" s="449">
        <v>0.05</v>
      </c>
      <c r="I101" s="432"/>
    </row>
    <row r="102" spans="2:9" ht="15" customHeight="1">
      <c r="B102" s="303" t="s">
        <v>2348</v>
      </c>
      <c r="D102" s="433">
        <f>D100-(D100*D101)</f>
        <v>65253.599999999999</v>
      </c>
    </row>
    <row r="103" spans="2:9" ht="15" customHeight="1">
      <c r="B103" s="303" t="s">
        <v>2349</v>
      </c>
      <c r="D103" s="450"/>
    </row>
    <row r="104" spans="2:9" ht="15" customHeight="1">
      <c r="B104" s="303" t="s">
        <v>2350</v>
      </c>
      <c r="D104" s="433">
        <f>D102/D108</f>
        <v>56742.260869565223</v>
      </c>
    </row>
    <row r="106" spans="2:9" ht="15" customHeight="1">
      <c r="B106" s="303" t="s">
        <v>2351</v>
      </c>
      <c r="D106" s="303">
        <v>15</v>
      </c>
    </row>
    <row r="107" spans="2:9" ht="15" customHeight="1">
      <c r="B107" s="303" t="s">
        <v>2352</v>
      </c>
      <c r="D107" s="549">
        <v>0.04</v>
      </c>
    </row>
    <row r="108" spans="2:9" ht="15" customHeight="1">
      <c r="B108" s="303" t="s">
        <v>2353</v>
      </c>
      <c r="D108" s="451">
        <v>1.1499999999999999</v>
      </c>
    </row>
    <row r="109" spans="2:9" ht="15" customHeight="1">
      <c r="B109" s="303"/>
      <c r="C109" s="303"/>
      <c r="D109" s="452"/>
      <c r="E109" s="452"/>
      <c r="F109" s="452"/>
    </row>
    <row r="110" spans="2:9" ht="15" customHeight="1">
      <c r="B110" s="303" t="s">
        <v>2354</v>
      </c>
      <c r="C110" s="303"/>
      <c r="D110" s="544">
        <f>PV(D107/12,D106*12,-D104/12, ,0)</f>
        <v>639259.01389234012</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D217"/>
  <sheetViews>
    <sheetView topLeftCell="A24" workbookViewId="0">
      <selection activeCell="C8" sqref="C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16384" ht="18">
      <c r="A1" s="304" t="s">
        <v>2355</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16384"/>
    <row r="3" spans="1:16384" ht="15.75">
      <c r="A3" s="305" t="s">
        <v>2356</v>
      </c>
      <c r="B3" s="305"/>
      <c r="C3" s="331" t="s">
        <v>2357</v>
      </c>
      <c r="D3" s="306"/>
      <c r="E3" s="332" t="s">
        <v>2358</v>
      </c>
      <c r="F3" s="302"/>
      <c r="G3" s="332" t="s">
        <v>2359</v>
      </c>
      <c r="H3" s="302"/>
      <c r="I3" s="332" t="s">
        <v>2360</v>
      </c>
      <c r="J3" s="302"/>
      <c r="K3" s="332" t="s">
        <v>2361</v>
      </c>
      <c r="L3" s="302"/>
      <c r="M3" s="332" t="s">
        <v>2362</v>
      </c>
      <c r="N3" s="302"/>
      <c r="O3" s="332" t="s">
        <v>2363</v>
      </c>
      <c r="P3" s="302"/>
      <c r="Q3" s="332" t="s">
        <v>2364</v>
      </c>
      <c r="R3" s="302"/>
      <c r="S3" s="332" t="s">
        <v>2365</v>
      </c>
      <c r="T3" s="302"/>
      <c r="U3" s="332" t="s">
        <v>2366</v>
      </c>
      <c r="V3" s="302"/>
      <c r="W3" s="332" t="s">
        <v>2367</v>
      </c>
      <c r="X3" s="302"/>
      <c r="Y3" s="332" t="s">
        <v>2368</v>
      </c>
      <c r="Z3" s="302"/>
      <c r="AA3" s="332" t="s">
        <v>2369</v>
      </c>
      <c r="AB3" s="302"/>
      <c r="AC3" s="332" t="s">
        <v>2370</v>
      </c>
      <c r="AD3" s="302"/>
      <c r="AE3" s="332" t="s">
        <v>2371</v>
      </c>
      <c r="AF3" s="302"/>
      <c r="AG3" s="332" t="s">
        <v>2372</v>
      </c>
      <c r="AH3" s="306"/>
    </row>
    <row r="4" spans="1:16384" ht="14.25">
      <c r="A4" s="311" t="s">
        <v>2373</v>
      </c>
      <c r="B4" s="311"/>
      <c r="C4" s="334">
        <v>1.0249999999999999</v>
      </c>
      <c r="D4" s="311"/>
      <c r="E4" s="311">
        <f>Application!Y788</f>
        <v>987072</v>
      </c>
      <c r="F4" s="311"/>
      <c r="G4" s="311">
        <f>E4*$C$4</f>
        <v>1011748.7999999999</v>
      </c>
      <c r="H4" s="311"/>
      <c r="I4" s="311">
        <f>G4*$C$4</f>
        <v>1037042.5199999998</v>
      </c>
      <c r="J4" s="311"/>
      <c r="K4" s="311">
        <f>I4*$C$4</f>
        <v>1062968.5829999996</v>
      </c>
      <c r="L4" s="311"/>
      <c r="M4" s="311">
        <f>K4*$C$4</f>
        <v>1089542.7975749995</v>
      </c>
      <c r="N4" s="311"/>
      <c r="O4" s="311">
        <f>M4*$C$4</f>
        <v>1116781.3675143744</v>
      </c>
      <c r="P4" s="311"/>
      <c r="Q4" s="311">
        <f>O4*$C$4</f>
        <v>1144700.9017022336</v>
      </c>
      <c r="R4" s="311"/>
      <c r="S4" s="311">
        <f>Q4*$C$4</f>
        <v>1173318.4242447894</v>
      </c>
      <c r="T4" s="311"/>
      <c r="U4" s="311">
        <f>S4*$C$4</f>
        <v>1202651.384850909</v>
      </c>
      <c r="V4" s="311"/>
      <c r="W4" s="311">
        <f>U4*$C$4</f>
        <v>1232717.6694721817</v>
      </c>
      <c r="X4" s="311"/>
      <c r="Y4" s="311">
        <f>W4*$C$4</f>
        <v>1263535.611208986</v>
      </c>
      <c r="Z4" s="311"/>
      <c r="AA4" s="311">
        <f>Y4*$C$4</f>
        <v>1295124.0014892106</v>
      </c>
      <c r="AB4" s="311"/>
      <c r="AC4" s="311">
        <f>AA4*$C$4</f>
        <v>1327502.1015264408</v>
      </c>
      <c r="AD4" s="311"/>
      <c r="AE4" s="311">
        <f>AC4*$C$4</f>
        <v>1360689.6540646018</v>
      </c>
      <c r="AF4" s="311"/>
      <c r="AG4" s="311">
        <f>AE4*$C$4</f>
        <v>1394706.8954162167</v>
      </c>
      <c r="AH4" s="311"/>
    </row>
    <row r="5" spans="1:16384" ht="14.25">
      <c r="A5" s="303"/>
      <c r="B5" s="303" t="s">
        <v>2347</v>
      </c>
      <c r="C5" s="927">
        <v>0.05</v>
      </c>
      <c r="D5" s="303"/>
      <c r="E5" s="313">
        <f>-E4*$C$5</f>
        <v>-49353.600000000006</v>
      </c>
      <c r="F5" s="313"/>
      <c r="G5" s="313">
        <f>-G4*$C$5</f>
        <v>-50587.44</v>
      </c>
      <c r="H5" s="313"/>
      <c r="I5" s="313">
        <f>-I4*$C$5</f>
        <v>-51852.125999999989</v>
      </c>
      <c r="J5" s="313"/>
      <c r="K5" s="313">
        <f>-K4*$C$5</f>
        <v>-53148.429149999982</v>
      </c>
      <c r="L5" s="313"/>
      <c r="M5" s="313">
        <f>-M4*$C$5</f>
        <v>-54477.139878749978</v>
      </c>
      <c r="N5" s="313"/>
      <c r="O5" s="313">
        <f>-O4*$C$5</f>
        <v>-55839.068375718722</v>
      </c>
      <c r="P5" s="313"/>
      <c r="Q5" s="313">
        <f>-Q4*$C$5</f>
        <v>-57235.045085111684</v>
      </c>
      <c r="R5" s="313"/>
      <c r="S5" s="313">
        <f>-S4*$C$5</f>
        <v>-58665.921212239475</v>
      </c>
      <c r="T5" s="313"/>
      <c r="U5" s="313">
        <f>-U4*$C$5</f>
        <v>-60132.569242545454</v>
      </c>
      <c r="V5" s="313"/>
      <c r="W5" s="313">
        <f>-W4*$C$5</f>
        <v>-61635.883473609087</v>
      </c>
      <c r="X5" s="313"/>
      <c r="Y5" s="313">
        <f>-Y4*$C$5</f>
        <v>-63176.780560449304</v>
      </c>
      <c r="Z5" s="313"/>
      <c r="AA5" s="313">
        <f>-AA4*$C$5</f>
        <v>-64756.200074460532</v>
      </c>
      <c r="AB5" s="313"/>
      <c r="AC5" s="313">
        <f>-AC4*$C$5</f>
        <v>-66375.105076322041</v>
      </c>
      <c r="AD5" s="313"/>
      <c r="AE5" s="313">
        <f>-AE4*$C$5</f>
        <v>-68034.482703230096</v>
      </c>
      <c r="AF5" s="313"/>
      <c r="AG5" s="313">
        <f>-AG4*$C$5</f>
        <v>-69735.344770810843</v>
      </c>
      <c r="AH5" s="303"/>
    </row>
    <row r="6" spans="1:16384" s="314" customFormat="1" ht="14.25">
      <c r="A6" s="303" t="s">
        <v>2374</v>
      </c>
      <c r="B6" s="303"/>
      <c r="C6" s="334">
        <v>1.0249999999999999</v>
      </c>
      <c r="D6" s="303"/>
      <c r="E6" s="314">
        <f>Application!Z796</f>
        <v>147552</v>
      </c>
      <c r="G6" s="314">
        <f ca="1">G35-(G4+G5+G7+G8+G9)</f>
        <v>160669.30263157899</v>
      </c>
      <c r="H6" s="314">
        <f t="shared" ref="H6:BS6" si="0">H35-(H4+H5+H7+H8+H9)</f>
        <v>0</v>
      </c>
      <c r="I6" s="314">
        <f t="shared" ca="1" si="0"/>
        <v>174494.37009210512</v>
      </c>
      <c r="K6" s="314">
        <f t="shared" ca="1" si="0"/>
        <v>189057.6322762504</v>
      </c>
      <c r="M6" s="314">
        <f t="shared" ca="1" si="0"/>
        <v>204391.2839334025</v>
      </c>
      <c r="O6" s="314">
        <f t="shared" ca="1" si="0"/>
        <v>220528.80557753169</v>
      </c>
      <c r="Q6" s="314">
        <f t="shared" ca="1" si="0"/>
        <v>237505.01246265648</v>
      </c>
      <c r="S6" s="314">
        <f t="shared" ca="1" si="0"/>
        <v>255356.10537179746</v>
      </c>
      <c r="U6" s="314">
        <f t="shared" ca="1" si="0"/>
        <v>274119.72328537237</v>
      </c>
      <c r="W6" s="314">
        <f t="shared" ca="1" si="0"/>
        <v>293834.99799735006</v>
      </c>
      <c r="Y6" s="314">
        <f t="shared" ca="1" si="0"/>
        <v>314542.61074996158</v>
      </c>
      <c r="AA6" s="314">
        <f t="shared" ca="1" si="0"/>
        <v>336284.85096027167</v>
      </c>
      <c r="AC6" s="314">
        <f t="shared" ca="1" si="0"/>
        <v>359105.67711458332</v>
      </c>
      <c r="AE6" s="314">
        <f t="shared" ca="1" si="0"/>
        <v>383050.77990935324</v>
      </c>
      <c r="AG6" s="314">
        <f t="shared" ca="1" si="0"/>
        <v>408167.64772012341</v>
      </c>
      <c r="AI6" s="314">
        <f t="shared" si="0"/>
        <v>0</v>
      </c>
      <c r="AJ6" s="314">
        <f t="shared" si="0"/>
        <v>0</v>
      </c>
      <c r="AK6" s="314">
        <f t="shared" si="0"/>
        <v>0</v>
      </c>
      <c r="AL6" s="314">
        <f t="shared" si="0"/>
        <v>0</v>
      </c>
      <c r="AM6" s="314">
        <f t="shared" si="0"/>
        <v>0</v>
      </c>
      <c r="AN6" s="314">
        <f t="shared" si="0"/>
        <v>0</v>
      </c>
      <c r="AO6" s="314">
        <f t="shared" si="0"/>
        <v>0</v>
      </c>
      <c r="AP6" s="314">
        <f t="shared" si="0"/>
        <v>0</v>
      </c>
      <c r="AQ6" s="314">
        <f t="shared" si="0"/>
        <v>0</v>
      </c>
      <c r="AR6" s="314">
        <f t="shared" si="0"/>
        <v>0</v>
      </c>
      <c r="AS6" s="314">
        <f t="shared" si="0"/>
        <v>0</v>
      </c>
      <c r="AT6" s="314">
        <f t="shared" si="0"/>
        <v>0</v>
      </c>
      <c r="AU6" s="314">
        <f t="shared" si="0"/>
        <v>0</v>
      </c>
      <c r="AV6" s="314">
        <f t="shared" si="0"/>
        <v>0</v>
      </c>
      <c r="AW6" s="314">
        <f t="shared" si="0"/>
        <v>0</v>
      </c>
      <c r="AX6" s="314">
        <f t="shared" si="0"/>
        <v>0</v>
      </c>
      <c r="AY6" s="314">
        <f t="shared" si="0"/>
        <v>0</v>
      </c>
      <c r="AZ6" s="314">
        <f t="shared" si="0"/>
        <v>0</v>
      </c>
      <c r="BA6" s="314">
        <f t="shared" si="0"/>
        <v>0</v>
      </c>
      <c r="BB6" s="314">
        <f t="shared" si="0"/>
        <v>0</v>
      </c>
      <c r="BC6" s="314">
        <f t="shared" si="0"/>
        <v>0</v>
      </c>
      <c r="BD6" s="314">
        <f t="shared" si="0"/>
        <v>0</v>
      </c>
      <c r="BE6" s="314">
        <f t="shared" si="0"/>
        <v>0</v>
      </c>
      <c r="BF6" s="314">
        <f t="shared" si="0"/>
        <v>0</v>
      </c>
      <c r="BG6" s="314">
        <f t="shared" si="0"/>
        <v>0</v>
      </c>
      <c r="BH6" s="314">
        <f t="shared" si="0"/>
        <v>0</v>
      </c>
      <c r="BI6" s="314">
        <f t="shared" si="0"/>
        <v>0</v>
      </c>
      <c r="BJ6" s="314">
        <f t="shared" si="0"/>
        <v>0</v>
      </c>
      <c r="BK6" s="314">
        <f t="shared" si="0"/>
        <v>0</v>
      </c>
      <c r="BL6" s="314">
        <f t="shared" si="0"/>
        <v>0</v>
      </c>
      <c r="BM6" s="314">
        <f t="shared" si="0"/>
        <v>0</v>
      </c>
      <c r="BN6" s="314">
        <f t="shared" si="0"/>
        <v>0</v>
      </c>
      <c r="BO6" s="314">
        <f t="shared" si="0"/>
        <v>0</v>
      </c>
      <c r="BP6" s="314">
        <f t="shared" si="0"/>
        <v>0</v>
      </c>
      <c r="BQ6" s="314">
        <f t="shared" si="0"/>
        <v>0</v>
      </c>
      <c r="BR6" s="314">
        <f t="shared" si="0"/>
        <v>0</v>
      </c>
      <c r="BS6" s="314">
        <f t="shared" si="0"/>
        <v>0</v>
      </c>
      <c r="BT6" s="314">
        <f t="shared" ref="BT6:EE6" si="1">BT35-(BT4+BT5+BT7+BT8+BT9)</f>
        <v>0</v>
      </c>
      <c r="BU6" s="314">
        <f t="shared" si="1"/>
        <v>0</v>
      </c>
      <c r="BV6" s="314">
        <f t="shared" si="1"/>
        <v>0</v>
      </c>
      <c r="BW6" s="314">
        <f t="shared" si="1"/>
        <v>0</v>
      </c>
      <c r="BX6" s="314">
        <f t="shared" si="1"/>
        <v>0</v>
      </c>
      <c r="BY6" s="314">
        <f t="shared" si="1"/>
        <v>0</v>
      </c>
      <c r="BZ6" s="314">
        <f t="shared" si="1"/>
        <v>0</v>
      </c>
      <c r="CA6" s="314">
        <f t="shared" si="1"/>
        <v>0</v>
      </c>
      <c r="CB6" s="314">
        <f t="shared" si="1"/>
        <v>0</v>
      </c>
      <c r="CC6" s="314">
        <f t="shared" si="1"/>
        <v>0</v>
      </c>
      <c r="CD6" s="314">
        <f t="shared" si="1"/>
        <v>0</v>
      </c>
      <c r="CE6" s="314">
        <f t="shared" si="1"/>
        <v>0</v>
      </c>
      <c r="CF6" s="314">
        <f t="shared" si="1"/>
        <v>0</v>
      </c>
      <c r="CG6" s="314">
        <f t="shared" si="1"/>
        <v>0</v>
      </c>
      <c r="CH6" s="314">
        <f t="shared" si="1"/>
        <v>0</v>
      </c>
      <c r="CI6" s="314">
        <f t="shared" si="1"/>
        <v>0</v>
      </c>
      <c r="CJ6" s="314">
        <f t="shared" si="1"/>
        <v>0</v>
      </c>
      <c r="CK6" s="314">
        <f t="shared" si="1"/>
        <v>0</v>
      </c>
      <c r="CL6" s="314">
        <f t="shared" si="1"/>
        <v>0</v>
      </c>
      <c r="CM6" s="314">
        <f t="shared" si="1"/>
        <v>0</v>
      </c>
      <c r="CN6" s="314">
        <f t="shared" si="1"/>
        <v>0</v>
      </c>
      <c r="CO6" s="314">
        <f t="shared" si="1"/>
        <v>0</v>
      </c>
      <c r="CP6" s="314">
        <f t="shared" si="1"/>
        <v>0</v>
      </c>
      <c r="CQ6" s="314">
        <f t="shared" si="1"/>
        <v>0</v>
      </c>
      <c r="CR6" s="314">
        <f t="shared" si="1"/>
        <v>0</v>
      </c>
      <c r="CS6" s="314">
        <f t="shared" si="1"/>
        <v>0</v>
      </c>
      <c r="CT6" s="314">
        <f t="shared" si="1"/>
        <v>0</v>
      </c>
      <c r="CU6" s="314">
        <f t="shared" si="1"/>
        <v>0</v>
      </c>
      <c r="CV6" s="314">
        <f t="shared" si="1"/>
        <v>0</v>
      </c>
      <c r="CW6" s="314">
        <f t="shared" si="1"/>
        <v>0</v>
      </c>
      <c r="CX6" s="314">
        <f t="shared" si="1"/>
        <v>0</v>
      </c>
      <c r="CY6" s="314">
        <f t="shared" si="1"/>
        <v>0</v>
      </c>
      <c r="CZ6" s="314">
        <f t="shared" si="1"/>
        <v>0</v>
      </c>
      <c r="DA6" s="314">
        <f t="shared" si="1"/>
        <v>0</v>
      </c>
      <c r="DB6" s="314">
        <f t="shared" si="1"/>
        <v>0</v>
      </c>
      <c r="DC6" s="314">
        <f t="shared" si="1"/>
        <v>0</v>
      </c>
      <c r="DD6" s="314">
        <f t="shared" si="1"/>
        <v>0</v>
      </c>
      <c r="DE6" s="314">
        <f t="shared" si="1"/>
        <v>0</v>
      </c>
      <c r="DF6" s="314">
        <f t="shared" si="1"/>
        <v>0</v>
      </c>
      <c r="DG6" s="314">
        <f t="shared" si="1"/>
        <v>0</v>
      </c>
      <c r="DH6" s="314">
        <f t="shared" si="1"/>
        <v>0</v>
      </c>
      <c r="DI6" s="314">
        <f t="shared" si="1"/>
        <v>0</v>
      </c>
      <c r="DJ6" s="314">
        <f t="shared" si="1"/>
        <v>0</v>
      </c>
      <c r="DK6" s="314">
        <f t="shared" si="1"/>
        <v>0</v>
      </c>
      <c r="DL6" s="314">
        <f t="shared" si="1"/>
        <v>0</v>
      </c>
      <c r="DM6" s="314">
        <f t="shared" si="1"/>
        <v>0</v>
      </c>
      <c r="DN6" s="314">
        <f t="shared" si="1"/>
        <v>0</v>
      </c>
      <c r="DO6" s="314">
        <f t="shared" si="1"/>
        <v>0</v>
      </c>
      <c r="DP6" s="314">
        <f t="shared" si="1"/>
        <v>0</v>
      </c>
      <c r="DQ6" s="314">
        <f t="shared" si="1"/>
        <v>0</v>
      </c>
      <c r="DR6" s="314">
        <f t="shared" si="1"/>
        <v>0</v>
      </c>
      <c r="DS6" s="314">
        <f t="shared" si="1"/>
        <v>0</v>
      </c>
      <c r="DT6" s="314">
        <f t="shared" si="1"/>
        <v>0</v>
      </c>
      <c r="DU6" s="314">
        <f t="shared" si="1"/>
        <v>0</v>
      </c>
      <c r="DV6" s="314">
        <f t="shared" si="1"/>
        <v>0</v>
      </c>
      <c r="DW6" s="314">
        <f t="shared" si="1"/>
        <v>0</v>
      </c>
      <c r="DX6" s="314">
        <f t="shared" si="1"/>
        <v>0</v>
      </c>
      <c r="DY6" s="314">
        <f t="shared" si="1"/>
        <v>0</v>
      </c>
      <c r="DZ6" s="314">
        <f t="shared" si="1"/>
        <v>0</v>
      </c>
      <c r="EA6" s="314">
        <f t="shared" si="1"/>
        <v>0</v>
      </c>
      <c r="EB6" s="314">
        <f t="shared" si="1"/>
        <v>0</v>
      </c>
      <c r="EC6" s="314">
        <f t="shared" si="1"/>
        <v>0</v>
      </c>
      <c r="ED6" s="314">
        <f t="shared" si="1"/>
        <v>0</v>
      </c>
      <c r="EE6" s="314">
        <f t="shared" si="1"/>
        <v>0</v>
      </c>
      <c r="EF6" s="314">
        <f t="shared" ref="EF6:GQ6" si="2">EF35-(EF4+EF5+EF7+EF8+EF9)</f>
        <v>0</v>
      </c>
      <c r="EG6" s="314">
        <f t="shared" si="2"/>
        <v>0</v>
      </c>
      <c r="EH6" s="314">
        <f t="shared" si="2"/>
        <v>0</v>
      </c>
      <c r="EI6" s="314">
        <f t="shared" si="2"/>
        <v>0</v>
      </c>
      <c r="EJ6" s="314">
        <f t="shared" si="2"/>
        <v>0</v>
      </c>
      <c r="EK6" s="314">
        <f t="shared" si="2"/>
        <v>0</v>
      </c>
      <c r="EL6" s="314">
        <f t="shared" si="2"/>
        <v>0</v>
      </c>
      <c r="EM6" s="314">
        <f t="shared" si="2"/>
        <v>0</v>
      </c>
      <c r="EN6" s="314">
        <f t="shared" si="2"/>
        <v>0</v>
      </c>
      <c r="EO6" s="314">
        <f t="shared" si="2"/>
        <v>0</v>
      </c>
      <c r="EP6" s="314">
        <f t="shared" si="2"/>
        <v>0</v>
      </c>
      <c r="EQ6" s="314">
        <f t="shared" si="2"/>
        <v>0</v>
      </c>
      <c r="ER6" s="314">
        <f t="shared" si="2"/>
        <v>0</v>
      </c>
      <c r="ES6" s="314">
        <f t="shared" si="2"/>
        <v>0</v>
      </c>
      <c r="ET6" s="314">
        <f t="shared" si="2"/>
        <v>0</v>
      </c>
      <c r="EU6" s="314">
        <f t="shared" si="2"/>
        <v>0</v>
      </c>
      <c r="EV6" s="314">
        <f t="shared" si="2"/>
        <v>0</v>
      </c>
      <c r="EW6" s="314">
        <f t="shared" si="2"/>
        <v>0</v>
      </c>
      <c r="EX6" s="314">
        <f t="shared" si="2"/>
        <v>0</v>
      </c>
      <c r="EY6" s="314">
        <f t="shared" si="2"/>
        <v>0</v>
      </c>
      <c r="EZ6" s="314">
        <f t="shared" si="2"/>
        <v>0</v>
      </c>
      <c r="FA6" s="314">
        <f t="shared" si="2"/>
        <v>0</v>
      </c>
      <c r="FB6" s="314">
        <f t="shared" si="2"/>
        <v>0</v>
      </c>
      <c r="FC6" s="314">
        <f t="shared" si="2"/>
        <v>0</v>
      </c>
      <c r="FD6" s="314">
        <f t="shared" si="2"/>
        <v>0</v>
      </c>
      <c r="FE6" s="314">
        <f t="shared" si="2"/>
        <v>0</v>
      </c>
      <c r="FF6" s="314">
        <f t="shared" si="2"/>
        <v>0</v>
      </c>
      <c r="FG6" s="314">
        <f t="shared" si="2"/>
        <v>0</v>
      </c>
      <c r="FH6" s="314">
        <f t="shared" si="2"/>
        <v>0</v>
      </c>
      <c r="FI6" s="314">
        <f t="shared" si="2"/>
        <v>0</v>
      </c>
      <c r="FJ6" s="314">
        <f t="shared" si="2"/>
        <v>0</v>
      </c>
      <c r="FK6" s="314">
        <f t="shared" si="2"/>
        <v>0</v>
      </c>
      <c r="FL6" s="314">
        <f t="shared" si="2"/>
        <v>0</v>
      </c>
      <c r="FM6" s="314">
        <f t="shared" si="2"/>
        <v>0</v>
      </c>
      <c r="FN6" s="314">
        <f t="shared" si="2"/>
        <v>0</v>
      </c>
      <c r="FO6" s="314">
        <f t="shared" si="2"/>
        <v>0</v>
      </c>
      <c r="FP6" s="314">
        <f t="shared" si="2"/>
        <v>0</v>
      </c>
      <c r="FQ6" s="314">
        <f t="shared" si="2"/>
        <v>0</v>
      </c>
      <c r="FR6" s="314">
        <f t="shared" si="2"/>
        <v>0</v>
      </c>
      <c r="FS6" s="314">
        <f t="shared" si="2"/>
        <v>0</v>
      </c>
      <c r="FT6" s="314">
        <f t="shared" si="2"/>
        <v>0</v>
      </c>
      <c r="FU6" s="314">
        <f t="shared" si="2"/>
        <v>0</v>
      </c>
      <c r="FV6" s="314">
        <f t="shared" si="2"/>
        <v>0</v>
      </c>
      <c r="FW6" s="314">
        <f t="shared" si="2"/>
        <v>0</v>
      </c>
      <c r="FX6" s="314">
        <f t="shared" si="2"/>
        <v>0</v>
      </c>
      <c r="FY6" s="314">
        <f t="shared" si="2"/>
        <v>0</v>
      </c>
      <c r="FZ6" s="314">
        <f t="shared" si="2"/>
        <v>0</v>
      </c>
      <c r="GA6" s="314">
        <f t="shared" si="2"/>
        <v>0</v>
      </c>
      <c r="GB6" s="314">
        <f t="shared" si="2"/>
        <v>0</v>
      </c>
      <c r="GC6" s="314">
        <f t="shared" si="2"/>
        <v>0</v>
      </c>
      <c r="GD6" s="314">
        <f t="shared" si="2"/>
        <v>0</v>
      </c>
      <c r="GE6" s="314">
        <f t="shared" si="2"/>
        <v>0</v>
      </c>
      <c r="GF6" s="314">
        <f t="shared" si="2"/>
        <v>0</v>
      </c>
      <c r="GG6" s="314">
        <f t="shared" si="2"/>
        <v>0</v>
      </c>
      <c r="GH6" s="314">
        <f t="shared" si="2"/>
        <v>0</v>
      </c>
      <c r="GI6" s="314">
        <f t="shared" si="2"/>
        <v>0</v>
      </c>
      <c r="GJ6" s="314">
        <f t="shared" si="2"/>
        <v>0</v>
      </c>
      <c r="GK6" s="314">
        <f t="shared" si="2"/>
        <v>0</v>
      </c>
      <c r="GL6" s="314">
        <f t="shared" si="2"/>
        <v>0</v>
      </c>
      <c r="GM6" s="314">
        <f t="shared" si="2"/>
        <v>0</v>
      </c>
      <c r="GN6" s="314">
        <f t="shared" si="2"/>
        <v>0</v>
      </c>
      <c r="GO6" s="314">
        <f t="shared" si="2"/>
        <v>0</v>
      </c>
      <c r="GP6" s="314">
        <f t="shared" si="2"/>
        <v>0</v>
      </c>
      <c r="GQ6" s="314">
        <f t="shared" si="2"/>
        <v>0</v>
      </c>
      <c r="GR6" s="314">
        <f t="shared" ref="GR6:JC6" si="3">GR35-(GR4+GR5+GR7+GR8+GR9)</f>
        <v>0</v>
      </c>
      <c r="GS6" s="314">
        <f t="shared" si="3"/>
        <v>0</v>
      </c>
      <c r="GT6" s="314">
        <f t="shared" si="3"/>
        <v>0</v>
      </c>
      <c r="GU6" s="314">
        <f t="shared" si="3"/>
        <v>0</v>
      </c>
      <c r="GV6" s="314">
        <f t="shared" si="3"/>
        <v>0</v>
      </c>
      <c r="GW6" s="314">
        <f t="shared" si="3"/>
        <v>0</v>
      </c>
      <c r="GX6" s="314">
        <f t="shared" si="3"/>
        <v>0</v>
      </c>
      <c r="GY6" s="314">
        <f t="shared" si="3"/>
        <v>0</v>
      </c>
      <c r="GZ6" s="314">
        <f t="shared" si="3"/>
        <v>0</v>
      </c>
      <c r="HA6" s="314">
        <f t="shared" si="3"/>
        <v>0</v>
      </c>
      <c r="HB6" s="314">
        <f t="shared" si="3"/>
        <v>0</v>
      </c>
      <c r="HC6" s="314">
        <f t="shared" si="3"/>
        <v>0</v>
      </c>
      <c r="HD6" s="314">
        <f t="shared" si="3"/>
        <v>0</v>
      </c>
      <c r="HE6" s="314">
        <f t="shared" si="3"/>
        <v>0</v>
      </c>
      <c r="HF6" s="314">
        <f t="shared" si="3"/>
        <v>0</v>
      </c>
      <c r="HG6" s="314">
        <f t="shared" si="3"/>
        <v>0</v>
      </c>
      <c r="HH6" s="314">
        <f t="shared" si="3"/>
        <v>0</v>
      </c>
      <c r="HI6" s="314">
        <f t="shared" si="3"/>
        <v>0</v>
      </c>
      <c r="HJ6" s="314">
        <f t="shared" si="3"/>
        <v>0</v>
      </c>
      <c r="HK6" s="314">
        <f t="shared" si="3"/>
        <v>0</v>
      </c>
      <c r="HL6" s="314">
        <f t="shared" si="3"/>
        <v>0</v>
      </c>
      <c r="HM6" s="314">
        <f t="shared" si="3"/>
        <v>0</v>
      </c>
      <c r="HN6" s="314">
        <f t="shared" si="3"/>
        <v>0</v>
      </c>
      <c r="HO6" s="314">
        <f t="shared" si="3"/>
        <v>0</v>
      </c>
      <c r="HP6" s="314">
        <f t="shared" si="3"/>
        <v>0</v>
      </c>
      <c r="HQ6" s="314">
        <f t="shared" si="3"/>
        <v>0</v>
      </c>
      <c r="HR6" s="314">
        <f t="shared" si="3"/>
        <v>0</v>
      </c>
      <c r="HS6" s="314">
        <f t="shared" si="3"/>
        <v>0</v>
      </c>
      <c r="HT6" s="314">
        <f t="shared" si="3"/>
        <v>0</v>
      </c>
      <c r="HU6" s="314">
        <f t="shared" si="3"/>
        <v>0</v>
      </c>
      <c r="HV6" s="314">
        <f t="shared" si="3"/>
        <v>0</v>
      </c>
      <c r="HW6" s="314">
        <f t="shared" si="3"/>
        <v>0</v>
      </c>
      <c r="HX6" s="314">
        <f t="shared" si="3"/>
        <v>0</v>
      </c>
      <c r="HY6" s="314">
        <f t="shared" si="3"/>
        <v>0</v>
      </c>
      <c r="HZ6" s="314">
        <f t="shared" si="3"/>
        <v>0</v>
      </c>
      <c r="IA6" s="314">
        <f t="shared" si="3"/>
        <v>0</v>
      </c>
      <c r="IB6" s="314">
        <f t="shared" si="3"/>
        <v>0</v>
      </c>
      <c r="IC6" s="314">
        <f t="shared" si="3"/>
        <v>0</v>
      </c>
      <c r="ID6" s="314">
        <f t="shared" si="3"/>
        <v>0</v>
      </c>
      <c r="IE6" s="314">
        <f t="shared" si="3"/>
        <v>0</v>
      </c>
      <c r="IF6" s="314">
        <f t="shared" si="3"/>
        <v>0</v>
      </c>
      <c r="IG6" s="314">
        <f t="shared" si="3"/>
        <v>0</v>
      </c>
      <c r="IH6" s="314">
        <f t="shared" si="3"/>
        <v>0</v>
      </c>
      <c r="II6" s="314">
        <f t="shared" si="3"/>
        <v>0</v>
      </c>
      <c r="IJ6" s="314">
        <f t="shared" si="3"/>
        <v>0</v>
      </c>
      <c r="IK6" s="314">
        <f t="shared" si="3"/>
        <v>0</v>
      </c>
      <c r="IL6" s="314">
        <f t="shared" si="3"/>
        <v>0</v>
      </c>
      <c r="IM6" s="314">
        <f t="shared" si="3"/>
        <v>0</v>
      </c>
      <c r="IN6" s="314">
        <f t="shared" si="3"/>
        <v>0</v>
      </c>
      <c r="IO6" s="314">
        <f t="shared" si="3"/>
        <v>0</v>
      </c>
      <c r="IP6" s="314">
        <f t="shared" si="3"/>
        <v>0</v>
      </c>
      <c r="IQ6" s="314">
        <f t="shared" si="3"/>
        <v>0</v>
      </c>
      <c r="IR6" s="314">
        <f t="shared" si="3"/>
        <v>0</v>
      </c>
      <c r="IS6" s="314">
        <f t="shared" si="3"/>
        <v>0</v>
      </c>
      <c r="IT6" s="314">
        <f t="shared" si="3"/>
        <v>0</v>
      </c>
      <c r="IU6" s="314">
        <f t="shared" si="3"/>
        <v>0</v>
      </c>
      <c r="IV6" s="314">
        <f t="shared" si="3"/>
        <v>0</v>
      </c>
      <c r="IW6" s="314">
        <f t="shared" si="3"/>
        <v>0</v>
      </c>
      <c r="IX6" s="314">
        <f t="shared" si="3"/>
        <v>0</v>
      </c>
      <c r="IY6" s="314">
        <f t="shared" si="3"/>
        <v>0</v>
      </c>
      <c r="IZ6" s="314">
        <f t="shared" si="3"/>
        <v>0</v>
      </c>
      <c r="JA6" s="314">
        <f t="shared" si="3"/>
        <v>0</v>
      </c>
      <c r="JB6" s="314">
        <f t="shared" si="3"/>
        <v>0</v>
      </c>
      <c r="JC6" s="314">
        <f t="shared" si="3"/>
        <v>0</v>
      </c>
      <c r="JD6" s="314">
        <f t="shared" ref="JD6:LO6" si="4">JD35-(JD4+JD5+JD7+JD8+JD9)</f>
        <v>0</v>
      </c>
      <c r="JE6" s="314">
        <f t="shared" si="4"/>
        <v>0</v>
      </c>
      <c r="JF6" s="314">
        <f t="shared" si="4"/>
        <v>0</v>
      </c>
      <c r="JG6" s="314">
        <f t="shared" si="4"/>
        <v>0</v>
      </c>
      <c r="JH6" s="314">
        <f t="shared" si="4"/>
        <v>0</v>
      </c>
      <c r="JI6" s="314">
        <f t="shared" si="4"/>
        <v>0</v>
      </c>
      <c r="JJ6" s="314">
        <f t="shared" si="4"/>
        <v>0</v>
      </c>
      <c r="JK6" s="314">
        <f t="shared" si="4"/>
        <v>0</v>
      </c>
      <c r="JL6" s="314">
        <f t="shared" si="4"/>
        <v>0</v>
      </c>
      <c r="JM6" s="314">
        <f t="shared" si="4"/>
        <v>0</v>
      </c>
      <c r="JN6" s="314">
        <f t="shared" si="4"/>
        <v>0</v>
      </c>
      <c r="JO6" s="314">
        <f t="shared" si="4"/>
        <v>0</v>
      </c>
      <c r="JP6" s="314">
        <f t="shared" si="4"/>
        <v>0</v>
      </c>
      <c r="JQ6" s="314">
        <f t="shared" si="4"/>
        <v>0</v>
      </c>
      <c r="JR6" s="314">
        <f t="shared" si="4"/>
        <v>0</v>
      </c>
      <c r="JS6" s="314">
        <f t="shared" si="4"/>
        <v>0</v>
      </c>
      <c r="JT6" s="314">
        <f t="shared" si="4"/>
        <v>0</v>
      </c>
      <c r="JU6" s="314">
        <f t="shared" si="4"/>
        <v>0</v>
      </c>
      <c r="JV6" s="314">
        <f t="shared" si="4"/>
        <v>0</v>
      </c>
      <c r="JW6" s="314">
        <f t="shared" si="4"/>
        <v>0</v>
      </c>
      <c r="JX6" s="314">
        <f t="shared" si="4"/>
        <v>0</v>
      </c>
      <c r="JY6" s="314">
        <f t="shared" si="4"/>
        <v>0</v>
      </c>
      <c r="JZ6" s="314">
        <f t="shared" si="4"/>
        <v>0</v>
      </c>
      <c r="KA6" s="314">
        <f t="shared" si="4"/>
        <v>0</v>
      </c>
      <c r="KB6" s="314">
        <f t="shared" si="4"/>
        <v>0</v>
      </c>
      <c r="KC6" s="314">
        <f t="shared" si="4"/>
        <v>0</v>
      </c>
      <c r="KD6" s="314">
        <f t="shared" si="4"/>
        <v>0</v>
      </c>
      <c r="KE6" s="314">
        <f t="shared" si="4"/>
        <v>0</v>
      </c>
      <c r="KF6" s="314">
        <f t="shared" si="4"/>
        <v>0</v>
      </c>
      <c r="KG6" s="314">
        <f t="shared" si="4"/>
        <v>0</v>
      </c>
      <c r="KH6" s="314">
        <f t="shared" si="4"/>
        <v>0</v>
      </c>
      <c r="KI6" s="314">
        <f t="shared" si="4"/>
        <v>0</v>
      </c>
      <c r="KJ6" s="314">
        <f t="shared" si="4"/>
        <v>0</v>
      </c>
      <c r="KK6" s="314">
        <f t="shared" si="4"/>
        <v>0</v>
      </c>
      <c r="KL6" s="314">
        <f t="shared" si="4"/>
        <v>0</v>
      </c>
      <c r="KM6" s="314">
        <f t="shared" si="4"/>
        <v>0</v>
      </c>
      <c r="KN6" s="314">
        <f t="shared" si="4"/>
        <v>0</v>
      </c>
      <c r="KO6" s="314">
        <f t="shared" si="4"/>
        <v>0</v>
      </c>
      <c r="KP6" s="314">
        <f t="shared" si="4"/>
        <v>0</v>
      </c>
      <c r="KQ6" s="314">
        <f t="shared" si="4"/>
        <v>0</v>
      </c>
      <c r="KR6" s="314">
        <f t="shared" si="4"/>
        <v>0</v>
      </c>
      <c r="KS6" s="314">
        <f t="shared" si="4"/>
        <v>0</v>
      </c>
      <c r="KT6" s="314">
        <f t="shared" si="4"/>
        <v>0</v>
      </c>
      <c r="KU6" s="314">
        <f t="shared" si="4"/>
        <v>0</v>
      </c>
      <c r="KV6" s="314">
        <f t="shared" si="4"/>
        <v>0</v>
      </c>
      <c r="KW6" s="314">
        <f t="shared" si="4"/>
        <v>0</v>
      </c>
      <c r="KX6" s="314">
        <f t="shared" si="4"/>
        <v>0</v>
      </c>
      <c r="KY6" s="314">
        <f t="shared" si="4"/>
        <v>0</v>
      </c>
      <c r="KZ6" s="314">
        <f t="shared" si="4"/>
        <v>0</v>
      </c>
      <c r="LA6" s="314">
        <f t="shared" si="4"/>
        <v>0</v>
      </c>
      <c r="LB6" s="314">
        <f t="shared" si="4"/>
        <v>0</v>
      </c>
      <c r="LC6" s="314">
        <f t="shared" si="4"/>
        <v>0</v>
      </c>
      <c r="LD6" s="314">
        <f t="shared" si="4"/>
        <v>0</v>
      </c>
      <c r="LE6" s="314">
        <f t="shared" si="4"/>
        <v>0</v>
      </c>
      <c r="LF6" s="314">
        <f t="shared" si="4"/>
        <v>0</v>
      </c>
      <c r="LG6" s="314">
        <f t="shared" si="4"/>
        <v>0</v>
      </c>
      <c r="LH6" s="314">
        <f t="shared" si="4"/>
        <v>0</v>
      </c>
      <c r="LI6" s="314">
        <f t="shared" si="4"/>
        <v>0</v>
      </c>
      <c r="LJ6" s="314">
        <f t="shared" si="4"/>
        <v>0</v>
      </c>
      <c r="LK6" s="314">
        <f t="shared" si="4"/>
        <v>0</v>
      </c>
      <c r="LL6" s="314">
        <f t="shared" si="4"/>
        <v>0</v>
      </c>
      <c r="LM6" s="314">
        <f t="shared" si="4"/>
        <v>0</v>
      </c>
      <c r="LN6" s="314">
        <f t="shared" si="4"/>
        <v>0</v>
      </c>
      <c r="LO6" s="314">
        <f t="shared" si="4"/>
        <v>0</v>
      </c>
      <c r="LP6" s="314">
        <f t="shared" ref="LP6:OA6" si="5">LP35-(LP4+LP5+LP7+LP8+LP9)</f>
        <v>0</v>
      </c>
      <c r="LQ6" s="314">
        <f t="shared" si="5"/>
        <v>0</v>
      </c>
      <c r="LR6" s="314">
        <f t="shared" si="5"/>
        <v>0</v>
      </c>
      <c r="LS6" s="314">
        <f t="shared" si="5"/>
        <v>0</v>
      </c>
      <c r="LT6" s="314">
        <f t="shared" si="5"/>
        <v>0</v>
      </c>
      <c r="LU6" s="314">
        <f t="shared" si="5"/>
        <v>0</v>
      </c>
      <c r="LV6" s="314">
        <f t="shared" si="5"/>
        <v>0</v>
      </c>
      <c r="LW6" s="314">
        <f t="shared" si="5"/>
        <v>0</v>
      </c>
      <c r="LX6" s="314">
        <f t="shared" si="5"/>
        <v>0</v>
      </c>
      <c r="LY6" s="314">
        <f t="shared" si="5"/>
        <v>0</v>
      </c>
      <c r="LZ6" s="314">
        <f t="shared" si="5"/>
        <v>0</v>
      </c>
      <c r="MA6" s="314">
        <f t="shared" si="5"/>
        <v>0</v>
      </c>
      <c r="MB6" s="314">
        <f t="shared" si="5"/>
        <v>0</v>
      </c>
      <c r="MC6" s="314">
        <f t="shared" si="5"/>
        <v>0</v>
      </c>
      <c r="MD6" s="314">
        <f t="shared" si="5"/>
        <v>0</v>
      </c>
      <c r="ME6" s="314">
        <f t="shared" si="5"/>
        <v>0</v>
      </c>
      <c r="MF6" s="314">
        <f t="shared" si="5"/>
        <v>0</v>
      </c>
      <c r="MG6" s="314">
        <f t="shared" si="5"/>
        <v>0</v>
      </c>
      <c r="MH6" s="314">
        <f t="shared" si="5"/>
        <v>0</v>
      </c>
      <c r="MI6" s="314">
        <f t="shared" si="5"/>
        <v>0</v>
      </c>
      <c r="MJ6" s="314">
        <f t="shared" si="5"/>
        <v>0</v>
      </c>
      <c r="MK6" s="314">
        <f t="shared" si="5"/>
        <v>0</v>
      </c>
      <c r="ML6" s="314">
        <f t="shared" si="5"/>
        <v>0</v>
      </c>
      <c r="MM6" s="314">
        <f t="shared" si="5"/>
        <v>0</v>
      </c>
      <c r="MN6" s="314">
        <f t="shared" si="5"/>
        <v>0</v>
      </c>
      <c r="MO6" s="314">
        <f t="shared" si="5"/>
        <v>0</v>
      </c>
      <c r="MP6" s="314">
        <f t="shared" si="5"/>
        <v>0</v>
      </c>
      <c r="MQ6" s="314">
        <f t="shared" si="5"/>
        <v>0</v>
      </c>
      <c r="MR6" s="314">
        <f t="shared" si="5"/>
        <v>0</v>
      </c>
      <c r="MS6" s="314">
        <f t="shared" si="5"/>
        <v>0</v>
      </c>
      <c r="MT6" s="314">
        <f t="shared" si="5"/>
        <v>0</v>
      </c>
      <c r="MU6" s="314">
        <f t="shared" si="5"/>
        <v>0</v>
      </c>
      <c r="MV6" s="314">
        <f t="shared" si="5"/>
        <v>0</v>
      </c>
      <c r="MW6" s="314">
        <f t="shared" si="5"/>
        <v>0</v>
      </c>
      <c r="MX6" s="314">
        <f t="shared" si="5"/>
        <v>0</v>
      </c>
      <c r="MY6" s="314">
        <f t="shared" si="5"/>
        <v>0</v>
      </c>
      <c r="MZ6" s="314">
        <f t="shared" si="5"/>
        <v>0</v>
      </c>
      <c r="NA6" s="314">
        <f t="shared" si="5"/>
        <v>0</v>
      </c>
      <c r="NB6" s="314">
        <f t="shared" si="5"/>
        <v>0</v>
      </c>
      <c r="NC6" s="314">
        <f t="shared" si="5"/>
        <v>0</v>
      </c>
      <c r="ND6" s="314">
        <f t="shared" si="5"/>
        <v>0</v>
      </c>
      <c r="NE6" s="314">
        <f t="shared" si="5"/>
        <v>0</v>
      </c>
      <c r="NF6" s="314">
        <f t="shared" si="5"/>
        <v>0</v>
      </c>
      <c r="NG6" s="314">
        <f t="shared" si="5"/>
        <v>0</v>
      </c>
      <c r="NH6" s="314">
        <f t="shared" si="5"/>
        <v>0</v>
      </c>
      <c r="NI6" s="314">
        <f t="shared" si="5"/>
        <v>0</v>
      </c>
      <c r="NJ6" s="314">
        <f t="shared" si="5"/>
        <v>0</v>
      </c>
      <c r="NK6" s="314">
        <f t="shared" si="5"/>
        <v>0</v>
      </c>
      <c r="NL6" s="314">
        <f t="shared" si="5"/>
        <v>0</v>
      </c>
      <c r="NM6" s="314">
        <f t="shared" si="5"/>
        <v>0</v>
      </c>
      <c r="NN6" s="314">
        <f t="shared" si="5"/>
        <v>0</v>
      </c>
      <c r="NO6" s="314">
        <f t="shared" si="5"/>
        <v>0</v>
      </c>
      <c r="NP6" s="314">
        <f t="shared" si="5"/>
        <v>0</v>
      </c>
      <c r="NQ6" s="314">
        <f t="shared" si="5"/>
        <v>0</v>
      </c>
      <c r="NR6" s="314">
        <f t="shared" si="5"/>
        <v>0</v>
      </c>
      <c r="NS6" s="314">
        <f t="shared" si="5"/>
        <v>0</v>
      </c>
      <c r="NT6" s="314">
        <f t="shared" si="5"/>
        <v>0</v>
      </c>
      <c r="NU6" s="314">
        <f t="shared" si="5"/>
        <v>0</v>
      </c>
      <c r="NV6" s="314">
        <f t="shared" si="5"/>
        <v>0</v>
      </c>
      <c r="NW6" s="314">
        <f t="shared" si="5"/>
        <v>0</v>
      </c>
      <c r="NX6" s="314">
        <f t="shared" si="5"/>
        <v>0</v>
      </c>
      <c r="NY6" s="314">
        <f t="shared" si="5"/>
        <v>0</v>
      </c>
      <c r="NZ6" s="314">
        <f t="shared" si="5"/>
        <v>0</v>
      </c>
      <c r="OA6" s="314">
        <f t="shared" si="5"/>
        <v>0</v>
      </c>
      <c r="OB6" s="314">
        <f t="shared" ref="OB6:QM6" si="6">OB35-(OB4+OB5+OB7+OB8+OB9)</f>
        <v>0</v>
      </c>
      <c r="OC6" s="314">
        <f t="shared" si="6"/>
        <v>0</v>
      </c>
      <c r="OD6" s="314">
        <f t="shared" si="6"/>
        <v>0</v>
      </c>
      <c r="OE6" s="314">
        <f t="shared" si="6"/>
        <v>0</v>
      </c>
      <c r="OF6" s="314">
        <f t="shared" si="6"/>
        <v>0</v>
      </c>
      <c r="OG6" s="314">
        <f t="shared" si="6"/>
        <v>0</v>
      </c>
      <c r="OH6" s="314">
        <f t="shared" si="6"/>
        <v>0</v>
      </c>
      <c r="OI6" s="314">
        <f t="shared" si="6"/>
        <v>0</v>
      </c>
      <c r="OJ6" s="314">
        <f t="shared" si="6"/>
        <v>0</v>
      </c>
      <c r="OK6" s="314">
        <f t="shared" si="6"/>
        <v>0</v>
      </c>
      <c r="OL6" s="314">
        <f t="shared" si="6"/>
        <v>0</v>
      </c>
      <c r="OM6" s="314">
        <f t="shared" si="6"/>
        <v>0</v>
      </c>
      <c r="ON6" s="314">
        <f t="shared" si="6"/>
        <v>0</v>
      </c>
      <c r="OO6" s="314">
        <f t="shared" si="6"/>
        <v>0</v>
      </c>
      <c r="OP6" s="314">
        <f t="shared" si="6"/>
        <v>0</v>
      </c>
      <c r="OQ6" s="314">
        <f t="shared" si="6"/>
        <v>0</v>
      </c>
      <c r="OR6" s="314">
        <f t="shared" si="6"/>
        <v>0</v>
      </c>
      <c r="OS6" s="314">
        <f t="shared" si="6"/>
        <v>0</v>
      </c>
      <c r="OT6" s="314">
        <f t="shared" si="6"/>
        <v>0</v>
      </c>
      <c r="OU6" s="314">
        <f t="shared" si="6"/>
        <v>0</v>
      </c>
      <c r="OV6" s="314">
        <f t="shared" si="6"/>
        <v>0</v>
      </c>
      <c r="OW6" s="314">
        <f t="shared" si="6"/>
        <v>0</v>
      </c>
      <c r="OX6" s="314">
        <f t="shared" si="6"/>
        <v>0</v>
      </c>
      <c r="OY6" s="314">
        <f t="shared" si="6"/>
        <v>0</v>
      </c>
      <c r="OZ6" s="314">
        <f t="shared" si="6"/>
        <v>0</v>
      </c>
      <c r="PA6" s="314">
        <f t="shared" si="6"/>
        <v>0</v>
      </c>
      <c r="PB6" s="314">
        <f t="shared" si="6"/>
        <v>0</v>
      </c>
      <c r="PC6" s="314">
        <f t="shared" si="6"/>
        <v>0</v>
      </c>
      <c r="PD6" s="314">
        <f t="shared" si="6"/>
        <v>0</v>
      </c>
      <c r="PE6" s="314">
        <f t="shared" si="6"/>
        <v>0</v>
      </c>
      <c r="PF6" s="314">
        <f t="shared" si="6"/>
        <v>0</v>
      </c>
      <c r="PG6" s="314">
        <f t="shared" si="6"/>
        <v>0</v>
      </c>
      <c r="PH6" s="314">
        <f t="shared" si="6"/>
        <v>0</v>
      </c>
      <c r="PI6" s="314">
        <f t="shared" si="6"/>
        <v>0</v>
      </c>
      <c r="PJ6" s="314">
        <f t="shared" si="6"/>
        <v>0</v>
      </c>
      <c r="PK6" s="314">
        <f t="shared" si="6"/>
        <v>0</v>
      </c>
      <c r="PL6" s="314">
        <f t="shared" si="6"/>
        <v>0</v>
      </c>
      <c r="PM6" s="314">
        <f t="shared" si="6"/>
        <v>0</v>
      </c>
      <c r="PN6" s="314">
        <f t="shared" si="6"/>
        <v>0</v>
      </c>
      <c r="PO6" s="314">
        <f t="shared" si="6"/>
        <v>0</v>
      </c>
      <c r="PP6" s="314">
        <f t="shared" si="6"/>
        <v>0</v>
      </c>
      <c r="PQ6" s="314">
        <f t="shared" si="6"/>
        <v>0</v>
      </c>
      <c r="PR6" s="314">
        <f t="shared" si="6"/>
        <v>0</v>
      </c>
      <c r="PS6" s="314">
        <f t="shared" si="6"/>
        <v>0</v>
      </c>
      <c r="PT6" s="314">
        <f t="shared" si="6"/>
        <v>0</v>
      </c>
      <c r="PU6" s="314">
        <f t="shared" si="6"/>
        <v>0</v>
      </c>
      <c r="PV6" s="314">
        <f t="shared" si="6"/>
        <v>0</v>
      </c>
      <c r="PW6" s="314">
        <f t="shared" si="6"/>
        <v>0</v>
      </c>
      <c r="PX6" s="314">
        <f t="shared" si="6"/>
        <v>0</v>
      </c>
      <c r="PY6" s="314">
        <f t="shared" si="6"/>
        <v>0</v>
      </c>
      <c r="PZ6" s="314">
        <f t="shared" si="6"/>
        <v>0</v>
      </c>
      <c r="QA6" s="314">
        <f t="shared" si="6"/>
        <v>0</v>
      </c>
      <c r="QB6" s="314">
        <f t="shared" si="6"/>
        <v>0</v>
      </c>
      <c r="QC6" s="314">
        <f t="shared" si="6"/>
        <v>0</v>
      </c>
      <c r="QD6" s="314">
        <f t="shared" si="6"/>
        <v>0</v>
      </c>
      <c r="QE6" s="314">
        <f t="shared" si="6"/>
        <v>0</v>
      </c>
      <c r="QF6" s="314">
        <f t="shared" si="6"/>
        <v>0</v>
      </c>
      <c r="QG6" s="314">
        <f t="shared" si="6"/>
        <v>0</v>
      </c>
      <c r="QH6" s="314">
        <f t="shared" si="6"/>
        <v>0</v>
      </c>
      <c r="QI6" s="314">
        <f t="shared" si="6"/>
        <v>0</v>
      </c>
      <c r="QJ6" s="314">
        <f t="shared" si="6"/>
        <v>0</v>
      </c>
      <c r="QK6" s="314">
        <f t="shared" si="6"/>
        <v>0</v>
      </c>
      <c r="QL6" s="314">
        <f t="shared" si="6"/>
        <v>0</v>
      </c>
      <c r="QM6" s="314">
        <f t="shared" si="6"/>
        <v>0</v>
      </c>
      <c r="QN6" s="314">
        <f t="shared" ref="QN6:SY6" si="7">QN35-(QN4+QN5+QN7+QN8+QN9)</f>
        <v>0</v>
      </c>
      <c r="QO6" s="314">
        <f t="shared" si="7"/>
        <v>0</v>
      </c>
      <c r="QP6" s="314">
        <f t="shared" si="7"/>
        <v>0</v>
      </c>
      <c r="QQ6" s="314">
        <f t="shared" si="7"/>
        <v>0</v>
      </c>
      <c r="QR6" s="314">
        <f t="shared" si="7"/>
        <v>0</v>
      </c>
      <c r="QS6" s="314">
        <f t="shared" si="7"/>
        <v>0</v>
      </c>
      <c r="QT6" s="314">
        <f t="shared" si="7"/>
        <v>0</v>
      </c>
      <c r="QU6" s="314">
        <f t="shared" si="7"/>
        <v>0</v>
      </c>
      <c r="QV6" s="314">
        <f t="shared" si="7"/>
        <v>0</v>
      </c>
      <c r="QW6" s="314">
        <f t="shared" si="7"/>
        <v>0</v>
      </c>
      <c r="QX6" s="314">
        <f t="shared" si="7"/>
        <v>0</v>
      </c>
      <c r="QY6" s="314">
        <f t="shared" si="7"/>
        <v>0</v>
      </c>
      <c r="QZ6" s="314">
        <f t="shared" si="7"/>
        <v>0</v>
      </c>
      <c r="RA6" s="314">
        <f t="shared" si="7"/>
        <v>0</v>
      </c>
      <c r="RB6" s="314">
        <f t="shared" si="7"/>
        <v>0</v>
      </c>
      <c r="RC6" s="314">
        <f t="shared" si="7"/>
        <v>0</v>
      </c>
      <c r="RD6" s="314">
        <f t="shared" si="7"/>
        <v>0</v>
      </c>
      <c r="RE6" s="314">
        <f t="shared" si="7"/>
        <v>0</v>
      </c>
      <c r="RF6" s="314">
        <f t="shared" si="7"/>
        <v>0</v>
      </c>
      <c r="RG6" s="314">
        <f t="shared" si="7"/>
        <v>0</v>
      </c>
      <c r="RH6" s="314">
        <f t="shared" si="7"/>
        <v>0</v>
      </c>
      <c r="RI6" s="314">
        <f t="shared" si="7"/>
        <v>0</v>
      </c>
      <c r="RJ6" s="314">
        <f t="shared" si="7"/>
        <v>0</v>
      </c>
      <c r="RK6" s="314">
        <f t="shared" si="7"/>
        <v>0</v>
      </c>
      <c r="RL6" s="314">
        <f t="shared" si="7"/>
        <v>0</v>
      </c>
      <c r="RM6" s="314">
        <f t="shared" si="7"/>
        <v>0</v>
      </c>
      <c r="RN6" s="314">
        <f t="shared" si="7"/>
        <v>0</v>
      </c>
      <c r="RO6" s="314">
        <f t="shared" si="7"/>
        <v>0</v>
      </c>
      <c r="RP6" s="314">
        <f t="shared" si="7"/>
        <v>0</v>
      </c>
      <c r="RQ6" s="314">
        <f t="shared" si="7"/>
        <v>0</v>
      </c>
      <c r="RR6" s="314">
        <f t="shared" si="7"/>
        <v>0</v>
      </c>
      <c r="RS6" s="314">
        <f t="shared" si="7"/>
        <v>0</v>
      </c>
      <c r="RT6" s="314">
        <f t="shared" si="7"/>
        <v>0</v>
      </c>
      <c r="RU6" s="314">
        <f t="shared" si="7"/>
        <v>0</v>
      </c>
      <c r="RV6" s="314">
        <f t="shared" si="7"/>
        <v>0</v>
      </c>
      <c r="RW6" s="314">
        <f t="shared" si="7"/>
        <v>0</v>
      </c>
      <c r="RX6" s="314">
        <f t="shared" si="7"/>
        <v>0</v>
      </c>
      <c r="RY6" s="314">
        <f t="shared" si="7"/>
        <v>0</v>
      </c>
      <c r="RZ6" s="314">
        <f t="shared" si="7"/>
        <v>0</v>
      </c>
      <c r="SA6" s="314">
        <f t="shared" si="7"/>
        <v>0</v>
      </c>
      <c r="SB6" s="314">
        <f t="shared" si="7"/>
        <v>0</v>
      </c>
      <c r="SC6" s="314">
        <f t="shared" si="7"/>
        <v>0</v>
      </c>
      <c r="SD6" s="314">
        <f t="shared" si="7"/>
        <v>0</v>
      </c>
      <c r="SE6" s="314">
        <f t="shared" si="7"/>
        <v>0</v>
      </c>
      <c r="SF6" s="314">
        <f t="shared" si="7"/>
        <v>0</v>
      </c>
      <c r="SG6" s="314">
        <f t="shared" si="7"/>
        <v>0</v>
      </c>
      <c r="SH6" s="314">
        <f t="shared" si="7"/>
        <v>0</v>
      </c>
      <c r="SI6" s="314">
        <f t="shared" si="7"/>
        <v>0</v>
      </c>
      <c r="SJ6" s="314">
        <f t="shared" si="7"/>
        <v>0</v>
      </c>
      <c r="SK6" s="314">
        <f t="shared" si="7"/>
        <v>0</v>
      </c>
      <c r="SL6" s="314">
        <f t="shared" si="7"/>
        <v>0</v>
      </c>
      <c r="SM6" s="314">
        <f t="shared" si="7"/>
        <v>0</v>
      </c>
      <c r="SN6" s="314">
        <f t="shared" si="7"/>
        <v>0</v>
      </c>
      <c r="SO6" s="314">
        <f t="shared" si="7"/>
        <v>0</v>
      </c>
      <c r="SP6" s="314">
        <f t="shared" si="7"/>
        <v>0</v>
      </c>
      <c r="SQ6" s="314">
        <f t="shared" si="7"/>
        <v>0</v>
      </c>
      <c r="SR6" s="314">
        <f t="shared" si="7"/>
        <v>0</v>
      </c>
      <c r="SS6" s="314">
        <f t="shared" si="7"/>
        <v>0</v>
      </c>
      <c r="ST6" s="314">
        <f t="shared" si="7"/>
        <v>0</v>
      </c>
      <c r="SU6" s="314">
        <f t="shared" si="7"/>
        <v>0</v>
      </c>
      <c r="SV6" s="314">
        <f t="shared" si="7"/>
        <v>0</v>
      </c>
      <c r="SW6" s="314">
        <f t="shared" si="7"/>
        <v>0</v>
      </c>
      <c r="SX6" s="314">
        <f t="shared" si="7"/>
        <v>0</v>
      </c>
      <c r="SY6" s="314">
        <f t="shared" si="7"/>
        <v>0</v>
      </c>
      <c r="SZ6" s="314">
        <f t="shared" ref="SZ6:VK6" si="8">SZ35-(SZ4+SZ5+SZ7+SZ8+SZ9)</f>
        <v>0</v>
      </c>
      <c r="TA6" s="314">
        <f t="shared" si="8"/>
        <v>0</v>
      </c>
      <c r="TB6" s="314">
        <f t="shared" si="8"/>
        <v>0</v>
      </c>
      <c r="TC6" s="314">
        <f t="shared" si="8"/>
        <v>0</v>
      </c>
      <c r="TD6" s="314">
        <f t="shared" si="8"/>
        <v>0</v>
      </c>
      <c r="TE6" s="314">
        <f t="shared" si="8"/>
        <v>0</v>
      </c>
      <c r="TF6" s="314">
        <f t="shared" si="8"/>
        <v>0</v>
      </c>
      <c r="TG6" s="314">
        <f t="shared" si="8"/>
        <v>0</v>
      </c>
      <c r="TH6" s="314">
        <f t="shared" si="8"/>
        <v>0</v>
      </c>
      <c r="TI6" s="314">
        <f t="shared" si="8"/>
        <v>0</v>
      </c>
      <c r="TJ6" s="314">
        <f t="shared" si="8"/>
        <v>0</v>
      </c>
      <c r="TK6" s="314">
        <f t="shared" si="8"/>
        <v>0</v>
      </c>
      <c r="TL6" s="314">
        <f t="shared" si="8"/>
        <v>0</v>
      </c>
      <c r="TM6" s="314">
        <f t="shared" si="8"/>
        <v>0</v>
      </c>
      <c r="TN6" s="314">
        <f t="shared" si="8"/>
        <v>0</v>
      </c>
      <c r="TO6" s="314">
        <f t="shared" si="8"/>
        <v>0</v>
      </c>
      <c r="TP6" s="314">
        <f t="shared" si="8"/>
        <v>0</v>
      </c>
      <c r="TQ6" s="314">
        <f t="shared" si="8"/>
        <v>0</v>
      </c>
      <c r="TR6" s="314">
        <f t="shared" si="8"/>
        <v>0</v>
      </c>
      <c r="TS6" s="314">
        <f t="shared" si="8"/>
        <v>0</v>
      </c>
      <c r="TT6" s="314">
        <f t="shared" si="8"/>
        <v>0</v>
      </c>
      <c r="TU6" s="314">
        <f t="shared" si="8"/>
        <v>0</v>
      </c>
      <c r="TV6" s="314">
        <f t="shared" si="8"/>
        <v>0</v>
      </c>
      <c r="TW6" s="314">
        <f t="shared" si="8"/>
        <v>0</v>
      </c>
      <c r="TX6" s="314">
        <f t="shared" si="8"/>
        <v>0</v>
      </c>
      <c r="TY6" s="314">
        <f t="shared" si="8"/>
        <v>0</v>
      </c>
      <c r="TZ6" s="314">
        <f t="shared" si="8"/>
        <v>0</v>
      </c>
      <c r="UA6" s="314">
        <f t="shared" si="8"/>
        <v>0</v>
      </c>
      <c r="UB6" s="314">
        <f t="shared" si="8"/>
        <v>0</v>
      </c>
      <c r="UC6" s="314">
        <f t="shared" si="8"/>
        <v>0</v>
      </c>
      <c r="UD6" s="314">
        <f t="shared" si="8"/>
        <v>0</v>
      </c>
      <c r="UE6" s="314">
        <f t="shared" si="8"/>
        <v>0</v>
      </c>
      <c r="UF6" s="314">
        <f t="shared" si="8"/>
        <v>0</v>
      </c>
      <c r="UG6" s="314">
        <f t="shared" si="8"/>
        <v>0</v>
      </c>
      <c r="UH6" s="314">
        <f t="shared" si="8"/>
        <v>0</v>
      </c>
      <c r="UI6" s="314">
        <f t="shared" si="8"/>
        <v>0</v>
      </c>
      <c r="UJ6" s="314">
        <f t="shared" si="8"/>
        <v>0</v>
      </c>
      <c r="UK6" s="314">
        <f t="shared" si="8"/>
        <v>0</v>
      </c>
      <c r="UL6" s="314">
        <f t="shared" si="8"/>
        <v>0</v>
      </c>
      <c r="UM6" s="314">
        <f t="shared" si="8"/>
        <v>0</v>
      </c>
      <c r="UN6" s="314">
        <f t="shared" si="8"/>
        <v>0</v>
      </c>
      <c r="UO6" s="314">
        <f t="shared" si="8"/>
        <v>0</v>
      </c>
      <c r="UP6" s="314">
        <f t="shared" si="8"/>
        <v>0</v>
      </c>
      <c r="UQ6" s="314">
        <f t="shared" si="8"/>
        <v>0</v>
      </c>
      <c r="UR6" s="314">
        <f t="shared" si="8"/>
        <v>0</v>
      </c>
      <c r="US6" s="314">
        <f t="shared" si="8"/>
        <v>0</v>
      </c>
      <c r="UT6" s="314">
        <f t="shared" si="8"/>
        <v>0</v>
      </c>
      <c r="UU6" s="314">
        <f t="shared" si="8"/>
        <v>0</v>
      </c>
      <c r="UV6" s="314">
        <f t="shared" si="8"/>
        <v>0</v>
      </c>
      <c r="UW6" s="314">
        <f t="shared" si="8"/>
        <v>0</v>
      </c>
      <c r="UX6" s="314">
        <f t="shared" si="8"/>
        <v>0</v>
      </c>
      <c r="UY6" s="314">
        <f t="shared" si="8"/>
        <v>0</v>
      </c>
      <c r="UZ6" s="314">
        <f t="shared" si="8"/>
        <v>0</v>
      </c>
      <c r="VA6" s="314">
        <f t="shared" si="8"/>
        <v>0</v>
      </c>
      <c r="VB6" s="314">
        <f t="shared" si="8"/>
        <v>0</v>
      </c>
      <c r="VC6" s="314">
        <f t="shared" si="8"/>
        <v>0</v>
      </c>
      <c r="VD6" s="314">
        <f t="shared" si="8"/>
        <v>0</v>
      </c>
      <c r="VE6" s="314">
        <f t="shared" si="8"/>
        <v>0</v>
      </c>
      <c r="VF6" s="314">
        <f t="shared" si="8"/>
        <v>0</v>
      </c>
      <c r="VG6" s="314">
        <f t="shared" si="8"/>
        <v>0</v>
      </c>
      <c r="VH6" s="314">
        <f t="shared" si="8"/>
        <v>0</v>
      </c>
      <c r="VI6" s="314">
        <f t="shared" si="8"/>
        <v>0</v>
      </c>
      <c r="VJ6" s="314">
        <f t="shared" si="8"/>
        <v>0</v>
      </c>
      <c r="VK6" s="314">
        <f t="shared" si="8"/>
        <v>0</v>
      </c>
      <c r="VL6" s="314">
        <f t="shared" ref="VL6:XW6" si="9">VL35-(VL4+VL5+VL7+VL8+VL9)</f>
        <v>0</v>
      </c>
      <c r="VM6" s="314">
        <f t="shared" si="9"/>
        <v>0</v>
      </c>
      <c r="VN6" s="314">
        <f t="shared" si="9"/>
        <v>0</v>
      </c>
      <c r="VO6" s="314">
        <f t="shared" si="9"/>
        <v>0</v>
      </c>
      <c r="VP6" s="314">
        <f t="shared" si="9"/>
        <v>0</v>
      </c>
      <c r="VQ6" s="314">
        <f t="shared" si="9"/>
        <v>0</v>
      </c>
      <c r="VR6" s="314">
        <f t="shared" si="9"/>
        <v>0</v>
      </c>
      <c r="VS6" s="314">
        <f t="shared" si="9"/>
        <v>0</v>
      </c>
      <c r="VT6" s="314">
        <f t="shared" si="9"/>
        <v>0</v>
      </c>
      <c r="VU6" s="314">
        <f t="shared" si="9"/>
        <v>0</v>
      </c>
      <c r="VV6" s="314">
        <f t="shared" si="9"/>
        <v>0</v>
      </c>
      <c r="VW6" s="314">
        <f t="shared" si="9"/>
        <v>0</v>
      </c>
      <c r="VX6" s="314">
        <f t="shared" si="9"/>
        <v>0</v>
      </c>
      <c r="VY6" s="314">
        <f t="shared" si="9"/>
        <v>0</v>
      </c>
      <c r="VZ6" s="314">
        <f t="shared" si="9"/>
        <v>0</v>
      </c>
      <c r="WA6" s="314">
        <f t="shared" si="9"/>
        <v>0</v>
      </c>
      <c r="WB6" s="314">
        <f t="shared" si="9"/>
        <v>0</v>
      </c>
      <c r="WC6" s="314">
        <f t="shared" si="9"/>
        <v>0</v>
      </c>
      <c r="WD6" s="314">
        <f t="shared" si="9"/>
        <v>0</v>
      </c>
      <c r="WE6" s="314">
        <f t="shared" si="9"/>
        <v>0</v>
      </c>
      <c r="WF6" s="314">
        <f t="shared" si="9"/>
        <v>0</v>
      </c>
      <c r="WG6" s="314">
        <f t="shared" si="9"/>
        <v>0</v>
      </c>
      <c r="WH6" s="314">
        <f t="shared" si="9"/>
        <v>0</v>
      </c>
      <c r="WI6" s="314">
        <f t="shared" si="9"/>
        <v>0</v>
      </c>
      <c r="WJ6" s="314">
        <f t="shared" si="9"/>
        <v>0</v>
      </c>
      <c r="WK6" s="314">
        <f t="shared" si="9"/>
        <v>0</v>
      </c>
      <c r="WL6" s="314">
        <f t="shared" si="9"/>
        <v>0</v>
      </c>
      <c r="WM6" s="314">
        <f t="shared" si="9"/>
        <v>0</v>
      </c>
      <c r="WN6" s="314">
        <f t="shared" si="9"/>
        <v>0</v>
      </c>
      <c r="WO6" s="314">
        <f t="shared" si="9"/>
        <v>0</v>
      </c>
      <c r="WP6" s="314">
        <f t="shared" si="9"/>
        <v>0</v>
      </c>
      <c r="WQ6" s="314">
        <f t="shared" si="9"/>
        <v>0</v>
      </c>
      <c r="WR6" s="314">
        <f t="shared" si="9"/>
        <v>0</v>
      </c>
      <c r="WS6" s="314">
        <f t="shared" si="9"/>
        <v>0</v>
      </c>
      <c r="WT6" s="314">
        <f t="shared" si="9"/>
        <v>0</v>
      </c>
      <c r="WU6" s="314">
        <f t="shared" si="9"/>
        <v>0</v>
      </c>
      <c r="WV6" s="314">
        <f t="shared" si="9"/>
        <v>0</v>
      </c>
      <c r="WW6" s="314">
        <f t="shared" si="9"/>
        <v>0</v>
      </c>
      <c r="WX6" s="314">
        <f t="shared" si="9"/>
        <v>0</v>
      </c>
      <c r="WY6" s="314">
        <f t="shared" si="9"/>
        <v>0</v>
      </c>
      <c r="WZ6" s="314">
        <f t="shared" si="9"/>
        <v>0</v>
      </c>
      <c r="XA6" s="314">
        <f t="shared" si="9"/>
        <v>0</v>
      </c>
      <c r="XB6" s="314">
        <f t="shared" si="9"/>
        <v>0</v>
      </c>
      <c r="XC6" s="314">
        <f t="shared" si="9"/>
        <v>0</v>
      </c>
      <c r="XD6" s="314">
        <f t="shared" si="9"/>
        <v>0</v>
      </c>
      <c r="XE6" s="314">
        <f t="shared" si="9"/>
        <v>0</v>
      </c>
      <c r="XF6" s="314">
        <f t="shared" si="9"/>
        <v>0</v>
      </c>
      <c r="XG6" s="314">
        <f t="shared" si="9"/>
        <v>0</v>
      </c>
      <c r="XH6" s="314">
        <f t="shared" si="9"/>
        <v>0</v>
      </c>
      <c r="XI6" s="314">
        <f t="shared" si="9"/>
        <v>0</v>
      </c>
      <c r="XJ6" s="314">
        <f t="shared" si="9"/>
        <v>0</v>
      </c>
      <c r="XK6" s="314">
        <f t="shared" si="9"/>
        <v>0</v>
      </c>
      <c r="XL6" s="314">
        <f t="shared" si="9"/>
        <v>0</v>
      </c>
      <c r="XM6" s="314">
        <f t="shared" si="9"/>
        <v>0</v>
      </c>
      <c r="XN6" s="314">
        <f t="shared" si="9"/>
        <v>0</v>
      </c>
      <c r="XO6" s="314">
        <f t="shared" si="9"/>
        <v>0</v>
      </c>
      <c r="XP6" s="314">
        <f t="shared" si="9"/>
        <v>0</v>
      </c>
      <c r="XQ6" s="314">
        <f t="shared" si="9"/>
        <v>0</v>
      </c>
      <c r="XR6" s="314">
        <f t="shared" si="9"/>
        <v>0</v>
      </c>
      <c r="XS6" s="314">
        <f t="shared" si="9"/>
        <v>0</v>
      </c>
      <c r="XT6" s="314">
        <f t="shared" si="9"/>
        <v>0</v>
      </c>
      <c r="XU6" s="314">
        <f t="shared" si="9"/>
        <v>0</v>
      </c>
      <c r="XV6" s="314">
        <f t="shared" si="9"/>
        <v>0</v>
      </c>
      <c r="XW6" s="314">
        <f t="shared" si="9"/>
        <v>0</v>
      </c>
      <c r="XX6" s="314">
        <f t="shared" ref="XX6:AAI6" si="10">XX35-(XX4+XX5+XX7+XX8+XX9)</f>
        <v>0</v>
      </c>
      <c r="XY6" s="314">
        <f t="shared" si="10"/>
        <v>0</v>
      </c>
      <c r="XZ6" s="314">
        <f t="shared" si="10"/>
        <v>0</v>
      </c>
      <c r="YA6" s="314">
        <f t="shared" si="10"/>
        <v>0</v>
      </c>
      <c r="YB6" s="314">
        <f t="shared" si="10"/>
        <v>0</v>
      </c>
      <c r="YC6" s="314">
        <f t="shared" si="10"/>
        <v>0</v>
      </c>
      <c r="YD6" s="314">
        <f t="shared" si="10"/>
        <v>0</v>
      </c>
      <c r="YE6" s="314">
        <f t="shared" si="10"/>
        <v>0</v>
      </c>
      <c r="YF6" s="314">
        <f t="shared" si="10"/>
        <v>0</v>
      </c>
      <c r="YG6" s="314">
        <f t="shared" si="10"/>
        <v>0</v>
      </c>
      <c r="YH6" s="314">
        <f t="shared" si="10"/>
        <v>0</v>
      </c>
      <c r="YI6" s="314">
        <f t="shared" si="10"/>
        <v>0</v>
      </c>
      <c r="YJ6" s="314">
        <f t="shared" si="10"/>
        <v>0</v>
      </c>
      <c r="YK6" s="314">
        <f t="shared" si="10"/>
        <v>0</v>
      </c>
      <c r="YL6" s="314">
        <f t="shared" si="10"/>
        <v>0</v>
      </c>
      <c r="YM6" s="314">
        <f t="shared" si="10"/>
        <v>0</v>
      </c>
      <c r="YN6" s="314">
        <f t="shared" si="10"/>
        <v>0</v>
      </c>
      <c r="YO6" s="314">
        <f t="shared" si="10"/>
        <v>0</v>
      </c>
      <c r="YP6" s="314">
        <f t="shared" si="10"/>
        <v>0</v>
      </c>
      <c r="YQ6" s="314">
        <f t="shared" si="10"/>
        <v>0</v>
      </c>
      <c r="YR6" s="314">
        <f t="shared" si="10"/>
        <v>0</v>
      </c>
      <c r="YS6" s="314">
        <f t="shared" si="10"/>
        <v>0</v>
      </c>
      <c r="YT6" s="314">
        <f t="shared" si="10"/>
        <v>0</v>
      </c>
      <c r="YU6" s="314">
        <f t="shared" si="10"/>
        <v>0</v>
      </c>
      <c r="YV6" s="314">
        <f t="shared" si="10"/>
        <v>0</v>
      </c>
      <c r="YW6" s="314">
        <f t="shared" si="10"/>
        <v>0</v>
      </c>
      <c r="YX6" s="314">
        <f t="shared" si="10"/>
        <v>0</v>
      </c>
      <c r="YY6" s="314">
        <f t="shared" si="10"/>
        <v>0</v>
      </c>
      <c r="YZ6" s="314">
        <f t="shared" si="10"/>
        <v>0</v>
      </c>
      <c r="ZA6" s="314">
        <f t="shared" si="10"/>
        <v>0</v>
      </c>
      <c r="ZB6" s="314">
        <f t="shared" si="10"/>
        <v>0</v>
      </c>
      <c r="ZC6" s="314">
        <f t="shared" si="10"/>
        <v>0</v>
      </c>
      <c r="ZD6" s="314">
        <f t="shared" si="10"/>
        <v>0</v>
      </c>
      <c r="ZE6" s="314">
        <f t="shared" si="10"/>
        <v>0</v>
      </c>
      <c r="ZF6" s="314">
        <f t="shared" si="10"/>
        <v>0</v>
      </c>
      <c r="ZG6" s="314">
        <f t="shared" si="10"/>
        <v>0</v>
      </c>
      <c r="ZH6" s="314">
        <f t="shared" si="10"/>
        <v>0</v>
      </c>
      <c r="ZI6" s="314">
        <f t="shared" si="10"/>
        <v>0</v>
      </c>
      <c r="ZJ6" s="314">
        <f t="shared" si="10"/>
        <v>0</v>
      </c>
      <c r="ZK6" s="314">
        <f t="shared" si="10"/>
        <v>0</v>
      </c>
      <c r="ZL6" s="314">
        <f t="shared" si="10"/>
        <v>0</v>
      </c>
      <c r="ZM6" s="314">
        <f t="shared" si="10"/>
        <v>0</v>
      </c>
      <c r="ZN6" s="314">
        <f t="shared" si="10"/>
        <v>0</v>
      </c>
      <c r="ZO6" s="314">
        <f t="shared" si="10"/>
        <v>0</v>
      </c>
      <c r="ZP6" s="314">
        <f t="shared" si="10"/>
        <v>0</v>
      </c>
      <c r="ZQ6" s="314">
        <f t="shared" si="10"/>
        <v>0</v>
      </c>
      <c r="ZR6" s="314">
        <f t="shared" si="10"/>
        <v>0</v>
      </c>
      <c r="ZS6" s="314">
        <f t="shared" si="10"/>
        <v>0</v>
      </c>
      <c r="ZT6" s="314">
        <f t="shared" si="10"/>
        <v>0</v>
      </c>
      <c r="ZU6" s="314">
        <f t="shared" si="10"/>
        <v>0</v>
      </c>
      <c r="ZV6" s="314">
        <f t="shared" si="10"/>
        <v>0</v>
      </c>
      <c r="ZW6" s="314">
        <f t="shared" si="10"/>
        <v>0</v>
      </c>
      <c r="ZX6" s="314">
        <f t="shared" si="10"/>
        <v>0</v>
      </c>
      <c r="ZY6" s="314">
        <f t="shared" si="10"/>
        <v>0</v>
      </c>
      <c r="ZZ6" s="314">
        <f t="shared" si="10"/>
        <v>0</v>
      </c>
      <c r="AAA6" s="314">
        <f t="shared" si="10"/>
        <v>0</v>
      </c>
      <c r="AAB6" s="314">
        <f t="shared" si="10"/>
        <v>0</v>
      </c>
      <c r="AAC6" s="314">
        <f t="shared" si="10"/>
        <v>0</v>
      </c>
      <c r="AAD6" s="314">
        <f t="shared" si="10"/>
        <v>0</v>
      </c>
      <c r="AAE6" s="314">
        <f t="shared" si="10"/>
        <v>0</v>
      </c>
      <c r="AAF6" s="314">
        <f t="shared" si="10"/>
        <v>0</v>
      </c>
      <c r="AAG6" s="314">
        <f t="shared" si="10"/>
        <v>0</v>
      </c>
      <c r="AAH6" s="314">
        <f t="shared" si="10"/>
        <v>0</v>
      </c>
      <c r="AAI6" s="314">
        <f t="shared" si="10"/>
        <v>0</v>
      </c>
      <c r="AAJ6" s="314">
        <f t="shared" ref="AAJ6:ACU6" si="11">AAJ35-(AAJ4+AAJ5+AAJ7+AAJ8+AAJ9)</f>
        <v>0</v>
      </c>
      <c r="AAK6" s="314">
        <f t="shared" si="11"/>
        <v>0</v>
      </c>
      <c r="AAL6" s="314">
        <f t="shared" si="11"/>
        <v>0</v>
      </c>
      <c r="AAM6" s="314">
        <f t="shared" si="11"/>
        <v>0</v>
      </c>
      <c r="AAN6" s="314">
        <f t="shared" si="11"/>
        <v>0</v>
      </c>
      <c r="AAO6" s="314">
        <f t="shared" si="11"/>
        <v>0</v>
      </c>
      <c r="AAP6" s="314">
        <f t="shared" si="11"/>
        <v>0</v>
      </c>
      <c r="AAQ6" s="314">
        <f t="shared" si="11"/>
        <v>0</v>
      </c>
      <c r="AAR6" s="314">
        <f t="shared" si="11"/>
        <v>0</v>
      </c>
      <c r="AAS6" s="314">
        <f t="shared" si="11"/>
        <v>0</v>
      </c>
      <c r="AAT6" s="314">
        <f t="shared" si="11"/>
        <v>0</v>
      </c>
      <c r="AAU6" s="314">
        <f t="shared" si="11"/>
        <v>0</v>
      </c>
      <c r="AAV6" s="314">
        <f t="shared" si="11"/>
        <v>0</v>
      </c>
      <c r="AAW6" s="314">
        <f t="shared" si="11"/>
        <v>0</v>
      </c>
      <c r="AAX6" s="314">
        <f t="shared" si="11"/>
        <v>0</v>
      </c>
      <c r="AAY6" s="314">
        <f t="shared" si="11"/>
        <v>0</v>
      </c>
      <c r="AAZ6" s="314">
        <f t="shared" si="11"/>
        <v>0</v>
      </c>
      <c r="ABA6" s="314">
        <f t="shared" si="11"/>
        <v>0</v>
      </c>
      <c r="ABB6" s="314">
        <f t="shared" si="11"/>
        <v>0</v>
      </c>
      <c r="ABC6" s="314">
        <f t="shared" si="11"/>
        <v>0</v>
      </c>
      <c r="ABD6" s="314">
        <f t="shared" si="11"/>
        <v>0</v>
      </c>
      <c r="ABE6" s="314">
        <f t="shared" si="11"/>
        <v>0</v>
      </c>
      <c r="ABF6" s="314">
        <f t="shared" si="11"/>
        <v>0</v>
      </c>
      <c r="ABG6" s="314">
        <f t="shared" si="11"/>
        <v>0</v>
      </c>
      <c r="ABH6" s="314">
        <f t="shared" si="11"/>
        <v>0</v>
      </c>
      <c r="ABI6" s="314">
        <f t="shared" si="11"/>
        <v>0</v>
      </c>
      <c r="ABJ6" s="314">
        <f t="shared" si="11"/>
        <v>0</v>
      </c>
      <c r="ABK6" s="314">
        <f t="shared" si="11"/>
        <v>0</v>
      </c>
      <c r="ABL6" s="314">
        <f t="shared" si="11"/>
        <v>0</v>
      </c>
      <c r="ABM6" s="314">
        <f t="shared" si="11"/>
        <v>0</v>
      </c>
      <c r="ABN6" s="314">
        <f t="shared" si="11"/>
        <v>0</v>
      </c>
      <c r="ABO6" s="314">
        <f t="shared" si="11"/>
        <v>0</v>
      </c>
      <c r="ABP6" s="314">
        <f t="shared" si="11"/>
        <v>0</v>
      </c>
      <c r="ABQ6" s="314">
        <f t="shared" si="11"/>
        <v>0</v>
      </c>
      <c r="ABR6" s="314">
        <f t="shared" si="11"/>
        <v>0</v>
      </c>
      <c r="ABS6" s="314">
        <f t="shared" si="11"/>
        <v>0</v>
      </c>
      <c r="ABT6" s="314">
        <f t="shared" si="11"/>
        <v>0</v>
      </c>
      <c r="ABU6" s="314">
        <f t="shared" si="11"/>
        <v>0</v>
      </c>
      <c r="ABV6" s="314">
        <f t="shared" si="11"/>
        <v>0</v>
      </c>
      <c r="ABW6" s="314">
        <f t="shared" si="11"/>
        <v>0</v>
      </c>
      <c r="ABX6" s="314">
        <f t="shared" si="11"/>
        <v>0</v>
      </c>
      <c r="ABY6" s="314">
        <f t="shared" si="11"/>
        <v>0</v>
      </c>
      <c r="ABZ6" s="314">
        <f t="shared" si="11"/>
        <v>0</v>
      </c>
      <c r="ACA6" s="314">
        <f t="shared" si="11"/>
        <v>0</v>
      </c>
      <c r="ACB6" s="314">
        <f t="shared" si="11"/>
        <v>0</v>
      </c>
      <c r="ACC6" s="314">
        <f t="shared" si="11"/>
        <v>0</v>
      </c>
      <c r="ACD6" s="314">
        <f t="shared" si="11"/>
        <v>0</v>
      </c>
      <c r="ACE6" s="314">
        <f t="shared" si="11"/>
        <v>0</v>
      </c>
      <c r="ACF6" s="314">
        <f t="shared" si="11"/>
        <v>0</v>
      </c>
      <c r="ACG6" s="314">
        <f t="shared" si="11"/>
        <v>0</v>
      </c>
      <c r="ACH6" s="314">
        <f t="shared" si="11"/>
        <v>0</v>
      </c>
      <c r="ACI6" s="314">
        <f t="shared" si="11"/>
        <v>0</v>
      </c>
      <c r="ACJ6" s="314">
        <f t="shared" si="11"/>
        <v>0</v>
      </c>
      <c r="ACK6" s="314">
        <f t="shared" si="11"/>
        <v>0</v>
      </c>
      <c r="ACL6" s="314">
        <f t="shared" si="11"/>
        <v>0</v>
      </c>
      <c r="ACM6" s="314">
        <f t="shared" si="11"/>
        <v>0</v>
      </c>
      <c r="ACN6" s="314">
        <f t="shared" si="11"/>
        <v>0</v>
      </c>
      <c r="ACO6" s="314">
        <f t="shared" si="11"/>
        <v>0</v>
      </c>
      <c r="ACP6" s="314">
        <f t="shared" si="11"/>
        <v>0</v>
      </c>
      <c r="ACQ6" s="314">
        <f t="shared" si="11"/>
        <v>0</v>
      </c>
      <c r="ACR6" s="314">
        <f t="shared" si="11"/>
        <v>0</v>
      </c>
      <c r="ACS6" s="314">
        <f t="shared" si="11"/>
        <v>0</v>
      </c>
      <c r="ACT6" s="314">
        <f t="shared" si="11"/>
        <v>0</v>
      </c>
      <c r="ACU6" s="314">
        <f t="shared" si="11"/>
        <v>0</v>
      </c>
      <c r="ACV6" s="314">
        <f t="shared" ref="ACV6:AFG6" si="12">ACV35-(ACV4+ACV5+ACV7+ACV8+ACV9)</f>
        <v>0</v>
      </c>
      <c r="ACW6" s="314">
        <f t="shared" si="12"/>
        <v>0</v>
      </c>
      <c r="ACX6" s="314">
        <f t="shared" si="12"/>
        <v>0</v>
      </c>
      <c r="ACY6" s="314">
        <f t="shared" si="12"/>
        <v>0</v>
      </c>
      <c r="ACZ6" s="314">
        <f t="shared" si="12"/>
        <v>0</v>
      </c>
      <c r="ADA6" s="314">
        <f t="shared" si="12"/>
        <v>0</v>
      </c>
      <c r="ADB6" s="314">
        <f t="shared" si="12"/>
        <v>0</v>
      </c>
      <c r="ADC6" s="314">
        <f t="shared" si="12"/>
        <v>0</v>
      </c>
      <c r="ADD6" s="314">
        <f t="shared" si="12"/>
        <v>0</v>
      </c>
      <c r="ADE6" s="314">
        <f t="shared" si="12"/>
        <v>0</v>
      </c>
      <c r="ADF6" s="314">
        <f t="shared" si="12"/>
        <v>0</v>
      </c>
      <c r="ADG6" s="314">
        <f t="shared" si="12"/>
        <v>0</v>
      </c>
      <c r="ADH6" s="314">
        <f t="shared" si="12"/>
        <v>0</v>
      </c>
      <c r="ADI6" s="314">
        <f t="shared" si="12"/>
        <v>0</v>
      </c>
      <c r="ADJ6" s="314">
        <f t="shared" si="12"/>
        <v>0</v>
      </c>
      <c r="ADK6" s="314">
        <f t="shared" si="12"/>
        <v>0</v>
      </c>
      <c r="ADL6" s="314">
        <f t="shared" si="12"/>
        <v>0</v>
      </c>
      <c r="ADM6" s="314">
        <f t="shared" si="12"/>
        <v>0</v>
      </c>
      <c r="ADN6" s="314">
        <f t="shared" si="12"/>
        <v>0</v>
      </c>
      <c r="ADO6" s="314">
        <f t="shared" si="12"/>
        <v>0</v>
      </c>
      <c r="ADP6" s="314">
        <f t="shared" si="12"/>
        <v>0</v>
      </c>
      <c r="ADQ6" s="314">
        <f t="shared" si="12"/>
        <v>0</v>
      </c>
      <c r="ADR6" s="314">
        <f t="shared" si="12"/>
        <v>0</v>
      </c>
      <c r="ADS6" s="314">
        <f t="shared" si="12"/>
        <v>0</v>
      </c>
      <c r="ADT6" s="314">
        <f t="shared" si="12"/>
        <v>0</v>
      </c>
      <c r="ADU6" s="314">
        <f t="shared" si="12"/>
        <v>0</v>
      </c>
      <c r="ADV6" s="314">
        <f t="shared" si="12"/>
        <v>0</v>
      </c>
      <c r="ADW6" s="314">
        <f t="shared" si="12"/>
        <v>0</v>
      </c>
      <c r="ADX6" s="314">
        <f t="shared" si="12"/>
        <v>0</v>
      </c>
      <c r="ADY6" s="314">
        <f t="shared" si="12"/>
        <v>0</v>
      </c>
      <c r="ADZ6" s="314">
        <f t="shared" si="12"/>
        <v>0</v>
      </c>
      <c r="AEA6" s="314">
        <f t="shared" si="12"/>
        <v>0</v>
      </c>
      <c r="AEB6" s="314">
        <f t="shared" si="12"/>
        <v>0</v>
      </c>
      <c r="AEC6" s="314">
        <f t="shared" si="12"/>
        <v>0</v>
      </c>
      <c r="AED6" s="314">
        <f t="shared" si="12"/>
        <v>0</v>
      </c>
      <c r="AEE6" s="314">
        <f t="shared" si="12"/>
        <v>0</v>
      </c>
      <c r="AEF6" s="314">
        <f t="shared" si="12"/>
        <v>0</v>
      </c>
      <c r="AEG6" s="314">
        <f t="shared" si="12"/>
        <v>0</v>
      </c>
      <c r="AEH6" s="314">
        <f t="shared" si="12"/>
        <v>0</v>
      </c>
      <c r="AEI6" s="314">
        <f t="shared" si="12"/>
        <v>0</v>
      </c>
      <c r="AEJ6" s="314">
        <f t="shared" si="12"/>
        <v>0</v>
      </c>
      <c r="AEK6" s="314">
        <f t="shared" si="12"/>
        <v>0</v>
      </c>
      <c r="AEL6" s="314">
        <f t="shared" si="12"/>
        <v>0</v>
      </c>
      <c r="AEM6" s="314">
        <f t="shared" si="12"/>
        <v>0</v>
      </c>
      <c r="AEN6" s="314">
        <f t="shared" si="12"/>
        <v>0</v>
      </c>
      <c r="AEO6" s="314">
        <f t="shared" si="12"/>
        <v>0</v>
      </c>
      <c r="AEP6" s="314">
        <f t="shared" si="12"/>
        <v>0</v>
      </c>
      <c r="AEQ6" s="314">
        <f t="shared" si="12"/>
        <v>0</v>
      </c>
      <c r="AER6" s="314">
        <f t="shared" si="12"/>
        <v>0</v>
      </c>
      <c r="AES6" s="314">
        <f t="shared" si="12"/>
        <v>0</v>
      </c>
      <c r="AET6" s="314">
        <f t="shared" si="12"/>
        <v>0</v>
      </c>
      <c r="AEU6" s="314">
        <f t="shared" si="12"/>
        <v>0</v>
      </c>
      <c r="AEV6" s="314">
        <f t="shared" si="12"/>
        <v>0</v>
      </c>
      <c r="AEW6" s="314">
        <f t="shared" si="12"/>
        <v>0</v>
      </c>
      <c r="AEX6" s="314">
        <f t="shared" si="12"/>
        <v>0</v>
      </c>
      <c r="AEY6" s="314">
        <f t="shared" si="12"/>
        <v>0</v>
      </c>
      <c r="AEZ6" s="314">
        <f t="shared" si="12"/>
        <v>0</v>
      </c>
      <c r="AFA6" s="314">
        <f t="shared" si="12"/>
        <v>0</v>
      </c>
      <c r="AFB6" s="314">
        <f t="shared" si="12"/>
        <v>0</v>
      </c>
      <c r="AFC6" s="314">
        <f t="shared" si="12"/>
        <v>0</v>
      </c>
      <c r="AFD6" s="314">
        <f t="shared" si="12"/>
        <v>0</v>
      </c>
      <c r="AFE6" s="314">
        <f t="shared" si="12"/>
        <v>0</v>
      </c>
      <c r="AFF6" s="314">
        <f t="shared" si="12"/>
        <v>0</v>
      </c>
      <c r="AFG6" s="314">
        <f t="shared" si="12"/>
        <v>0</v>
      </c>
      <c r="AFH6" s="314">
        <f t="shared" ref="AFH6:AHS6" si="13">AFH35-(AFH4+AFH5+AFH7+AFH8+AFH9)</f>
        <v>0</v>
      </c>
      <c r="AFI6" s="314">
        <f t="shared" si="13"/>
        <v>0</v>
      </c>
      <c r="AFJ6" s="314">
        <f t="shared" si="13"/>
        <v>0</v>
      </c>
      <c r="AFK6" s="314">
        <f t="shared" si="13"/>
        <v>0</v>
      </c>
      <c r="AFL6" s="314">
        <f t="shared" si="13"/>
        <v>0</v>
      </c>
      <c r="AFM6" s="314">
        <f t="shared" si="13"/>
        <v>0</v>
      </c>
      <c r="AFN6" s="314">
        <f t="shared" si="13"/>
        <v>0</v>
      </c>
      <c r="AFO6" s="314">
        <f t="shared" si="13"/>
        <v>0</v>
      </c>
      <c r="AFP6" s="314">
        <f t="shared" si="13"/>
        <v>0</v>
      </c>
      <c r="AFQ6" s="314">
        <f t="shared" si="13"/>
        <v>0</v>
      </c>
      <c r="AFR6" s="314">
        <f t="shared" si="13"/>
        <v>0</v>
      </c>
      <c r="AFS6" s="314">
        <f t="shared" si="13"/>
        <v>0</v>
      </c>
      <c r="AFT6" s="314">
        <f t="shared" si="13"/>
        <v>0</v>
      </c>
      <c r="AFU6" s="314">
        <f t="shared" si="13"/>
        <v>0</v>
      </c>
      <c r="AFV6" s="314">
        <f t="shared" si="13"/>
        <v>0</v>
      </c>
      <c r="AFW6" s="314">
        <f t="shared" si="13"/>
        <v>0</v>
      </c>
      <c r="AFX6" s="314">
        <f t="shared" si="13"/>
        <v>0</v>
      </c>
      <c r="AFY6" s="314">
        <f t="shared" si="13"/>
        <v>0</v>
      </c>
      <c r="AFZ6" s="314">
        <f t="shared" si="13"/>
        <v>0</v>
      </c>
      <c r="AGA6" s="314">
        <f t="shared" si="13"/>
        <v>0</v>
      </c>
      <c r="AGB6" s="314">
        <f t="shared" si="13"/>
        <v>0</v>
      </c>
      <c r="AGC6" s="314">
        <f t="shared" si="13"/>
        <v>0</v>
      </c>
      <c r="AGD6" s="314">
        <f t="shared" si="13"/>
        <v>0</v>
      </c>
      <c r="AGE6" s="314">
        <f t="shared" si="13"/>
        <v>0</v>
      </c>
      <c r="AGF6" s="314">
        <f t="shared" si="13"/>
        <v>0</v>
      </c>
      <c r="AGG6" s="314">
        <f t="shared" si="13"/>
        <v>0</v>
      </c>
      <c r="AGH6" s="314">
        <f t="shared" si="13"/>
        <v>0</v>
      </c>
      <c r="AGI6" s="314">
        <f t="shared" si="13"/>
        <v>0</v>
      </c>
      <c r="AGJ6" s="314">
        <f t="shared" si="13"/>
        <v>0</v>
      </c>
      <c r="AGK6" s="314">
        <f t="shared" si="13"/>
        <v>0</v>
      </c>
      <c r="AGL6" s="314">
        <f t="shared" si="13"/>
        <v>0</v>
      </c>
      <c r="AGM6" s="314">
        <f t="shared" si="13"/>
        <v>0</v>
      </c>
      <c r="AGN6" s="314">
        <f t="shared" si="13"/>
        <v>0</v>
      </c>
      <c r="AGO6" s="314">
        <f t="shared" si="13"/>
        <v>0</v>
      </c>
      <c r="AGP6" s="314">
        <f t="shared" si="13"/>
        <v>0</v>
      </c>
      <c r="AGQ6" s="314">
        <f t="shared" si="13"/>
        <v>0</v>
      </c>
      <c r="AGR6" s="314">
        <f t="shared" si="13"/>
        <v>0</v>
      </c>
      <c r="AGS6" s="314">
        <f t="shared" si="13"/>
        <v>0</v>
      </c>
      <c r="AGT6" s="314">
        <f t="shared" si="13"/>
        <v>0</v>
      </c>
      <c r="AGU6" s="314">
        <f t="shared" si="13"/>
        <v>0</v>
      </c>
      <c r="AGV6" s="314">
        <f t="shared" si="13"/>
        <v>0</v>
      </c>
      <c r="AGW6" s="314">
        <f t="shared" si="13"/>
        <v>0</v>
      </c>
      <c r="AGX6" s="314">
        <f t="shared" si="13"/>
        <v>0</v>
      </c>
      <c r="AGY6" s="314">
        <f t="shared" si="13"/>
        <v>0</v>
      </c>
      <c r="AGZ6" s="314">
        <f t="shared" si="13"/>
        <v>0</v>
      </c>
      <c r="AHA6" s="314">
        <f t="shared" si="13"/>
        <v>0</v>
      </c>
      <c r="AHB6" s="314">
        <f t="shared" si="13"/>
        <v>0</v>
      </c>
      <c r="AHC6" s="314">
        <f t="shared" si="13"/>
        <v>0</v>
      </c>
      <c r="AHD6" s="314">
        <f t="shared" si="13"/>
        <v>0</v>
      </c>
      <c r="AHE6" s="314">
        <f t="shared" si="13"/>
        <v>0</v>
      </c>
      <c r="AHF6" s="314">
        <f t="shared" si="13"/>
        <v>0</v>
      </c>
      <c r="AHG6" s="314">
        <f t="shared" si="13"/>
        <v>0</v>
      </c>
      <c r="AHH6" s="314">
        <f t="shared" si="13"/>
        <v>0</v>
      </c>
      <c r="AHI6" s="314">
        <f t="shared" si="13"/>
        <v>0</v>
      </c>
      <c r="AHJ6" s="314">
        <f t="shared" si="13"/>
        <v>0</v>
      </c>
      <c r="AHK6" s="314">
        <f t="shared" si="13"/>
        <v>0</v>
      </c>
      <c r="AHL6" s="314">
        <f t="shared" si="13"/>
        <v>0</v>
      </c>
      <c r="AHM6" s="314">
        <f t="shared" si="13"/>
        <v>0</v>
      </c>
      <c r="AHN6" s="314">
        <f t="shared" si="13"/>
        <v>0</v>
      </c>
      <c r="AHO6" s="314">
        <f t="shared" si="13"/>
        <v>0</v>
      </c>
      <c r="AHP6" s="314">
        <f t="shared" si="13"/>
        <v>0</v>
      </c>
      <c r="AHQ6" s="314">
        <f t="shared" si="13"/>
        <v>0</v>
      </c>
      <c r="AHR6" s="314">
        <f t="shared" si="13"/>
        <v>0</v>
      </c>
      <c r="AHS6" s="314">
        <f t="shared" si="13"/>
        <v>0</v>
      </c>
      <c r="AHT6" s="314">
        <f t="shared" ref="AHT6:AKE6" si="14">AHT35-(AHT4+AHT5+AHT7+AHT8+AHT9)</f>
        <v>0</v>
      </c>
      <c r="AHU6" s="314">
        <f t="shared" si="14"/>
        <v>0</v>
      </c>
      <c r="AHV6" s="314">
        <f t="shared" si="14"/>
        <v>0</v>
      </c>
      <c r="AHW6" s="314">
        <f t="shared" si="14"/>
        <v>0</v>
      </c>
      <c r="AHX6" s="314">
        <f t="shared" si="14"/>
        <v>0</v>
      </c>
      <c r="AHY6" s="314">
        <f t="shared" si="14"/>
        <v>0</v>
      </c>
      <c r="AHZ6" s="314">
        <f t="shared" si="14"/>
        <v>0</v>
      </c>
      <c r="AIA6" s="314">
        <f t="shared" si="14"/>
        <v>0</v>
      </c>
      <c r="AIB6" s="314">
        <f t="shared" si="14"/>
        <v>0</v>
      </c>
      <c r="AIC6" s="314">
        <f t="shared" si="14"/>
        <v>0</v>
      </c>
      <c r="AID6" s="314">
        <f t="shared" si="14"/>
        <v>0</v>
      </c>
      <c r="AIE6" s="314">
        <f t="shared" si="14"/>
        <v>0</v>
      </c>
      <c r="AIF6" s="314">
        <f t="shared" si="14"/>
        <v>0</v>
      </c>
      <c r="AIG6" s="314">
        <f t="shared" si="14"/>
        <v>0</v>
      </c>
      <c r="AIH6" s="314">
        <f t="shared" si="14"/>
        <v>0</v>
      </c>
      <c r="AII6" s="314">
        <f t="shared" si="14"/>
        <v>0</v>
      </c>
      <c r="AIJ6" s="314">
        <f t="shared" si="14"/>
        <v>0</v>
      </c>
      <c r="AIK6" s="314">
        <f t="shared" si="14"/>
        <v>0</v>
      </c>
      <c r="AIL6" s="314">
        <f t="shared" si="14"/>
        <v>0</v>
      </c>
      <c r="AIM6" s="314">
        <f t="shared" si="14"/>
        <v>0</v>
      </c>
      <c r="AIN6" s="314">
        <f t="shared" si="14"/>
        <v>0</v>
      </c>
      <c r="AIO6" s="314">
        <f t="shared" si="14"/>
        <v>0</v>
      </c>
      <c r="AIP6" s="314">
        <f t="shared" si="14"/>
        <v>0</v>
      </c>
      <c r="AIQ6" s="314">
        <f t="shared" si="14"/>
        <v>0</v>
      </c>
      <c r="AIR6" s="314">
        <f t="shared" si="14"/>
        <v>0</v>
      </c>
      <c r="AIS6" s="314">
        <f t="shared" si="14"/>
        <v>0</v>
      </c>
      <c r="AIT6" s="314">
        <f t="shared" si="14"/>
        <v>0</v>
      </c>
      <c r="AIU6" s="314">
        <f t="shared" si="14"/>
        <v>0</v>
      </c>
      <c r="AIV6" s="314">
        <f t="shared" si="14"/>
        <v>0</v>
      </c>
      <c r="AIW6" s="314">
        <f t="shared" si="14"/>
        <v>0</v>
      </c>
      <c r="AIX6" s="314">
        <f t="shared" si="14"/>
        <v>0</v>
      </c>
      <c r="AIY6" s="314">
        <f t="shared" si="14"/>
        <v>0</v>
      </c>
      <c r="AIZ6" s="314">
        <f t="shared" si="14"/>
        <v>0</v>
      </c>
      <c r="AJA6" s="314">
        <f t="shared" si="14"/>
        <v>0</v>
      </c>
      <c r="AJB6" s="314">
        <f t="shared" si="14"/>
        <v>0</v>
      </c>
      <c r="AJC6" s="314">
        <f t="shared" si="14"/>
        <v>0</v>
      </c>
      <c r="AJD6" s="314">
        <f t="shared" si="14"/>
        <v>0</v>
      </c>
      <c r="AJE6" s="314">
        <f t="shared" si="14"/>
        <v>0</v>
      </c>
      <c r="AJF6" s="314">
        <f t="shared" si="14"/>
        <v>0</v>
      </c>
      <c r="AJG6" s="314">
        <f t="shared" si="14"/>
        <v>0</v>
      </c>
      <c r="AJH6" s="314">
        <f t="shared" si="14"/>
        <v>0</v>
      </c>
      <c r="AJI6" s="314">
        <f t="shared" si="14"/>
        <v>0</v>
      </c>
      <c r="AJJ6" s="314">
        <f t="shared" si="14"/>
        <v>0</v>
      </c>
      <c r="AJK6" s="314">
        <f t="shared" si="14"/>
        <v>0</v>
      </c>
      <c r="AJL6" s="314">
        <f t="shared" si="14"/>
        <v>0</v>
      </c>
      <c r="AJM6" s="314">
        <f t="shared" si="14"/>
        <v>0</v>
      </c>
      <c r="AJN6" s="314">
        <f t="shared" si="14"/>
        <v>0</v>
      </c>
      <c r="AJO6" s="314">
        <f t="shared" si="14"/>
        <v>0</v>
      </c>
      <c r="AJP6" s="314">
        <f t="shared" si="14"/>
        <v>0</v>
      </c>
      <c r="AJQ6" s="314">
        <f t="shared" si="14"/>
        <v>0</v>
      </c>
      <c r="AJR6" s="314">
        <f t="shared" si="14"/>
        <v>0</v>
      </c>
      <c r="AJS6" s="314">
        <f t="shared" si="14"/>
        <v>0</v>
      </c>
      <c r="AJT6" s="314">
        <f t="shared" si="14"/>
        <v>0</v>
      </c>
      <c r="AJU6" s="314">
        <f t="shared" si="14"/>
        <v>0</v>
      </c>
      <c r="AJV6" s="314">
        <f t="shared" si="14"/>
        <v>0</v>
      </c>
      <c r="AJW6" s="314">
        <f t="shared" si="14"/>
        <v>0</v>
      </c>
      <c r="AJX6" s="314">
        <f t="shared" si="14"/>
        <v>0</v>
      </c>
      <c r="AJY6" s="314">
        <f t="shared" si="14"/>
        <v>0</v>
      </c>
      <c r="AJZ6" s="314">
        <f t="shared" si="14"/>
        <v>0</v>
      </c>
      <c r="AKA6" s="314">
        <f t="shared" si="14"/>
        <v>0</v>
      </c>
      <c r="AKB6" s="314">
        <f t="shared" si="14"/>
        <v>0</v>
      </c>
      <c r="AKC6" s="314">
        <f t="shared" si="14"/>
        <v>0</v>
      </c>
      <c r="AKD6" s="314">
        <f t="shared" si="14"/>
        <v>0</v>
      </c>
      <c r="AKE6" s="314">
        <f t="shared" si="14"/>
        <v>0</v>
      </c>
      <c r="AKF6" s="314">
        <f t="shared" ref="AKF6:AMQ6" si="15">AKF35-(AKF4+AKF5+AKF7+AKF8+AKF9)</f>
        <v>0</v>
      </c>
      <c r="AKG6" s="314">
        <f t="shared" si="15"/>
        <v>0</v>
      </c>
      <c r="AKH6" s="314">
        <f t="shared" si="15"/>
        <v>0</v>
      </c>
      <c r="AKI6" s="314">
        <f t="shared" si="15"/>
        <v>0</v>
      </c>
      <c r="AKJ6" s="314">
        <f t="shared" si="15"/>
        <v>0</v>
      </c>
      <c r="AKK6" s="314">
        <f t="shared" si="15"/>
        <v>0</v>
      </c>
      <c r="AKL6" s="314">
        <f t="shared" si="15"/>
        <v>0</v>
      </c>
      <c r="AKM6" s="314">
        <f t="shared" si="15"/>
        <v>0</v>
      </c>
      <c r="AKN6" s="314">
        <f t="shared" si="15"/>
        <v>0</v>
      </c>
      <c r="AKO6" s="314">
        <f t="shared" si="15"/>
        <v>0</v>
      </c>
      <c r="AKP6" s="314">
        <f t="shared" si="15"/>
        <v>0</v>
      </c>
      <c r="AKQ6" s="314">
        <f t="shared" si="15"/>
        <v>0</v>
      </c>
      <c r="AKR6" s="314">
        <f t="shared" si="15"/>
        <v>0</v>
      </c>
      <c r="AKS6" s="314">
        <f t="shared" si="15"/>
        <v>0</v>
      </c>
      <c r="AKT6" s="314">
        <f t="shared" si="15"/>
        <v>0</v>
      </c>
      <c r="AKU6" s="314">
        <f t="shared" si="15"/>
        <v>0</v>
      </c>
      <c r="AKV6" s="314">
        <f t="shared" si="15"/>
        <v>0</v>
      </c>
      <c r="AKW6" s="314">
        <f t="shared" si="15"/>
        <v>0</v>
      </c>
      <c r="AKX6" s="314">
        <f t="shared" si="15"/>
        <v>0</v>
      </c>
      <c r="AKY6" s="314">
        <f t="shared" si="15"/>
        <v>0</v>
      </c>
      <c r="AKZ6" s="314">
        <f t="shared" si="15"/>
        <v>0</v>
      </c>
      <c r="ALA6" s="314">
        <f t="shared" si="15"/>
        <v>0</v>
      </c>
      <c r="ALB6" s="314">
        <f t="shared" si="15"/>
        <v>0</v>
      </c>
      <c r="ALC6" s="314">
        <f t="shared" si="15"/>
        <v>0</v>
      </c>
      <c r="ALD6" s="314">
        <f t="shared" si="15"/>
        <v>0</v>
      </c>
      <c r="ALE6" s="314">
        <f t="shared" si="15"/>
        <v>0</v>
      </c>
      <c r="ALF6" s="314">
        <f t="shared" si="15"/>
        <v>0</v>
      </c>
      <c r="ALG6" s="314">
        <f t="shared" si="15"/>
        <v>0</v>
      </c>
      <c r="ALH6" s="314">
        <f t="shared" si="15"/>
        <v>0</v>
      </c>
      <c r="ALI6" s="314">
        <f t="shared" si="15"/>
        <v>0</v>
      </c>
      <c r="ALJ6" s="314">
        <f t="shared" si="15"/>
        <v>0</v>
      </c>
      <c r="ALK6" s="314">
        <f t="shared" si="15"/>
        <v>0</v>
      </c>
      <c r="ALL6" s="314">
        <f t="shared" si="15"/>
        <v>0</v>
      </c>
      <c r="ALM6" s="314">
        <f t="shared" si="15"/>
        <v>0</v>
      </c>
      <c r="ALN6" s="314">
        <f t="shared" si="15"/>
        <v>0</v>
      </c>
      <c r="ALO6" s="314">
        <f t="shared" si="15"/>
        <v>0</v>
      </c>
      <c r="ALP6" s="314">
        <f t="shared" si="15"/>
        <v>0</v>
      </c>
      <c r="ALQ6" s="314">
        <f t="shared" si="15"/>
        <v>0</v>
      </c>
      <c r="ALR6" s="314">
        <f t="shared" si="15"/>
        <v>0</v>
      </c>
      <c r="ALS6" s="314">
        <f t="shared" si="15"/>
        <v>0</v>
      </c>
      <c r="ALT6" s="314">
        <f t="shared" si="15"/>
        <v>0</v>
      </c>
      <c r="ALU6" s="314">
        <f t="shared" si="15"/>
        <v>0</v>
      </c>
      <c r="ALV6" s="314">
        <f t="shared" si="15"/>
        <v>0</v>
      </c>
      <c r="ALW6" s="314">
        <f t="shared" si="15"/>
        <v>0</v>
      </c>
      <c r="ALX6" s="314">
        <f t="shared" si="15"/>
        <v>0</v>
      </c>
      <c r="ALY6" s="314">
        <f t="shared" si="15"/>
        <v>0</v>
      </c>
      <c r="ALZ6" s="314">
        <f t="shared" si="15"/>
        <v>0</v>
      </c>
      <c r="AMA6" s="314">
        <f t="shared" si="15"/>
        <v>0</v>
      </c>
      <c r="AMB6" s="314">
        <f t="shared" si="15"/>
        <v>0</v>
      </c>
      <c r="AMC6" s="314">
        <f t="shared" si="15"/>
        <v>0</v>
      </c>
      <c r="AMD6" s="314">
        <f t="shared" si="15"/>
        <v>0</v>
      </c>
      <c r="AME6" s="314">
        <f t="shared" si="15"/>
        <v>0</v>
      </c>
      <c r="AMF6" s="314">
        <f t="shared" si="15"/>
        <v>0</v>
      </c>
      <c r="AMG6" s="314">
        <f t="shared" si="15"/>
        <v>0</v>
      </c>
      <c r="AMH6" s="314">
        <f t="shared" si="15"/>
        <v>0</v>
      </c>
      <c r="AMI6" s="314">
        <f t="shared" si="15"/>
        <v>0</v>
      </c>
      <c r="AMJ6" s="314">
        <f t="shared" si="15"/>
        <v>0</v>
      </c>
      <c r="AMK6" s="314">
        <f t="shared" si="15"/>
        <v>0</v>
      </c>
      <c r="AML6" s="314">
        <f t="shared" si="15"/>
        <v>0</v>
      </c>
      <c r="AMM6" s="314">
        <f t="shared" si="15"/>
        <v>0</v>
      </c>
      <c r="AMN6" s="314">
        <f t="shared" si="15"/>
        <v>0</v>
      </c>
      <c r="AMO6" s="314">
        <f t="shared" si="15"/>
        <v>0</v>
      </c>
      <c r="AMP6" s="314">
        <f t="shared" si="15"/>
        <v>0</v>
      </c>
      <c r="AMQ6" s="314">
        <f t="shared" si="15"/>
        <v>0</v>
      </c>
      <c r="AMR6" s="314">
        <f t="shared" ref="AMR6:APC6" si="16">AMR35-(AMR4+AMR5+AMR7+AMR8+AMR9)</f>
        <v>0</v>
      </c>
      <c r="AMS6" s="314">
        <f t="shared" si="16"/>
        <v>0</v>
      </c>
      <c r="AMT6" s="314">
        <f t="shared" si="16"/>
        <v>0</v>
      </c>
      <c r="AMU6" s="314">
        <f t="shared" si="16"/>
        <v>0</v>
      </c>
      <c r="AMV6" s="314">
        <f t="shared" si="16"/>
        <v>0</v>
      </c>
      <c r="AMW6" s="314">
        <f t="shared" si="16"/>
        <v>0</v>
      </c>
      <c r="AMX6" s="314">
        <f t="shared" si="16"/>
        <v>0</v>
      </c>
      <c r="AMY6" s="314">
        <f t="shared" si="16"/>
        <v>0</v>
      </c>
      <c r="AMZ6" s="314">
        <f t="shared" si="16"/>
        <v>0</v>
      </c>
      <c r="ANA6" s="314">
        <f t="shared" si="16"/>
        <v>0</v>
      </c>
      <c r="ANB6" s="314">
        <f t="shared" si="16"/>
        <v>0</v>
      </c>
      <c r="ANC6" s="314">
        <f t="shared" si="16"/>
        <v>0</v>
      </c>
      <c r="AND6" s="314">
        <f t="shared" si="16"/>
        <v>0</v>
      </c>
      <c r="ANE6" s="314">
        <f t="shared" si="16"/>
        <v>0</v>
      </c>
      <c r="ANF6" s="314">
        <f t="shared" si="16"/>
        <v>0</v>
      </c>
      <c r="ANG6" s="314">
        <f t="shared" si="16"/>
        <v>0</v>
      </c>
      <c r="ANH6" s="314">
        <f t="shared" si="16"/>
        <v>0</v>
      </c>
      <c r="ANI6" s="314">
        <f t="shared" si="16"/>
        <v>0</v>
      </c>
      <c r="ANJ6" s="314">
        <f t="shared" si="16"/>
        <v>0</v>
      </c>
      <c r="ANK6" s="314">
        <f t="shared" si="16"/>
        <v>0</v>
      </c>
      <c r="ANL6" s="314">
        <f t="shared" si="16"/>
        <v>0</v>
      </c>
      <c r="ANM6" s="314">
        <f t="shared" si="16"/>
        <v>0</v>
      </c>
      <c r="ANN6" s="314">
        <f t="shared" si="16"/>
        <v>0</v>
      </c>
      <c r="ANO6" s="314">
        <f t="shared" si="16"/>
        <v>0</v>
      </c>
      <c r="ANP6" s="314">
        <f t="shared" si="16"/>
        <v>0</v>
      </c>
      <c r="ANQ6" s="314">
        <f t="shared" si="16"/>
        <v>0</v>
      </c>
      <c r="ANR6" s="314">
        <f t="shared" si="16"/>
        <v>0</v>
      </c>
      <c r="ANS6" s="314">
        <f t="shared" si="16"/>
        <v>0</v>
      </c>
      <c r="ANT6" s="314">
        <f t="shared" si="16"/>
        <v>0</v>
      </c>
      <c r="ANU6" s="314">
        <f t="shared" si="16"/>
        <v>0</v>
      </c>
      <c r="ANV6" s="314">
        <f t="shared" si="16"/>
        <v>0</v>
      </c>
      <c r="ANW6" s="314">
        <f t="shared" si="16"/>
        <v>0</v>
      </c>
      <c r="ANX6" s="314">
        <f t="shared" si="16"/>
        <v>0</v>
      </c>
      <c r="ANY6" s="314">
        <f t="shared" si="16"/>
        <v>0</v>
      </c>
      <c r="ANZ6" s="314">
        <f t="shared" si="16"/>
        <v>0</v>
      </c>
      <c r="AOA6" s="314">
        <f t="shared" si="16"/>
        <v>0</v>
      </c>
      <c r="AOB6" s="314">
        <f t="shared" si="16"/>
        <v>0</v>
      </c>
      <c r="AOC6" s="314">
        <f t="shared" si="16"/>
        <v>0</v>
      </c>
      <c r="AOD6" s="314">
        <f t="shared" si="16"/>
        <v>0</v>
      </c>
      <c r="AOE6" s="314">
        <f t="shared" si="16"/>
        <v>0</v>
      </c>
      <c r="AOF6" s="314">
        <f t="shared" si="16"/>
        <v>0</v>
      </c>
      <c r="AOG6" s="314">
        <f t="shared" si="16"/>
        <v>0</v>
      </c>
      <c r="AOH6" s="314">
        <f t="shared" si="16"/>
        <v>0</v>
      </c>
      <c r="AOI6" s="314">
        <f t="shared" si="16"/>
        <v>0</v>
      </c>
      <c r="AOJ6" s="314">
        <f t="shared" si="16"/>
        <v>0</v>
      </c>
      <c r="AOK6" s="314">
        <f t="shared" si="16"/>
        <v>0</v>
      </c>
      <c r="AOL6" s="314">
        <f t="shared" si="16"/>
        <v>0</v>
      </c>
      <c r="AOM6" s="314">
        <f t="shared" si="16"/>
        <v>0</v>
      </c>
      <c r="AON6" s="314">
        <f t="shared" si="16"/>
        <v>0</v>
      </c>
      <c r="AOO6" s="314">
        <f t="shared" si="16"/>
        <v>0</v>
      </c>
      <c r="AOP6" s="314">
        <f t="shared" si="16"/>
        <v>0</v>
      </c>
      <c r="AOQ6" s="314">
        <f t="shared" si="16"/>
        <v>0</v>
      </c>
      <c r="AOR6" s="314">
        <f t="shared" si="16"/>
        <v>0</v>
      </c>
      <c r="AOS6" s="314">
        <f t="shared" si="16"/>
        <v>0</v>
      </c>
      <c r="AOT6" s="314">
        <f t="shared" si="16"/>
        <v>0</v>
      </c>
      <c r="AOU6" s="314">
        <f t="shared" si="16"/>
        <v>0</v>
      </c>
      <c r="AOV6" s="314">
        <f t="shared" si="16"/>
        <v>0</v>
      </c>
      <c r="AOW6" s="314">
        <f t="shared" si="16"/>
        <v>0</v>
      </c>
      <c r="AOX6" s="314">
        <f t="shared" si="16"/>
        <v>0</v>
      </c>
      <c r="AOY6" s="314">
        <f t="shared" si="16"/>
        <v>0</v>
      </c>
      <c r="AOZ6" s="314">
        <f t="shared" si="16"/>
        <v>0</v>
      </c>
      <c r="APA6" s="314">
        <f t="shared" si="16"/>
        <v>0</v>
      </c>
      <c r="APB6" s="314">
        <f t="shared" si="16"/>
        <v>0</v>
      </c>
      <c r="APC6" s="314">
        <f t="shared" si="16"/>
        <v>0</v>
      </c>
      <c r="APD6" s="314">
        <f t="shared" ref="APD6:ARO6" si="17">APD35-(APD4+APD5+APD7+APD8+APD9)</f>
        <v>0</v>
      </c>
      <c r="APE6" s="314">
        <f t="shared" si="17"/>
        <v>0</v>
      </c>
      <c r="APF6" s="314">
        <f t="shared" si="17"/>
        <v>0</v>
      </c>
      <c r="APG6" s="314">
        <f t="shared" si="17"/>
        <v>0</v>
      </c>
      <c r="APH6" s="314">
        <f t="shared" si="17"/>
        <v>0</v>
      </c>
      <c r="API6" s="314">
        <f t="shared" si="17"/>
        <v>0</v>
      </c>
      <c r="APJ6" s="314">
        <f t="shared" si="17"/>
        <v>0</v>
      </c>
      <c r="APK6" s="314">
        <f t="shared" si="17"/>
        <v>0</v>
      </c>
      <c r="APL6" s="314">
        <f t="shared" si="17"/>
        <v>0</v>
      </c>
      <c r="APM6" s="314">
        <f t="shared" si="17"/>
        <v>0</v>
      </c>
      <c r="APN6" s="314">
        <f t="shared" si="17"/>
        <v>0</v>
      </c>
      <c r="APO6" s="314">
        <f t="shared" si="17"/>
        <v>0</v>
      </c>
      <c r="APP6" s="314">
        <f t="shared" si="17"/>
        <v>0</v>
      </c>
      <c r="APQ6" s="314">
        <f t="shared" si="17"/>
        <v>0</v>
      </c>
      <c r="APR6" s="314">
        <f t="shared" si="17"/>
        <v>0</v>
      </c>
      <c r="APS6" s="314">
        <f t="shared" si="17"/>
        <v>0</v>
      </c>
      <c r="APT6" s="314">
        <f t="shared" si="17"/>
        <v>0</v>
      </c>
      <c r="APU6" s="314">
        <f t="shared" si="17"/>
        <v>0</v>
      </c>
      <c r="APV6" s="314">
        <f t="shared" si="17"/>
        <v>0</v>
      </c>
      <c r="APW6" s="314">
        <f t="shared" si="17"/>
        <v>0</v>
      </c>
      <c r="APX6" s="314">
        <f t="shared" si="17"/>
        <v>0</v>
      </c>
      <c r="APY6" s="314">
        <f t="shared" si="17"/>
        <v>0</v>
      </c>
      <c r="APZ6" s="314">
        <f t="shared" si="17"/>
        <v>0</v>
      </c>
      <c r="AQA6" s="314">
        <f t="shared" si="17"/>
        <v>0</v>
      </c>
      <c r="AQB6" s="314">
        <f t="shared" si="17"/>
        <v>0</v>
      </c>
      <c r="AQC6" s="314">
        <f t="shared" si="17"/>
        <v>0</v>
      </c>
      <c r="AQD6" s="314">
        <f t="shared" si="17"/>
        <v>0</v>
      </c>
      <c r="AQE6" s="314">
        <f t="shared" si="17"/>
        <v>0</v>
      </c>
      <c r="AQF6" s="314">
        <f t="shared" si="17"/>
        <v>0</v>
      </c>
      <c r="AQG6" s="314">
        <f t="shared" si="17"/>
        <v>0</v>
      </c>
      <c r="AQH6" s="314">
        <f t="shared" si="17"/>
        <v>0</v>
      </c>
      <c r="AQI6" s="314">
        <f t="shared" si="17"/>
        <v>0</v>
      </c>
      <c r="AQJ6" s="314">
        <f t="shared" si="17"/>
        <v>0</v>
      </c>
      <c r="AQK6" s="314">
        <f t="shared" si="17"/>
        <v>0</v>
      </c>
      <c r="AQL6" s="314">
        <f t="shared" si="17"/>
        <v>0</v>
      </c>
      <c r="AQM6" s="314">
        <f t="shared" si="17"/>
        <v>0</v>
      </c>
      <c r="AQN6" s="314">
        <f t="shared" si="17"/>
        <v>0</v>
      </c>
      <c r="AQO6" s="314">
        <f t="shared" si="17"/>
        <v>0</v>
      </c>
      <c r="AQP6" s="314">
        <f t="shared" si="17"/>
        <v>0</v>
      </c>
      <c r="AQQ6" s="314">
        <f t="shared" si="17"/>
        <v>0</v>
      </c>
      <c r="AQR6" s="314">
        <f t="shared" si="17"/>
        <v>0</v>
      </c>
      <c r="AQS6" s="314">
        <f t="shared" si="17"/>
        <v>0</v>
      </c>
      <c r="AQT6" s="314">
        <f t="shared" si="17"/>
        <v>0</v>
      </c>
      <c r="AQU6" s="314">
        <f t="shared" si="17"/>
        <v>0</v>
      </c>
      <c r="AQV6" s="314">
        <f t="shared" si="17"/>
        <v>0</v>
      </c>
      <c r="AQW6" s="314">
        <f t="shared" si="17"/>
        <v>0</v>
      </c>
      <c r="AQX6" s="314">
        <f t="shared" si="17"/>
        <v>0</v>
      </c>
      <c r="AQY6" s="314">
        <f t="shared" si="17"/>
        <v>0</v>
      </c>
      <c r="AQZ6" s="314">
        <f t="shared" si="17"/>
        <v>0</v>
      </c>
      <c r="ARA6" s="314">
        <f t="shared" si="17"/>
        <v>0</v>
      </c>
      <c r="ARB6" s="314">
        <f t="shared" si="17"/>
        <v>0</v>
      </c>
      <c r="ARC6" s="314">
        <f t="shared" si="17"/>
        <v>0</v>
      </c>
      <c r="ARD6" s="314">
        <f t="shared" si="17"/>
        <v>0</v>
      </c>
      <c r="ARE6" s="314">
        <f t="shared" si="17"/>
        <v>0</v>
      </c>
      <c r="ARF6" s="314">
        <f t="shared" si="17"/>
        <v>0</v>
      </c>
      <c r="ARG6" s="314">
        <f t="shared" si="17"/>
        <v>0</v>
      </c>
      <c r="ARH6" s="314">
        <f t="shared" si="17"/>
        <v>0</v>
      </c>
      <c r="ARI6" s="314">
        <f t="shared" si="17"/>
        <v>0</v>
      </c>
      <c r="ARJ6" s="314">
        <f t="shared" si="17"/>
        <v>0</v>
      </c>
      <c r="ARK6" s="314">
        <f t="shared" si="17"/>
        <v>0</v>
      </c>
      <c r="ARL6" s="314">
        <f t="shared" si="17"/>
        <v>0</v>
      </c>
      <c r="ARM6" s="314">
        <f t="shared" si="17"/>
        <v>0</v>
      </c>
      <c r="ARN6" s="314">
        <f t="shared" si="17"/>
        <v>0</v>
      </c>
      <c r="ARO6" s="314">
        <f t="shared" si="17"/>
        <v>0</v>
      </c>
      <c r="ARP6" s="314">
        <f t="shared" ref="ARP6:AUA6" si="18">ARP35-(ARP4+ARP5+ARP7+ARP8+ARP9)</f>
        <v>0</v>
      </c>
      <c r="ARQ6" s="314">
        <f t="shared" si="18"/>
        <v>0</v>
      </c>
      <c r="ARR6" s="314">
        <f t="shared" si="18"/>
        <v>0</v>
      </c>
      <c r="ARS6" s="314">
        <f t="shared" si="18"/>
        <v>0</v>
      </c>
      <c r="ART6" s="314">
        <f t="shared" si="18"/>
        <v>0</v>
      </c>
      <c r="ARU6" s="314">
        <f t="shared" si="18"/>
        <v>0</v>
      </c>
      <c r="ARV6" s="314">
        <f t="shared" si="18"/>
        <v>0</v>
      </c>
      <c r="ARW6" s="314">
        <f t="shared" si="18"/>
        <v>0</v>
      </c>
      <c r="ARX6" s="314">
        <f t="shared" si="18"/>
        <v>0</v>
      </c>
      <c r="ARY6" s="314">
        <f t="shared" si="18"/>
        <v>0</v>
      </c>
      <c r="ARZ6" s="314">
        <f t="shared" si="18"/>
        <v>0</v>
      </c>
      <c r="ASA6" s="314">
        <f t="shared" si="18"/>
        <v>0</v>
      </c>
      <c r="ASB6" s="314">
        <f t="shared" si="18"/>
        <v>0</v>
      </c>
      <c r="ASC6" s="314">
        <f t="shared" si="18"/>
        <v>0</v>
      </c>
      <c r="ASD6" s="314">
        <f t="shared" si="18"/>
        <v>0</v>
      </c>
      <c r="ASE6" s="314">
        <f t="shared" si="18"/>
        <v>0</v>
      </c>
      <c r="ASF6" s="314">
        <f t="shared" si="18"/>
        <v>0</v>
      </c>
      <c r="ASG6" s="314">
        <f t="shared" si="18"/>
        <v>0</v>
      </c>
      <c r="ASH6" s="314">
        <f t="shared" si="18"/>
        <v>0</v>
      </c>
      <c r="ASI6" s="314">
        <f t="shared" si="18"/>
        <v>0</v>
      </c>
      <c r="ASJ6" s="314">
        <f t="shared" si="18"/>
        <v>0</v>
      </c>
      <c r="ASK6" s="314">
        <f t="shared" si="18"/>
        <v>0</v>
      </c>
      <c r="ASL6" s="314">
        <f t="shared" si="18"/>
        <v>0</v>
      </c>
      <c r="ASM6" s="314">
        <f t="shared" si="18"/>
        <v>0</v>
      </c>
      <c r="ASN6" s="314">
        <f t="shared" si="18"/>
        <v>0</v>
      </c>
      <c r="ASO6" s="314">
        <f t="shared" si="18"/>
        <v>0</v>
      </c>
      <c r="ASP6" s="314">
        <f t="shared" si="18"/>
        <v>0</v>
      </c>
      <c r="ASQ6" s="314">
        <f t="shared" si="18"/>
        <v>0</v>
      </c>
      <c r="ASR6" s="314">
        <f t="shared" si="18"/>
        <v>0</v>
      </c>
      <c r="ASS6" s="314">
        <f t="shared" si="18"/>
        <v>0</v>
      </c>
      <c r="AST6" s="314">
        <f t="shared" si="18"/>
        <v>0</v>
      </c>
      <c r="ASU6" s="314">
        <f t="shared" si="18"/>
        <v>0</v>
      </c>
      <c r="ASV6" s="314">
        <f t="shared" si="18"/>
        <v>0</v>
      </c>
      <c r="ASW6" s="314">
        <f t="shared" si="18"/>
        <v>0</v>
      </c>
      <c r="ASX6" s="314">
        <f t="shared" si="18"/>
        <v>0</v>
      </c>
      <c r="ASY6" s="314">
        <f t="shared" si="18"/>
        <v>0</v>
      </c>
      <c r="ASZ6" s="314">
        <f t="shared" si="18"/>
        <v>0</v>
      </c>
      <c r="ATA6" s="314">
        <f t="shared" si="18"/>
        <v>0</v>
      </c>
      <c r="ATB6" s="314">
        <f t="shared" si="18"/>
        <v>0</v>
      </c>
      <c r="ATC6" s="314">
        <f t="shared" si="18"/>
        <v>0</v>
      </c>
      <c r="ATD6" s="314">
        <f t="shared" si="18"/>
        <v>0</v>
      </c>
      <c r="ATE6" s="314">
        <f t="shared" si="18"/>
        <v>0</v>
      </c>
      <c r="ATF6" s="314">
        <f t="shared" si="18"/>
        <v>0</v>
      </c>
      <c r="ATG6" s="314">
        <f t="shared" si="18"/>
        <v>0</v>
      </c>
      <c r="ATH6" s="314">
        <f t="shared" si="18"/>
        <v>0</v>
      </c>
      <c r="ATI6" s="314">
        <f t="shared" si="18"/>
        <v>0</v>
      </c>
      <c r="ATJ6" s="314">
        <f t="shared" si="18"/>
        <v>0</v>
      </c>
      <c r="ATK6" s="314">
        <f t="shared" si="18"/>
        <v>0</v>
      </c>
      <c r="ATL6" s="314">
        <f t="shared" si="18"/>
        <v>0</v>
      </c>
      <c r="ATM6" s="314">
        <f t="shared" si="18"/>
        <v>0</v>
      </c>
      <c r="ATN6" s="314">
        <f t="shared" si="18"/>
        <v>0</v>
      </c>
      <c r="ATO6" s="314">
        <f t="shared" si="18"/>
        <v>0</v>
      </c>
      <c r="ATP6" s="314">
        <f t="shared" si="18"/>
        <v>0</v>
      </c>
      <c r="ATQ6" s="314">
        <f t="shared" si="18"/>
        <v>0</v>
      </c>
      <c r="ATR6" s="314">
        <f t="shared" si="18"/>
        <v>0</v>
      </c>
      <c r="ATS6" s="314">
        <f t="shared" si="18"/>
        <v>0</v>
      </c>
      <c r="ATT6" s="314">
        <f t="shared" si="18"/>
        <v>0</v>
      </c>
      <c r="ATU6" s="314">
        <f t="shared" si="18"/>
        <v>0</v>
      </c>
      <c r="ATV6" s="314">
        <f t="shared" si="18"/>
        <v>0</v>
      </c>
      <c r="ATW6" s="314">
        <f t="shared" si="18"/>
        <v>0</v>
      </c>
      <c r="ATX6" s="314">
        <f t="shared" si="18"/>
        <v>0</v>
      </c>
      <c r="ATY6" s="314">
        <f t="shared" si="18"/>
        <v>0</v>
      </c>
      <c r="ATZ6" s="314">
        <f t="shared" si="18"/>
        <v>0</v>
      </c>
      <c r="AUA6" s="314">
        <f t="shared" si="18"/>
        <v>0</v>
      </c>
      <c r="AUB6" s="314">
        <f t="shared" ref="AUB6:AWM6" si="19">AUB35-(AUB4+AUB5+AUB7+AUB8+AUB9)</f>
        <v>0</v>
      </c>
      <c r="AUC6" s="314">
        <f t="shared" si="19"/>
        <v>0</v>
      </c>
      <c r="AUD6" s="314">
        <f t="shared" si="19"/>
        <v>0</v>
      </c>
      <c r="AUE6" s="314">
        <f t="shared" si="19"/>
        <v>0</v>
      </c>
      <c r="AUF6" s="314">
        <f t="shared" si="19"/>
        <v>0</v>
      </c>
      <c r="AUG6" s="314">
        <f t="shared" si="19"/>
        <v>0</v>
      </c>
      <c r="AUH6" s="314">
        <f t="shared" si="19"/>
        <v>0</v>
      </c>
      <c r="AUI6" s="314">
        <f t="shared" si="19"/>
        <v>0</v>
      </c>
      <c r="AUJ6" s="314">
        <f t="shared" si="19"/>
        <v>0</v>
      </c>
      <c r="AUK6" s="314">
        <f t="shared" si="19"/>
        <v>0</v>
      </c>
      <c r="AUL6" s="314">
        <f t="shared" si="19"/>
        <v>0</v>
      </c>
      <c r="AUM6" s="314">
        <f t="shared" si="19"/>
        <v>0</v>
      </c>
      <c r="AUN6" s="314">
        <f t="shared" si="19"/>
        <v>0</v>
      </c>
      <c r="AUO6" s="314">
        <f t="shared" si="19"/>
        <v>0</v>
      </c>
      <c r="AUP6" s="314">
        <f t="shared" si="19"/>
        <v>0</v>
      </c>
      <c r="AUQ6" s="314">
        <f t="shared" si="19"/>
        <v>0</v>
      </c>
      <c r="AUR6" s="314">
        <f t="shared" si="19"/>
        <v>0</v>
      </c>
      <c r="AUS6" s="314">
        <f t="shared" si="19"/>
        <v>0</v>
      </c>
      <c r="AUT6" s="314">
        <f t="shared" si="19"/>
        <v>0</v>
      </c>
      <c r="AUU6" s="314">
        <f t="shared" si="19"/>
        <v>0</v>
      </c>
      <c r="AUV6" s="314">
        <f t="shared" si="19"/>
        <v>0</v>
      </c>
      <c r="AUW6" s="314">
        <f t="shared" si="19"/>
        <v>0</v>
      </c>
      <c r="AUX6" s="314">
        <f t="shared" si="19"/>
        <v>0</v>
      </c>
      <c r="AUY6" s="314">
        <f t="shared" si="19"/>
        <v>0</v>
      </c>
      <c r="AUZ6" s="314">
        <f t="shared" si="19"/>
        <v>0</v>
      </c>
      <c r="AVA6" s="314">
        <f t="shared" si="19"/>
        <v>0</v>
      </c>
      <c r="AVB6" s="314">
        <f t="shared" si="19"/>
        <v>0</v>
      </c>
      <c r="AVC6" s="314">
        <f t="shared" si="19"/>
        <v>0</v>
      </c>
      <c r="AVD6" s="314">
        <f t="shared" si="19"/>
        <v>0</v>
      </c>
      <c r="AVE6" s="314">
        <f t="shared" si="19"/>
        <v>0</v>
      </c>
      <c r="AVF6" s="314">
        <f t="shared" si="19"/>
        <v>0</v>
      </c>
      <c r="AVG6" s="314">
        <f t="shared" si="19"/>
        <v>0</v>
      </c>
      <c r="AVH6" s="314">
        <f t="shared" si="19"/>
        <v>0</v>
      </c>
      <c r="AVI6" s="314">
        <f t="shared" si="19"/>
        <v>0</v>
      </c>
      <c r="AVJ6" s="314">
        <f t="shared" si="19"/>
        <v>0</v>
      </c>
      <c r="AVK6" s="314">
        <f t="shared" si="19"/>
        <v>0</v>
      </c>
      <c r="AVL6" s="314">
        <f t="shared" si="19"/>
        <v>0</v>
      </c>
      <c r="AVM6" s="314">
        <f t="shared" si="19"/>
        <v>0</v>
      </c>
      <c r="AVN6" s="314">
        <f t="shared" si="19"/>
        <v>0</v>
      </c>
      <c r="AVO6" s="314">
        <f t="shared" si="19"/>
        <v>0</v>
      </c>
      <c r="AVP6" s="314">
        <f t="shared" si="19"/>
        <v>0</v>
      </c>
      <c r="AVQ6" s="314">
        <f t="shared" si="19"/>
        <v>0</v>
      </c>
      <c r="AVR6" s="314">
        <f t="shared" si="19"/>
        <v>0</v>
      </c>
      <c r="AVS6" s="314">
        <f t="shared" si="19"/>
        <v>0</v>
      </c>
      <c r="AVT6" s="314">
        <f t="shared" si="19"/>
        <v>0</v>
      </c>
      <c r="AVU6" s="314">
        <f t="shared" si="19"/>
        <v>0</v>
      </c>
      <c r="AVV6" s="314">
        <f t="shared" si="19"/>
        <v>0</v>
      </c>
      <c r="AVW6" s="314">
        <f t="shared" si="19"/>
        <v>0</v>
      </c>
      <c r="AVX6" s="314">
        <f t="shared" si="19"/>
        <v>0</v>
      </c>
      <c r="AVY6" s="314">
        <f t="shared" si="19"/>
        <v>0</v>
      </c>
      <c r="AVZ6" s="314">
        <f t="shared" si="19"/>
        <v>0</v>
      </c>
      <c r="AWA6" s="314">
        <f t="shared" si="19"/>
        <v>0</v>
      </c>
      <c r="AWB6" s="314">
        <f t="shared" si="19"/>
        <v>0</v>
      </c>
      <c r="AWC6" s="314">
        <f t="shared" si="19"/>
        <v>0</v>
      </c>
      <c r="AWD6" s="314">
        <f t="shared" si="19"/>
        <v>0</v>
      </c>
      <c r="AWE6" s="314">
        <f t="shared" si="19"/>
        <v>0</v>
      </c>
      <c r="AWF6" s="314">
        <f t="shared" si="19"/>
        <v>0</v>
      </c>
      <c r="AWG6" s="314">
        <f t="shared" si="19"/>
        <v>0</v>
      </c>
      <c r="AWH6" s="314">
        <f t="shared" si="19"/>
        <v>0</v>
      </c>
      <c r="AWI6" s="314">
        <f t="shared" si="19"/>
        <v>0</v>
      </c>
      <c r="AWJ6" s="314">
        <f t="shared" si="19"/>
        <v>0</v>
      </c>
      <c r="AWK6" s="314">
        <f t="shared" si="19"/>
        <v>0</v>
      </c>
      <c r="AWL6" s="314">
        <f t="shared" si="19"/>
        <v>0</v>
      </c>
      <c r="AWM6" s="314">
        <f t="shared" si="19"/>
        <v>0</v>
      </c>
      <c r="AWN6" s="314">
        <f t="shared" ref="AWN6:AYY6" si="20">AWN35-(AWN4+AWN5+AWN7+AWN8+AWN9)</f>
        <v>0</v>
      </c>
      <c r="AWO6" s="314">
        <f t="shared" si="20"/>
        <v>0</v>
      </c>
      <c r="AWP6" s="314">
        <f t="shared" si="20"/>
        <v>0</v>
      </c>
      <c r="AWQ6" s="314">
        <f t="shared" si="20"/>
        <v>0</v>
      </c>
      <c r="AWR6" s="314">
        <f t="shared" si="20"/>
        <v>0</v>
      </c>
      <c r="AWS6" s="314">
        <f t="shared" si="20"/>
        <v>0</v>
      </c>
      <c r="AWT6" s="314">
        <f t="shared" si="20"/>
        <v>0</v>
      </c>
      <c r="AWU6" s="314">
        <f t="shared" si="20"/>
        <v>0</v>
      </c>
      <c r="AWV6" s="314">
        <f t="shared" si="20"/>
        <v>0</v>
      </c>
      <c r="AWW6" s="314">
        <f t="shared" si="20"/>
        <v>0</v>
      </c>
      <c r="AWX6" s="314">
        <f t="shared" si="20"/>
        <v>0</v>
      </c>
      <c r="AWY6" s="314">
        <f t="shared" si="20"/>
        <v>0</v>
      </c>
      <c r="AWZ6" s="314">
        <f t="shared" si="20"/>
        <v>0</v>
      </c>
      <c r="AXA6" s="314">
        <f t="shared" si="20"/>
        <v>0</v>
      </c>
      <c r="AXB6" s="314">
        <f t="shared" si="20"/>
        <v>0</v>
      </c>
      <c r="AXC6" s="314">
        <f t="shared" si="20"/>
        <v>0</v>
      </c>
      <c r="AXD6" s="314">
        <f t="shared" si="20"/>
        <v>0</v>
      </c>
      <c r="AXE6" s="314">
        <f t="shared" si="20"/>
        <v>0</v>
      </c>
      <c r="AXF6" s="314">
        <f t="shared" si="20"/>
        <v>0</v>
      </c>
      <c r="AXG6" s="314">
        <f t="shared" si="20"/>
        <v>0</v>
      </c>
      <c r="AXH6" s="314">
        <f t="shared" si="20"/>
        <v>0</v>
      </c>
      <c r="AXI6" s="314">
        <f t="shared" si="20"/>
        <v>0</v>
      </c>
      <c r="AXJ6" s="314">
        <f t="shared" si="20"/>
        <v>0</v>
      </c>
      <c r="AXK6" s="314">
        <f t="shared" si="20"/>
        <v>0</v>
      </c>
      <c r="AXL6" s="314">
        <f t="shared" si="20"/>
        <v>0</v>
      </c>
      <c r="AXM6" s="314">
        <f t="shared" si="20"/>
        <v>0</v>
      </c>
      <c r="AXN6" s="314">
        <f t="shared" si="20"/>
        <v>0</v>
      </c>
      <c r="AXO6" s="314">
        <f t="shared" si="20"/>
        <v>0</v>
      </c>
      <c r="AXP6" s="314">
        <f t="shared" si="20"/>
        <v>0</v>
      </c>
      <c r="AXQ6" s="314">
        <f t="shared" si="20"/>
        <v>0</v>
      </c>
      <c r="AXR6" s="314">
        <f t="shared" si="20"/>
        <v>0</v>
      </c>
      <c r="AXS6" s="314">
        <f t="shared" si="20"/>
        <v>0</v>
      </c>
      <c r="AXT6" s="314">
        <f t="shared" si="20"/>
        <v>0</v>
      </c>
      <c r="AXU6" s="314">
        <f t="shared" si="20"/>
        <v>0</v>
      </c>
      <c r="AXV6" s="314">
        <f t="shared" si="20"/>
        <v>0</v>
      </c>
      <c r="AXW6" s="314">
        <f t="shared" si="20"/>
        <v>0</v>
      </c>
      <c r="AXX6" s="314">
        <f t="shared" si="20"/>
        <v>0</v>
      </c>
      <c r="AXY6" s="314">
        <f t="shared" si="20"/>
        <v>0</v>
      </c>
      <c r="AXZ6" s="314">
        <f t="shared" si="20"/>
        <v>0</v>
      </c>
      <c r="AYA6" s="314">
        <f t="shared" si="20"/>
        <v>0</v>
      </c>
      <c r="AYB6" s="314">
        <f t="shared" si="20"/>
        <v>0</v>
      </c>
      <c r="AYC6" s="314">
        <f t="shared" si="20"/>
        <v>0</v>
      </c>
      <c r="AYD6" s="314">
        <f t="shared" si="20"/>
        <v>0</v>
      </c>
      <c r="AYE6" s="314">
        <f t="shared" si="20"/>
        <v>0</v>
      </c>
      <c r="AYF6" s="314">
        <f t="shared" si="20"/>
        <v>0</v>
      </c>
      <c r="AYG6" s="314">
        <f t="shared" si="20"/>
        <v>0</v>
      </c>
      <c r="AYH6" s="314">
        <f t="shared" si="20"/>
        <v>0</v>
      </c>
      <c r="AYI6" s="314">
        <f t="shared" si="20"/>
        <v>0</v>
      </c>
      <c r="AYJ6" s="314">
        <f t="shared" si="20"/>
        <v>0</v>
      </c>
      <c r="AYK6" s="314">
        <f t="shared" si="20"/>
        <v>0</v>
      </c>
      <c r="AYL6" s="314">
        <f t="shared" si="20"/>
        <v>0</v>
      </c>
      <c r="AYM6" s="314">
        <f t="shared" si="20"/>
        <v>0</v>
      </c>
      <c r="AYN6" s="314">
        <f t="shared" si="20"/>
        <v>0</v>
      </c>
      <c r="AYO6" s="314">
        <f t="shared" si="20"/>
        <v>0</v>
      </c>
      <c r="AYP6" s="314">
        <f t="shared" si="20"/>
        <v>0</v>
      </c>
      <c r="AYQ6" s="314">
        <f t="shared" si="20"/>
        <v>0</v>
      </c>
      <c r="AYR6" s="314">
        <f t="shared" si="20"/>
        <v>0</v>
      </c>
      <c r="AYS6" s="314">
        <f t="shared" si="20"/>
        <v>0</v>
      </c>
      <c r="AYT6" s="314">
        <f t="shared" si="20"/>
        <v>0</v>
      </c>
      <c r="AYU6" s="314">
        <f t="shared" si="20"/>
        <v>0</v>
      </c>
      <c r="AYV6" s="314">
        <f t="shared" si="20"/>
        <v>0</v>
      </c>
      <c r="AYW6" s="314">
        <f t="shared" si="20"/>
        <v>0</v>
      </c>
      <c r="AYX6" s="314">
        <f t="shared" si="20"/>
        <v>0</v>
      </c>
      <c r="AYY6" s="314">
        <f t="shared" si="20"/>
        <v>0</v>
      </c>
      <c r="AYZ6" s="314">
        <f t="shared" ref="AYZ6:BBK6" si="21">AYZ35-(AYZ4+AYZ5+AYZ7+AYZ8+AYZ9)</f>
        <v>0</v>
      </c>
      <c r="AZA6" s="314">
        <f t="shared" si="21"/>
        <v>0</v>
      </c>
      <c r="AZB6" s="314">
        <f t="shared" si="21"/>
        <v>0</v>
      </c>
      <c r="AZC6" s="314">
        <f t="shared" si="21"/>
        <v>0</v>
      </c>
      <c r="AZD6" s="314">
        <f t="shared" si="21"/>
        <v>0</v>
      </c>
      <c r="AZE6" s="314">
        <f t="shared" si="21"/>
        <v>0</v>
      </c>
      <c r="AZF6" s="314">
        <f t="shared" si="21"/>
        <v>0</v>
      </c>
      <c r="AZG6" s="314">
        <f t="shared" si="21"/>
        <v>0</v>
      </c>
      <c r="AZH6" s="314">
        <f t="shared" si="21"/>
        <v>0</v>
      </c>
      <c r="AZI6" s="314">
        <f t="shared" si="21"/>
        <v>0</v>
      </c>
      <c r="AZJ6" s="314">
        <f t="shared" si="21"/>
        <v>0</v>
      </c>
      <c r="AZK6" s="314">
        <f t="shared" si="21"/>
        <v>0</v>
      </c>
      <c r="AZL6" s="314">
        <f t="shared" si="21"/>
        <v>0</v>
      </c>
      <c r="AZM6" s="314">
        <f t="shared" si="21"/>
        <v>0</v>
      </c>
      <c r="AZN6" s="314">
        <f t="shared" si="21"/>
        <v>0</v>
      </c>
      <c r="AZO6" s="314">
        <f t="shared" si="21"/>
        <v>0</v>
      </c>
      <c r="AZP6" s="314">
        <f t="shared" si="21"/>
        <v>0</v>
      </c>
      <c r="AZQ6" s="314">
        <f t="shared" si="21"/>
        <v>0</v>
      </c>
      <c r="AZR6" s="314">
        <f t="shared" si="21"/>
        <v>0</v>
      </c>
      <c r="AZS6" s="314">
        <f t="shared" si="21"/>
        <v>0</v>
      </c>
      <c r="AZT6" s="314">
        <f t="shared" si="21"/>
        <v>0</v>
      </c>
      <c r="AZU6" s="314">
        <f t="shared" si="21"/>
        <v>0</v>
      </c>
      <c r="AZV6" s="314">
        <f t="shared" si="21"/>
        <v>0</v>
      </c>
      <c r="AZW6" s="314">
        <f t="shared" si="21"/>
        <v>0</v>
      </c>
      <c r="AZX6" s="314">
        <f t="shared" si="21"/>
        <v>0</v>
      </c>
      <c r="AZY6" s="314">
        <f t="shared" si="21"/>
        <v>0</v>
      </c>
      <c r="AZZ6" s="314">
        <f t="shared" si="21"/>
        <v>0</v>
      </c>
      <c r="BAA6" s="314">
        <f t="shared" si="21"/>
        <v>0</v>
      </c>
      <c r="BAB6" s="314">
        <f t="shared" si="21"/>
        <v>0</v>
      </c>
      <c r="BAC6" s="314">
        <f t="shared" si="21"/>
        <v>0</v>
      </c>
      <c r="BAD6" s="314">
        <f t="shared" si="21"/>
        <v>0</v>
      </c>
      <c r="BAE6" s="314">
        <f t="shared" si="21"/>
        <v>0</v>
      </c>
      <c r="BAF6" s="314">
        <f t="shared" si="21"/>
        <v>0</v>
      </c>
      <c r="BAG6" s="314">
        <f t="shared" si="21"/>
        <v>0</v>
      </c>
      <c r="BAH6" s="314">
        <f t="shared" si="21"/>
        <v>0</v>
      </c>
      <c r="BAI6" s="314">
        <f t="shared" si="21"/>
        <v>0</v>
      </c>
      <c r="BAJ6" s="314">
        <f t="shared" si="21"/>
        <v>0</v>
      </c>
      <c r="BAK6" s="314">
        <f t="shared" si="21"/>
        <v>0</v>
      </c>
      <c r="BAL6" s="314">
        <f t="shared" si="21"/>
        <v>0</v>
      </c>
      <c r="BAM6" s="314">
        <f t="shared" si="21"/>
        <v>0</v>
      </c>
      <c r="BAN6" s="314">
        <f t="shared" si="21"/>
        <v>0</v>
      </c>
      <c r="BAO6" s="314">
        <f t="shared" si="21"/>
        <v>0</v>
      </c>
      <c r="BAP6" s="314">
        <f t="shared" si="21"/>
        <v>0</v>
      </c>
      <c r="BAQ6" s="314">
        <f t="shared" si="21"/>
        <v>0</v>
      </c>
      <c r="BAR6" s="314">
        <f t="shared" si="21"/>
        <v>0</v>
      </c>
      <c r="BAS6" s="314">
        <f t="shared" si="21"/>
        <v>0</v>
      </c>
      <c r="BAT6" s="314">
        <f t="shared" si="21"/>
        <v>0</v>
      </c>
      <c r="BAU6" s="314">
        <f t="shared" si="21"/>
        <v>0</v>
      </c>
      <c r="BAV6" s="314">
        <f t="shared" si="21"/>
        <v>0</v>
      </c>
      <c r="BAW6" s="314">
        <f t="shared" si="21"/>
        <v>0</v>
      </c>
      <c r="BAX6" s="314">
        <f t="shared" si="21"/>
        <v>0</v>
      </c>
      <c r="BAY6" s="314">
        <f t="shared" si="21"/>
        <v>0</v>
      </c>
      <c r="BAZ6" s="314">
        <f t="shared" si="21"/>
        <v>0</v>
      </c>
      <c r="BBA6" s="314">
        <f t="shared" si="21"/>
        <v>0</v>
      </c>
      <c r="BBB6" s="314">
        <f t="shared" si="21"/>
        <v>0</v>
      </c>
      <c r="BBC6" s="314">
        <f t="shared" si="21"/>
        <v>0</v>
      </c>
      <c r="BBD6" s="314">
        <f t="shared" si="21"/>
        <v>0</v>
      </c>
      <c r="BBE6" s="314">
        <f t="shared" si="21"/>
        <v>0</v>
      </c>
      <c r="BBF6" s="314">
        <f t="shared" si="21"/>
        <v>0</v>
      </c>
      <c r="BBG6" s="314">
        <f t="shared" si="21"/>
        <v>0</v>
      </c>
      <c r="BBH6" s="314">
        <f t="shared" si="21"/>
        <v>0</v>
      </c>
      <c r="BBI6" s="314">
        <f t="shared" si="21"/>
        <v>0</v>
      </c>
      <c r="BBJ6" s="314">
        <f t="shared" si="21"/>
        <v>0</v>
      </c>
      <c r="BBK6" s="314">
        <f t="shared" si="21"/>
        <v>0</v>
      </c>
      <c r="BBL6" s="314">
        <f t="shared" ref="BBL6:BDW6" si="22">BBL35-(BBL4+BBL5+BBL7+BBL8+BBL9)</f>
        <v>0</v>
      </c>
      <c r="BBM6" s="314">
        <f t="shared" si="22"/>
        <v>0</v>
      </c>
      <c r="BBN6" s="314">
        <f t="shared" si="22"/>
        <v>0</v>
      </c>
      <c r="BBO6" s="314">
        <f t="shared" si="22"/>
        <v>0</v>
      </c>
      <c r="BBP6" s="314">
        <f t="shared" si="22"/>
        <v>0</v>
      </c>
      <c r="BBQ6" s="314">
        <f t="shared" si="22"/>
        <v>0</v>
      </c>
      <c r="BBR6" s="314">
        <f t="shared" si="22"/>
        <v>0</v>
      </c>
      <c r="BBS6" s="314">
        <f t="shared" si="22"/>
        <v>0</v>
      </c>
      <c r="BBT6" s="314">
        <f t="shared" si="22"/>
        <v>0</v>
      </c>
      <c r="BBU6" s="314">
        <f t="shared" si="22"/>
        <v>0</v>
      </c>
      <c r="BBV6" s="314">
        <f t="shared" si="22"/>
        <v>0</v>
      </c>
      <c r="BBW6" s="314">
        <f t="shared" si="22"/>
        <v>0</v>
      </c>
      <c r="BBX6" s="314">
        <f t="shared" si="22"/>
        <v>0</v>
      </c>
      <c r="BBY6" s="314">
        <f t="shared" si="22"/>
        <v>0</v>
      </c>
      <c r="BBZ6" s="314">
        <f t="shared" si="22"/>
        <v>0</v>
      </c>
      <c r="BCA6" s="314">
        <f t="shared" si="22"/>
        <v>0</v>
      </c>
      <c r="BCB6" s="314">
        <f t="shared" si="22"/>
        <v>0</v>
      </c>
      <c r="BCC6" s="314">
        <f t="shared" si="22"/>
        <v>0</v>
      </c>
      <c r="BCD6" s="314">
        <f t="shared" si="22"/>
        <v>0</v>
      </c>
      <c r="BCE6" s="314">
        <f t="shared" si="22"/>
        <v>0</v>
      </c>
      <c r="BCF6" s="314">
        <f t="shared" si="22"/>
        <v>0</v>
      </c>
      <c r="BCG6" s="314">
        <f t="shared" si="22"/>
        <v>0</v>
      </c>
      <c r="BCH6" s="314">
        <f t="shared" si="22"/>
        <v>0</v>
      </c>
      <c r="BCI6" s="314">
        <f t="shared" si="22"/>
        <v>0</v>
      </c>
      <c r="BCJ6" s="314">
        <f t="shared" si="22"/>
        <v>0</v>
      </c>
      <c r="BCK6" s="314">
        <f t="shared" si="22"/>
        <v>0</v>
      </c>
      <c r="BCL6" s="314">
        <f t="shared" si="22"/>
        <v>0</v>
      </c>
      <c r="BCM6" s="314">
        <f t="shared" si="22"/>
        <v>0</v>
      </c>
      <c r="BCN6" s="314">
        <f t="shared" si="22"/>
        <v>0</v>
      </c>
      <c r="BCO6" s="314">
        <f t="shared" si="22"/>
        <v>0</v>
      </c>
      <c r="BCP6" s="314">
        <f t="shared" si="22"/>
        <v>0</v>
      </c>
      <c r="BCQ6" s="314">
        <f t="shared" si="22"/>
        <v>0</v>
      </c>
      <c r="BCR6" s="314">
        <f t="shared" si="22"/>
        <v>0</v>
      </c>
      <c r="BCS6" s="314">
        <f t="shared" si="22"/>
        <v>0</v>
      </c>
      <c r="BCT6" s="314">
        <f t="shared" si="22"/>
        <v>0</v>
      </c>
      <c r="BCU6" s="314">
        <f t="shared" si="22"/>
        <v>0</v>
      </c>
      <c r="BCV6" s="314">
        <f t="shared" si="22"/>
        <v>0</v>
      </c>
      <c r="BCW6" s="314">
        <f t="shared" si="22"/>
        <v>0</v>
      </c>
      <c r="BCX6" s="314">
        <f t="shared" si="22"/>
        <v>0</v>
      </c>
      <c r="BCY6" s="314">
        <f t="shared" si="22"/>
        <v>0</v>
      </c>
      <c r="BCZ6" s="314">
        <f t="shared" si="22"/>
        <v>0</v>
      </c>
      <c r="BDA6" s="314">
        <f t="shared" si="22"/>
        <v>0</v>
      </c>
      <c r="BDB6" s="314">
        <f t="shared" si="22"/>
        <v>0</v>
      </c>
      <c r="BDC6" s="314">
        <f t="shared" si="22"/>
        <v>0</v>
      </c>
      <c r="BDD6" s="314">
        <f t="shared" si="22"/>
        <v>0</v>
      </c>
      <c r="BDE6" s="314">
        <f t="shared" si="22"/>
        <v>0</v>
      </c>
      <c r="BDF6" s="314">
        <f t="shared" si="22"/>
        <v>0</v>
      </c>
      <c r="BDG6" s="314">
        <f t="shared" si="22"/>
        <v>0</v>
      </c>
      <c r="BDH6" s="314">
        <f t="shared" si="22"/>
        <v>0</v>
      </c>
      <c r="BDI6" s="314">
        <f t="shared" si="22"/>
        <v>0</v>
      </c>
      <c r="BDJ6" s="314">
        <f t="shared" si="22"/>
        <v>0</v>
      </c>
      <c r="BDK6" s="314">
        <f t="shared" si="22"/>
        <v>0</v>
      </c>
      <c r="BDL6" s="314">
        <f t="shared" si="22"/>
        <v>0</v>
      </c>
      <c r="BDM6" s="314">
        <f t="shared" si="22"/>
        <v>0</v>
      </c>
      <c r="BDN6" s="314">
        <f t="shared" si="22"/>
        <v>0</v>
      </c>
      <c r="BDO6" s="314">
        <f t="shared" si="22"/>
        <v>0</v>
      </c>
      <c r="BDP6" s="314">
        <f t="shared" si="22"/>
        <v>0</v>
      </c>
      <c r="BDQ6" s="314">
        <f t="shared" si="22"/>
        <v>0</v>
      </c>
      <c r="BDR6" s="314">
        <f t="shared" si="22"/>
        <v>0</v>
      </c>
      <c r="BDS6" s="314">
        <f t="shared" si="22"/>
        <v>0</v>
      </c>
      <c r="BDT6" s="314">
        <f t="shared" si="22"/>
        <v>0</v>
      </c>
      <c r="BDU6" s="314">
        <f t="shared" si="22"/>
        <v>0</v>
      </c>
      <c r="BDV6" s="314">
        <f t="shared" si="22"/>
        <v>0</v>
      </c>
      <c r="BDW6" s="314">
        <f t="shared" si="22"/>
        <v>0</v>
      </c>
      <c r="BDX6" s="314">
        <f t="shared" ref="BDX6:BGI6" si="23">BDX35-(BDX4+BDX5+BDX7+BDX8+BDX9)</f>
        <v>0</v>
      </c>
      <c r="BDY6" s="314">
        <f t="shared" si="23"/>
        <v>0</v>
      </c>
      <c r="BDZ6" s="314">
        <f t="shared" si="23"/>
        <v>0</v>
      </c>
      <c r="BEA6" s="314">
        <f t="shared" si="23"/>
        <v>0</v>
      </c>
      <c r="BEB6" s="314">
        <f t="shared" si="23"/>
        <v>0</v>
      </c>
      <c r="BEC6" s="314">
        <f t="shared" si="23"/>
        <v>0</v>
      </c>
      <c r="BED6" s="314">
        <f t="shared" si="23"/>
        <v>0</v>
      </c>
      <c r="BEE6" s="314">
        <f t="shared" si="23"/>
        <v>0</v>
      </c>
      <c r="BEF6" s="314">
        <f t="shared" si="23"/>
        <v>0</v>
      </c>
      <c r="BEG6" s="314">
        <f t="shared" si="23"/>
        <v>0</v>
      </c>
      <c r="BEH6" s="314">
        <f t="shared" si="23"/>
        <v>0</v>
      </c>
      <c r="BEI6" s="314">
        <f t="shared" si="23"/>
        <v>0</v>
      </c>
      <c r="BEJ6" s="314">
        <f t="shared" si="23"/>
        <v>0</v>
      </c>
      <c r="BEK6" s="314">
        <f t="shared" si="23"/>
        <v>0</v>
      </c>
      <c r="BEL6" s="314">
        <f t="shared" si="23"/>
        <v>0</v>
      </c>
      <c r="BEM6" s="314">
        <f t="shared" si="23"/>
        <v>0</v>
      </c>
      <c r="BEN6" s="314">
        <f t="shared" si="23"/>
        <v>0</v>
      </c>
      <c r="BEO6" s="314">
        <f t="shared" si="23"/>
        <v>0</v>
      </c>
      <c r="BEP6" s="314">
        <f t="shared" si="23"/>
        <v>0</v>
      </c>
      <c r="BEQ6" s="314">
        <f t="shared" si="23"/>
        <v>0</v>
      </c>
      <c r="BER6" s="314">
        <f t="shared" si="23"/>
        <v>0</v>
      </c>
      <c r="BES6" s="314">
        <f t="shared" si="23"/>
        <v>0</v>
      </c>
      <c r="BET6" s="314">
        <f t="shared" si="23"/>
        <v>0</v>
      </c>
      <c r="BEU6" s="314">
        <f t="shared" si="23"/>
        <v>0</v>
      </c>
      <c r="BEV6" s="314">
        <f t="shared" si="23"/>
        <v>0</v>
      </c>
      <c r="BEW6" s="314">
        <f t="shared" si="23"/>
        <v>0</v>
      </c>
      <c r="BEX6" s="314">
        <f t="shared" si="23"/>
        <v>0</v>
      </c>
      <c r="BEY6" s="314">
        <f t="shared" si="23"/>
        <v>0</v>
      </c>
      <c r="BEZ6" s="314">
        <f t="shared" si="23"/>
        <v>0</v>
      </c>
      <c r="BFA6" s="314">
        <f t="shared" si="23"/>
        <v>0</v>
      </c>
      <c r="BFB6" s="314">
        <f t="shared" si="23"/>
        <v>0</v>
      </c>
      <c r="BFC6" s="314">
        <f t="shared" si="23"/>
        <v>0</v>
      </c>
      <c r="BFD6" s="314">
        <f t="shared" si="23"/>
        <v>0</v>
      </c>
      <c r="BFE6" s="314">
        <f t="shared" si="23"/>
        <v>0</v>
      </c>
      <c r="BFF6" s="314">
        <f t="shared" si="23"/>
        <v>0</v>
      </c>
      <c r="BFG6" s="314">
        <f t="shared" si="23"/>
        <v>0</v>
      </c>
      <c r="BFH6" s="314">
        <f t="shared" si="23"/>
        <v>0</v>
      </c>
      <c r="BFI6" s="314">
        <f t="shared" si="23"/>
        <v>0</v>
      </c>
      <c r="BFJ6" s="314">
        <f t="shared" si="23"/>
        <v>0</v>
      </c>
      <c r="BFK6" s="314">
        <f t="shared" si="23"/>
        <v>0</v>
      </c>
      <c r="BFL6" s="314">
        <f t="shared" si="23"/>
        <v>0</v>
      </c>
      <c r="BFM6" s="314">
        <f t="shared" si="23"/>
        <v>0</v>
      </c>
      <c r="BFN6" s="314">
        <f t="shared" si="23"/>
        <v>0</v>
      </c>
      <c r="BFO6" s="314">
        <f t="shared" si="23"/>
        <v>0</v>
      </c>
      <c r="BFP6" s="314">
        <f t="shared" si="23"/>
        <v>0</v>
      </c>
      <c r="BFQ6" s="314">
        <f t="shared" si="23"/>
        <v>0</v>
      </c>
      <c r="BFR6" s="314">
        <f t="shared" si="23"/>
        <v>0</v>
      </c>
      <c r="BFS6" s="314">
        <f t="shared" si="23"/>
        <v>0</v>
      </c>
      <c r="BFT6" s="314">
        <f t="shared" si="23"/>
        <v>0</v>
      </c>
      <c r="BFU6" s="314">
        <f t="shared" si="23"/>
        <v>0</v>
      </c>
      <c r="BFV6" s="314">
        <f t="shared" si="23"/>
        <v>0</v>
      </c>
      <c r="BFW6" s="314">
        <f t="shared" si="23"/>
        <v>0</v>
      </c>
      <c r="BFX6" s="314">
        <f t="shared" si="23"/>
        <v>0</v>
      </c>
      <c r="BFY6" s="314">
        <f t="shared" si="23"/>
        <v>0</v>
      </c>
      <c r="BFZ6" s="314">
        <f t="shared" si="23"/>
        <v>0</v>
      </c>
      <c r="BGA6" s="314">
        <f t="shared" si="23"/>
        <v>0</v>
      </c>
      <c r="BGB6" s="314">
        <f t="shared" si="23"/>
        <v>0</v>
      </c>
      <c r="BGC6" s="314">
        <f t="shared" si="23"/>
        <v>0</v>
      </c>
      <c r="BGD6" s="314">
        <f t="shared" si="23"/>
        <v>0</v>
      </c>
      <c r="BGE6" s="314">
        <f t="shared" si="23"/>
        <v>0</v>
      </c>
      <c r="BGF6" s="314">
        <f t="shared" si="23"/>
        <v>0</v>
      </c>
      <c r="BGG6" s="314">
        <f t="shared" si="23"/>
        <v>0</v>
      </c>
      <c r="BGH6" s="314">
        <f t="shared" si="23"/>
        <v>0</v>
      </c>
      <c r="BGI6" s="314">
        <f t="shared" si="23"/>
        <v>0</v>
      </c>
      <c r="BGJ6" s="314">
        <f t="shared" ref="BGJ6:BIU6" si="24">BGJ35-(BGJ4+BGJ5+BGJ7+BGJ8+BGJ9)</f>
        <v>0</v>
      </c>
      <c r="BGK6" s="314">
        <f t="shared" si="24"/>
        <v>0</v>
      </c>
      <c r="BGL6" s="314">
        <f t="shared" si="24"/>
        <v>0</v>
      </c>
      <c r="BGM6" s="314">
        <f t="shared" si="24"/>
        <v>0</v>
      </c>
      <c r="BGN6" s="314">
        <f t="shared" si="24"/>
        <v>0</v>
      </c>
      <c r="BGO6" s="314">
        <f t="shared" si="24"/>
        <v>0</v>
      </c>
      <c r="BGP6" s="314">
        <f t="shared" si="24"/>
        <v>0</v>
      </c>
      <c r="BGQ6" s="314">
        <f t="shared" si="24"/>
        <v>0</v>
      </c>
      <c r="BGR6" s="314">
        <f t="shared" si="24"/>
        <v>0</v>
      </c>
      <c r="BGS6" s="314">
        <f t="shared" si="24"/>
        <v>0</v>
      </c>
      <c r="BGT6" s="314">
        <f t="shared" si="24"/>
        <v>0</v>
      </c>
      <c r="BGU6" s="314">
        <f t="shared" si="24"/>
        <v>0</v>
      </c>
      <c r="BGV6" s="314">
        <f t="shared" si="24"/>
        <v>0</v>
      </c>
      <c r="BGW6" s="314">
        <f t="shared" si="24"/>
        <v>0</v>
      </c>
      <c r="BGX6" s="314">
        <f t="shared" si="24"/>
        <v>0</v>
      </c>
      <c r="BGY6" s="314">
        <f t="shared" si="24"/>
        <v>0</v>
      </c>
      <c r="BGZ6" s="314">
        <f t="shared" si="24"/>
        <v>0</v>
      </c>
      <c r="BHA6" s="314">
        <f t="shared" si="24"/>
        <v>0</v>
      </c>
      <c r="BHB6" s="314">
        <f t="shared" si="24"/>
        <v>0</v>
      </c>
      <c r="BHC6" s="314">
        <f t="shared" si="24"/>
        <v>0</v>
      </c>
      <c r="BHD6" s="314">
        <f t="shared" si="24"/>
        <v>0</v>
      </c>
      <c r="BHE6" s="314">
        <f t="shared" si="24"/>
        <v>0</v>
      </c>
      <c r="BHF6" s="314">
        <f t="shared" si="24"/>
        <v>0</v>
      </c>
      <c r="BHG6" s="314">
        <f t="shared" si="24"/>
        <v>0</v>
      </c>
      <c r="BHH6" s="314">
        <f t="shared" si="24"/>
        <v>0</v>
      </c>
      <c r="BHI6" s="314">
        <f t="shared" si="24"/>
        <v>0</v>
      </c>
      <c r="BHJ6" s="314">
        <f t="shared" si="24"/>
        <v>0</v>
      </c>
      <c r="BHK6" s="314">
        <f t="shared" si="24"/>
        <v>0</v>
      </c>
      <c r="BHL6" s="314">
        <f t="shared" si="24"/>
        <v>0</v>
      </c>
      <c r="BHM6" s="314">
        <f t="shared" si="24"/>
        <v>0</v>
      </c>
      <c r="BHN6" s="314">
        <f t="shared" si="24"/>
        <v>0</v>
      </c>
      <c r="BHO6" s="314">
        <f t="shared" si="24"/>
        <v>0</v>
      </c>
      <c r="BHP6" s="314">
        <f t="shared" si="24"/>
        <v>0</v>
      </c>
      <c r="BHQ6" s="314">
        <f t="shared" si="24"/>
        <v>0</v>
      </c>
      <c r="BHR6" s="314">
        <f t="shared" si="24"/>
        <v>0</v>
      </c>
      <c r="BHS6" s="314">
        <f t="shared" si="24"/>
        <v>0</v>
      </c>
      <c r="BHT6" s="314">
        <f t="shared" si="24"/>
        <v>0</v>
      </c>
      <c r="BHU6" s="314">
        <f t="shared" si="24"/>
        <v>0</v>
      </c>
      <c r="BHV6" s="314">
        <f t="shared" si="24"/>
        <v>0</v>
      </c>
      <c r="BHW6" s="314">
        <f t="shared" si="24"/>
        <v>0</v>
      </c>
      <c r="BHX6" s="314">
        <f t="shared" si="24"/>
        <v>0</v>
      </c>
      <c r="BHY6" s="314">
        <f t="shared" si="24"/>
        <v>0</v>
      </c>
      <c r="BHZ6" s="314">
        <f t="shared" si="24"/>
        <v>0</v>
      </c>
      <c r="BIA6" s="314">
        <f t="shared" si="24"/>
        <v>0</v>
      </c>
      <c r="BIB6" s="314">
        <f t="shared" si="24"/>
        <v>0</v>
      </c>
      <c r="BIC6" s="314">
        <f t="shared" si="24"/>
        <v>0</v>
      </c>
      <c r="BID6" s="314">
        <f t="shared" si="24"/>
        <v>0</v>
      </c>
      <c r="BIE6" s="314">
        <f t="shared" si="24"/>
        <v>0</v>
      </c>
      <c r="BIF6" s="314">
        <f t="shared" si="24"/>
        <v>0</v>
      </c>
      <c r="BIG6" s="314">
        <f t="shared" si="24"/>
        <v>0</v>
      </c>
      <c r="BIH6" s="314">
        <f t="shared" si="24"/>
        <v>0</v>
      </c>
      <c r="BII6" s="314">
        <f t="shared" si="24"/>
        <v>0</v>
      </c>
      <c r="BIJ6" s="314">
        <f t="shared" si="24"/>
        <v>0</v>
      </c>
      <c r="BIK6" s="314">
        <f t="shared" si="24"/>
        <v>0</v>
      </c>
      <c r="BIL6" s="314">
        <f t="shared" si="24"/>
        <v>0</v>
      </c>
      <c r="BIM6" s="314">
        <f t="shared" si="24"/>
        <v>0</v>
      </c>
      <c r="BIN6" s="314">
        <f t="shared" si="24"/>
        <v>0</v>
      </c>
      <c r="BIO6" s="314">
        <f t="shared" si="24"/>
        <v>0</v>
      </c>
      <c r="BIP6" s="314">
        <f t="shared" si="24"/>
        <v>0</v>
      </c>
      <c r="BIQ6" s="314">
        <f t="shared" si="24"/>
        <v>0</v>
      </c>
      <c r="BIR6" s="314">
        <f t="shared" si="24"/>
        <v>0</v>
      </c>
      <c r="BIS6" s="314">
        <f t="shared" si="24"/>
        <v>0</v>
      </c>
      <c r="BIT6" s="314">
        <f t="shared" si="24"/>
        <v>0</v>
      </c>
      <c r="BIU6" s="314">
        <f t="shared" si="24"/>
        <v>0</v>
      </c>
      <c r="BIV6" s="314">
        <f t="shared" ref="BIV6:BLG6" si="25">BIV35-(BIV4+BIV5+BIV7+BIV8+BIV9)</f>
        <v>0</v>
      </c>
      <c r="BIW6" s="314">
        <f t="shared" si="25"/>
        <v>0</v>
      </c>
      <c r="BIX6" s="314">
        <f t="shared" si="25"/>
        <v>0</v>
      </c>
      <c r="BIY6" s="314">
        <f t="shared" si="25"/>
        <v>0</v>
      </c>
      <c r="BIZ6" s="314">
        <f t="shared" si="25"/>
        <v>0</v>
      </c>
      <c r="BJA6" s="314">
        <f t="shared" si="25"/>
        <v>0</v>
      </c>
      <c r="BJB6" s="314">
        <f t="shared" si="25"/>
        <v>0</v>
      </c>
      <c r="BJC6" s="314">
        <f t="shared" si="25"/>
        <v>0</v>
      </c>
      <c r="BJD6" s="314">
        <f t="shared" si="25"/>
        <v>0</v>
      </c>
      <c r="BJE6" s="314">
        <f t="shared" si="25"/>
        <v>0</v>
      </c>
      <c r="BJF6" s="314">
        <f t="shared" si="25"/>
        <v>0</v>
      </c>
      <c r="BJG6" s="314">
        <f t="shared" si="25"/>
        <v>0</v>
      </c>
      <c r="BJH6" s="314">
        <f t="shared" si="25"/>
        <v>0</v>
      </c>
      <c r="BJI6" s="314">
        <f t="shared" si="25"/>
        <v>0</v>
      </c>
      <c r="BJJ6" s="314">
        <f t="shared" si="25"/>
        <v>0</v>
      </c>
      <c r="BJK6" s="314">
        <f t="shared" si="25"/>
        <v>0</v>
      </c>
      <c r="BJL6" s="314">
        <f t="shared" si="25"/>
        <v>0</v>
      </c>
      <c r="BJM6" s="314">
        <f t="shared" si="25"/>
        <v>0</v>
      </c>
      <c r="BJN6" s="314">
        <f t="shared" si="25"/>
        <v>0</v>
      </c>
      <c r="BJO6" s="314">
        <f t="shared" si="25"/>
        <v>0</v>
      </c>
      <c r="BJP6" s="314">
        <f t="shared" si="25"/>
        <v>0</v>
      </c>
      <c r="BJQ6" s="314">
        <f t="shared" si="25"/>
        <v>0</v>
      </c>
      <c r="BJR6" s="314">
        <f t="shared" si="25"/>
        <v>0</v>
      </c>
      <c r="BJS6" s="314">
        <f t="shared" si="25"/>
        <v>0</v>
      </c>
      <c r="BJT6" s="314">
        <f t="shared" si="25"/>
        <v>0</v>
      </c>
      <c r="BJU6" s="314">
        <f t="shared" si="25"/>
        <v>0</v>
      </c>
      <c r="BJV6" s="314">
        <f t="shared" si="25"/>
        <v>0</v>
      </c>
      <c r="BJW6" s="314">
        <f t="shared" si="25"/>
        <v>0</v>
      </c>
      <c r="BJX6" s="314">
        <f t="shared" si="25"/>
        <v>0</v>
      </c>
      <c r="BJY6" s="314">
        <f t="shared" si="25"/>
        <v>0</v>
      </c>
      <c r="BJZ6" s="314">
        <f t="shared" si="25"/>
        <v>0</v>
      </c>
      <c r="BKA6" s="314">
        <f t="shared" si="25"/>
        <v>0</v>
      </c>
      <c r="BKB6" s="314">
        <f t="shared" si="25"/>
        <v>0</v>
      </c>
      <c r="BKC6" s="314">
        <f t="shared" si="25"/>
        <v>0</v>
      </c>
      <c r="BKD6" s="314">
        <f t="shared" si="25"/>
        <v>0</v>
      </c>
      <c r="BKE6" s="314">
        <f t="shared" si="25"/>
        <v>0</v>
      </c>
      <c r="BKF6" s="314">
        <f t="shared" si="25"/>
        <v>0</v>
      </c>
      <c r="BKG6" s="314">
        <f t="shared" si="25"/>
        <v>0</v>
      </c>
      <c r="BKH6" s="314">
        <f t="shared" si="25"/>
        <v>0</v>
      </c>
      <c r="BKI6" s="314">
        <f t="shared" si="25"/>
        <v>0</v>
      </c>
      <c r="BKJ6" s="314">
        <f t="shared" si="25"/>
        <v>0</v>
      </c>
      <c r="BKK6" s="314">
        <f t="shared" si="25"/>
        <v>0</v>
      </c>
      <c r="BKL6" s="314">
        <f t="shared" si="25"/>
        <v>0</v>
      </c>
      <c r="BKM6" s="314">
        <f t="shared" si="25"/>
        <v>0</v>
      </c>
      <c r="BKN6" s="314">
        <f t="shared" si="25"/>
        <v>0</v>
      </c>
      <c r="BKO6" s="314">
        <f t="shared" si="25"/>
        <v>0</v>
      </c>
      <c r="BKP6" s="314">
        <f t="shared" si="25"/>
        <v>0</v>
      </c>
      <c r="BKQ6" s="314">
        <f t="shared" si="25"/>
        <v>0</v>
      </c>
      <c r="BKR6" s="314">
        <f t="shared" si="25"/>
        <v>0</v>
      </c>
      <c r="BKS6" s="314">
        <f t="shared" si="25"/>
        <v>0</v>
      </c>
      <c r="BKT6" s="314">
        <f t="shared" si="25"/>
        <v>0</v>
      </c>
      <c r="BKU6" s="314">
        <f t="shared" si="25"/>
        <v>0</v>
      </c>
      <c r="BKV6" s="314">
        <f t="shared" si="25"/>
        <v>0</v>
      </c>
      <c r="BKW6" s="314">
        <f t="shared" si="25"/>
        <v>0</v>
      </c>
      <c r="BKX6" s="314">
        <f t="shared" si="25"/>
        <v>0</v>
      </c>
      <c r="BKY6" s="314">
        <f t="shared" si="25"/>
        <v>0</v>
      </c>
      <c r="BKZ6" s="314">
        <f t="shared" si="25"/>
        <v>0</v>
      </c>
      <c r="BLA6" s="314">
        <f t="shared" si="25"/>
        <v>0</v>
      </c>
      <c r="BLB6" s="314">
        <f t="shared" si="25"/>
        <v>0</v>
      </c>
      <c r="BLC6" s="314">
        <f t="shared" si="25"/>
        <v>0</v>
      </c>
      <c r="BLD6" s="314">
        <f t="shared" si="25"/>
        <v>0</v>
      </c>
      <c r="BLE6" s="314">
        <f t="shared" si="25"/>
        <v>0</v>
      </c>
      <c r="BLF6" s="314">
        <f t="shared" si="25"/>
        <v>0</v>
      </c>
      <c r="BLG6" s="314">
        <f t="shared" si="25"/>
        <v>0</v>
      </c>
      <c r="BLH6" s="314">
        <f t="shared" ref="BLH6:BNS6" si="26">BLH35-(BLH4+BLH5+BLH7+BLH8+BLH9)</f>
        <v>0</v>
      </c>
      <c r="BLI6" s="314">
        <f t="shared" si="26"/>
        <v>0</v>
      </c>
      <c r="BLJ6" s="314">
        <f t="shared" si="26"/>
        <v>0</v>
      </c>
      <c r="BLK6" s="314">
        <f t="shared" si="26"/>
        <v>0</v>
      </c>
      <c r="BLL6" s="314">
        <f t="shared" si="26"/>
        <v>0</v>
      </c>
      <c r="BLM6" s="314">
        <f t="shared" si="26"/>
        <v>0</v>
      </c>
      <c r="BLN6" s="314">
        <f t="shared" si="26"/>
        <v>0</v>
      </c>
      <c r="BLO6" s="314">
        <f t="shared" si="26"/>
        <v>0</v>
      </c>
      <c r="BLP6" s="314">
        <f t="shared" si="26"/>
        <v>0</v>
      </c>
      <c r="BLQ6" s="314">
        <f t="shared" si="26"/>
        <v>0</v>
      </c>
      <c r="BLR6" s="314">
        <f t="shared" si="26"/>
        <v>0</v>
      </c>
      <c r="BLS6" s="314">
        <f t="shared" si="26"/>
        <v>0</v>
      </c>
      <c r="BLT6" s="314">
        <f t="shared" si="26"/>
        <v>0</v>
      </c>
      <c r="BLU6" s="314">
        <f t="shared" si="26"/>
        <v>0</v>
      </c>
      <c r="BLV6" s="314">
        <f t="shared" si="26"/>
        <v>0</v>
      </c>
      <c r="BLW6" s="314">
        <f t="shared" si="26"/>
        <v>0</v>
      </c>
      <c r="BLX6" s="314">
        <f t="shared" si="26"/>
        <v>0</v>
      </c>
      <c r="BLY6" s="314">
        <f t="shared" si="26"/>
        <v>0</v>
      </c>
      <c r="BLZ6" s="314">
        <f t="shared" si="26"/>
        <v>0</v>
      </c>
      <c r="BMA6" s="314">
        <f t="shared" si="26"/>
        <v>0</v>
      </c>
      <c r="BMB6" s="314">
        <f t="shared" si="26"/>
        <v>0</v>
      </c>
      <c r="BMC6" s="314">
        <f t="shared" si="26"/>
        <v>0</v>
      </c>
      <c r="BMD6" s="314">
        <f t="shared" si="26"/>
        <v>0</v>
      </c>
      <c r="BME6" s="314">
        <f t="shared" si="26"/>
        <v>0</v>
      </c>
      <c r="BMF6" s="314">
        <f t="shared" si="26"/>
        <v>0</v>
      </c>
      <c r="BMG6" s="314">
        <f t="shared" si="26"/>
        <v>0</v>
      </c>
      <c r="BMH6" s="314">
        <f t="shared" si="26"/>
        <v>0</v>
      </c>
      <c r="BMI6" s="314">
        <f t="shared" si="26"/>
        <v>0</v>
      </c>
      <c r="BMJ6" s="314">
        <f t="shared" si="26"/>
        <v>0</v>
      </c>
      <c r="BMK6" s="314">
        <f t="shared" si="26"/>
        <v>0</v>
      </c>
      <c r="BML6" s="314">
        <f t="shared" si="26"/>
        <v>0</v>
      </c>
      <c r="BMM6" s="314">
        <f t="shared" si="26"/>
        <v>0</v>
      </c>
      <c r="BMN6" s="314">
        <f t="shared" si="26"/>
        <v>0</v>
      </c>
      <c r="BMO6" s="314">
        <f t="shared" si="26"/>
        <v>0</v>
      </c>
      <c r="BMP6" s="314">
        <f t="shared" si="26"/>
        <v>0</v>
      </c>
      <c r="BMQ6" s="314">
        <f t="shared" si="26"/>
        <v>0</v>
      </c>
      <c r="BMR6" s="314">
        <f t="shared" si="26"/>
        <v>0</v>
      </c>
      <c r="BMS6" s="314">
        <f t="shared" si="26"/>
        <v>0</v>
      </c>
      <c r="BMT6" s="314">
        <f t="shared" si="26"/>
        <v>0</v>
      </c>
      <c r="BMU6" s="314">
        <f t="shared" si="26"/>
        <v>0</v>
      </c>
      <c r="BMV6" s="314">
        <f t="shared" si="26"/>
        <v>0</v>
      </c>
      <c r="BMW6" s="314">
        <f t="shared" si="26"/>
        <v>0</v>
      </c>
      <c r="BMX6" s="314">
        <f t="shared" si="26"/>
        <v>0</v>
      </c>
      <c r="BMY6" s="314">
        <f t="shared" si="26"/>
        <v>0</v>
      </c>
      <c r="BMZ6" s="314">
        <f t="shared" si="26"/>
        <v>0</v>
      </c>
      <c r="BNA6" s="314">
        <f t="shared" si="26"/>
        <v>0</v>
      </c>
      <c r="BNB6" s="314">
        <f t="shared" si="26"/>
        <v>0</v>
      </c>
      <c r="BNC6" s="314">
        <f t="shared" si="26"/>
        <v>0</v>
      </c>
      <c r="BND6" s="314">
        <f t="shared" si="26"/>
        <v>0</v>
      </c>
      <c r="BNE6" s="314">
        <f t="shared" si="26"/>
        <v>0</v>
      </c>
      <c r="BNF6" s="314">
        <f t="shared" si="26"/>
        <v>0</v>
      </c>
      <c r="BNG6" s="314">
        <f t="shared" si="26"/>
        <v>0</v>
      </c>
      <c r="BNH6" s="314">
        <f t="shared" si="26"/>
        <v>0</v>
      </c>
      <c r="BNI6" s="314">
        <f t="shared" si="26"/>
        <v>0</v>
      </c>
      <c r="BNJ6" s="314">
        <f t="shared" si="26"/>
        <v>0</v>
      </c>
      <c r="BNK6" s="314">
        <f t="shared" si="26"/>
        <v>0</v>
      </c>
      <c r="BNL6" s="314">
        <f t="shared" si="26"/>
        <v>0</v>
      </c>
      <c r="BNM6" s="314">
        <f t="shared" si="26"/>
        <v>0</v>
      </c>
      <c r="BNN6" s="314">
        <f t="shared" si="26"/>
        <v>0</v>
      </c>
      <c r="BNO6" s="314">
        <f t="shared" si="26"/>
        <v>0</v>
      </c>
      <c r="BNP6" s="314">
        <f t="shared" si="26"/>
        <v>0</v>
      </c>
      <c r="BNQ6" s="314">
        <f t="shared" si="26"/>
        <v>0</v>
      </c>
      <c r="BNR6" s="314">
        <f t="shared" si="26"/>
        <v>0</v>
      </c>
      <c r="BNS6" s="314">
        <f t="shared" si="26"/>
        <v>0</v>
      </c>
      <c r="BNT6" s="314">
        <f t="shared" ref="BNT6:BQE6" si="27">BNT35-(BNT4+BNT5+BNT7+BNT8+BNT9)</f>
        <v>0</v>
      </c>
      <c r="BNU6" s="314">
        <f t="shared" si="27"/>
        <v>0</v>
      </c>
      <c r="BNV6" s="314">
        <f t="shared" si="27"/>
        <v>0</v>
      </c>
      <c r="BNW6" s="314">
        <f t="shared" si="27"/>
        <v>0</v>
      </c>
      <c r="BNX6" s="314">
        <f t="shared" si="27"/>
        <v>0</v>
      </c>
      <c r="BNY6" s="314">
        <f t="shared" si="27"/>
        <v>0</v>
      </c>
      <c r="BNZ6" s="314">
        <f t="shared" si="27"/>
        <v>0</v>
      </c>
      <c r="BOA6" s="314">
        <f t="shared" si="27"/>
        <v>0</v>
      </c>
      <c r="BOB6" s="314">
        <f t="shared" si="27"/>
        <v>0</v>
      </c>
      <c r="BOC6" s="314">
        <f t="shared" si="27"/>
        <v>0</v>
      </c>
      <c r="BOD6" s="314">
        <f t="shared" si="27"/>
        <v>0</v>
      </c>
      <c r="BOE6" s="314">
        <f t="shared" si="27"/>
        <v>0</v>
      </c>
      <c r="BOF6" s="314">
        <f t="shared" si="27"/>
        <v>0</v>
      </c>
      <c r="BOG6" s="314">
        <f t="shared" si="27"/>
        <v>0</v>
      </c>
      <c r="BOH6" s="314">
        <f t="shared" si="27"/>
        <v>0</v>
      </c>
      <c r="BOI6" s="314">
        <f t="shared" si="27"/>
        <v>0</v>
      </c>
      <c r="BOJ6" s="314">
        <f t="shared" si="27"/>
        <v>0</v>
      </c>
      <c r="BOK6" s="314">
        <f t="shared" si="27"/>
        <v>0</v>
      </c>
      <c r="BOL6" s="314">
        <f t="shared" si="27"/>
        <v>0</v>
      </c>
      <c r="BOM6" s="314">
        <f t="shared" si="27"/>
        <v>0</v>
      </c>
      <c r="BON6" s="314">
        <f t="shared" si="27"/>
        <v>0</v>
      </c>
      <c r="BOO6" s="314">
        <f t="shared" si="27"/>
        <v>0</v>
      </c>
      <c r="BOP6" s="314">
        <f t="shared" si="27"/>
        <v>0</v>
      </c>
      <c r="BOQ6" s="314">
        <f t="shared" si="27"/>
        <v>0</v>
      </c>
      <c r="BOR6" s="314">
        <f t="shared" si="27"/>
        <v>0</v>
      </c>
      <c r="BOS6" s="314">
        <f t="shared" si="27"/>
        <v>0</v>
      </c>
      <c r="BOT6" s="314">
        <f t="shared" si="27"/>
        <v>0</v>
      </c>
      <c r="BOU6" s="314">
        <f t="shared" si="27"/>
        <v>0</v>
      </c>
      <c r="BOV6" s="314">
        <f t="shared" si="27"/>
        <v>0</v>
      </c>
      <c r="BOW6" s="314">
        <f t="shared" si="27"/>
        <v>0</v>
      </c>
      <c r="BOX6" s="314">
        <f t="shared" si="27"/>
        <v>0</v>
      </c>
      <c r="BOY6" s="314">
        <f t="shared" si="27"/>
        <v>0</v>
      </c>
      <c r="BOZ6" s="314">
        <f t="shared" si="27"/>
        <v>0</v>
      </c>
      <c r="BPA6" s="314">
        <f t="shared" si="27"/>
        <v>0</v>
      </c>
      <c r="BPB6" s="314">
        <f t="shared" si="27"/>
        <v>0</v>
      </c>
      <c r="BPC6" s="314">
        <f t="shared" si="27"/>
        <v>0</v>
      </c>
      <c r="BPD6" s="314">
        <f t="shared" si="27"/>
        <v>0</v>
      </c>
      <c r="BPE6" s="314">
        <f t="shared" si="27"/>
        <v>0</v>
      </c>
      <c r="BPF6" s="314">
        <f t="shared" si="27"/>
        <v>0</v>
      </c>
      <c r="BPG6" s="314">
        <f t="shared" si="27"/>
        <v>0</v>
      </c>
      <c r="BPH6" s="314">
        <f t="shared" si="27"/>
        <v>0</v>
      </c>
      <c r="BPI6" s="314">
        <f t="shared" si="27"/>
        <v>0</v>
      </c>
      <c r="BPJ6" s="314">
        <f t="shared" si="27"/>
        <v>0</v>
      </c>
      <c r="BPK6" s="314">
        <f t="shared" si="27"/>
        <v>0</v>
      </c>
      <c r="BPL6" s="314">
        <f t="shared" si="27"/>
        <v>0</v>
      </c>
      <c r="BPM6" s="314">
        <f t="shared" si="27"/>
        <v>0</v>
      </c>
      <c r="BPN6" s="314">
        <f t="shared" si="27"/>
        <v>0</v>
      </c>
      <c r="BPO6" s="314">
        <f t="shared" si="27"/>
        <v>0</v>
      </c>
      <c r="BPP6" s="314">
        <f t="shared" si="27"/>
        <v>0</v>
      </c>
      <c r="BPQ6" s="314">
        <f t="shared" si="27"/>
        <v>0</v>
      </c>
      <c r="BPR6" s="314">
        <f t="shared" si="27"/>
        <v>0</v>
      </c>
      <c r="BPS6" s="314">
        <f t="shared" si="27"/>
        <v>0</v>
      </c>
      <c r="BPT6" s="314">
        <f t="shared" si="27"/>
        <v>0</v>
      </c>
      <c r="BPU6" s="314">
        <f t="shared" si="27"/>
        <v>0</v>
      </c>
      <c r="BPV6" s="314">
        <f t="shared" si="27"/>
        <v>0</v>
      </c>
      <c r="BPW6" s="314">
        <f t="shared" si="27"/>
        <v>0</v>
      </c>
      <c r="BPX6" s="314">
        <f t="shared" si="27"/>
        <v>0</v>
      </c>
      <c r="BPY6" s="314">
        <f t="shared" si="27"/>
        <v>0</v>
      </c>
      <c r="BPZ6" s="314">
        <f t="shared" si="27"/>
        <v>0</v>
      </c>
      <c r="BQA6" s="314">
        <f t="shared" si="27"/>
        <v>0</v>
      </c>
      <c r="BQB6" s="314">
        <f t="shared" si="27"/>
        <v>0</v>
      </c>
      <c r="BQC6" s="314">
        <f t="shared" si="27"/>
        <v>0</v>
      </c>
      <c r="BQD6" s="314">
        <f t="shared" si="27"/>
        <v>0</v>
      </c>
      <c r="BQE6" s="314">
        <f t="shared" si="27"/>
        <v>0</v>
      </c>
      <c r="BQF6" s="314">
        <f t="shared" ref="BQF6:BSQ6" si="28">BQF35-(BQF4+BQF5+BQF7+BQF8+BQF9)</f>
        <v>0</v>
      </c>
      <c r="BQG6" s="314">
        <f t="shared" si="28"/>
        <v>0</v>
      </c>
      <c r="BQH6" s="314">
        <f t="shared" si="28"/>
        <v>0</v>
      </c>
      <c r="BQI6" s="314">
        <f t="shared" si="28"/>
        <v>0</v>
      </c>
      <c r="BQJ6" s="314">
        <f t="shared" si="28"/>
        <v>0</v>
      </c>
      <c r="BQK6" s="314">
        <f t="shared" si="28"/>
        <v>0</v>
      </c>
      <c r="BQL6" s="314">
        <f t="shared" si="28"/>
        <v>0</v>
      </c>
      <c r="BQM6" s="314">
        <f t="shared" si="28"/>
        <v>0</v>
      </c>
      <c r="BQN6" s="314">
        <f t="shared" si="28"/>
        <v>0</v>
      </c>
      <c r="BQO6" s="314">
        <f t="shared" si="28"/>
        <v>0</v>
      </c>
      <c r="BQP6" s="314">
        <f t="shared" si="28"/>
        <v>0</v>
      </c>
      <c r="BQQ6" s="314">
        <f t="shared" si="28"/>
        <v>0</v>
      </c>
      <c r="BQR6" s="314">
        <f t="shared" si="28"/>
        <v>0</v>
      </c>
      <c r="BQS6" s="314">
        <f t="shared" si="28"/>
        <v>0</v>
      </c>
      <c r="BQT6" s="314">
        <f t="shared" si="28"/>
        <v>0</v>
      </c>
      <c r="BQU6" s="314">
        <f t="shared" si="28"/>
        <v>0</v>
      </c>
      <c r="BQV6" s="314">
        <f t="shared" si="28"/>
        <v>0</v>
      </c>
      <c r="BQW6" s="314">
        <f t="shared" si="28"/>
        <v>0</v>
      </c>
      <c r="BQX6" s="314">
        <f t="shared" si="28"/>
        <v>0</v>
      </c>
      <c r="BQY6" s="314">
        <f t="shared" si="28"/>
        <v>0</v>
      </c>
      <c r="BQZ6" s="314">
        <f t="shared" si="28"/>
        <v>0</v>
      </c>
      <c r="BRA6" s="314">
        <f t="shared" si="28"/>
        <v>0</v>
      </c>
      <c r="BRB6" s="314">
        <f t="shared" si="28"/>
        <v>0</v>
      </c>
      <c r="BRC6" s="314">
        <f t="shared" si="28"/>
        <v>0</v>
      </c>
      <c r="BRD6" s="314">
        <f t="shared" si="28"/>
        <v>0</v>
      </c>
      <c r="BRE6" s="314">
        <f t="shared" si="28"/>
        <v>0</v>
      </c>
      <c r="BRF6" s="314">
        <f t="shared" si="28"/>
        <v>0</v>
      </c>
      <c r="BRG6" s="314">
        <f t="shared" si="28"/>
        <v>0</v>
      </c>
      <c r="BRH6" s="314">
        <f t="shared" si="28"/>
        <v>0</v>
      </c>
      <c r="BRI6" s="314">
        <f t="shared" si="28"/>
        <v>0</v>
      </c>
      <c r="BRJ6" s="314">
        <f t="shared" si="28"/>
        <v>0</v>
      </c>
      <c r="BRK6" s="314">
        <f t="shared" si="28"/>
        <v>0</v>
      </c>
      <c r="BRL6" s="314">
        <f t="shared" si="28"/>
        <v>0</v>
      </c>
      <c r="BRM6" s="314">
        <f t="shared" si="28"/>
        <v>0</v>
      </c>
      <c r="BRN6" s="314">
        <f t="shared" si="28"/>
        <v>0</v>
      </c>
      <c r="BRO6" s="314">
        <f t="shared" si="28"/>
        <v>0</v>
      </c>
      <c r="BRP6" s="314">
        <f t="shared" si="28"/>
        <v>0</v>
      </c>
      <c r="BRQ6" s="314">
        <f t="shared" si="28"/>
        <v>0</v>
      </c>
      <c r="BRR6" s="314">
        <f t="shared" si="28"/>
        <v>0</v>
      </c>
      <c r="BRS6" s="314">
        <f t="shared" si="28"/>
        <v>0</v>
      </c>
      <c r="BRT6" s="314">
        <f t="shared" si="28"/>
        <v>0</v>
      </c>
      <c r="BRU6" s="314">
        <f t="shared" si="28"/>
        <v>0</v>
      </c>
      <c r="BRV6" s="314">
        <f t="shared" si="28"/>
        <v>0</v>
      </c>
      <c r="BRW6" s="314">
        <f t="shared" si="28"/>
        <v>0</v>
      </c>
      <c r="BRX6" s="314">
        <f t="shared" si="28"/>
        <v>0</v>
      </c>
      <c r="BRY6" s="314">
        <f t="shared" si="28"/>
        <v>0</v>
      </c>
      <c r="BRZ6" s="314">
        <f t="shared" si="28"/>
        <v>0</v>
      </c>
      <c r="BSA6" s="314">
        <f t="shared" si="28"/>
        <v>0</v>
      </c>
      <c r="BSB6" s="314">
        <f t="shared" si="28"/>
        <v>0</v>
      </c>
      <c r="BSC6" s="314">
        <f t="shared" si="28"/>
        <v>0</v>
      </c>
      <c r="BSD6" s="314">
        <f t="shared" si="28"/>
        <v>0</v>
      </c>
      <c r="BSE6" s="314">
        <f t="shared" si="28"/>
        <v>0</v>
      </c>
      <c r="BSF6" s="314">
        <f t="shared" si="28"/>
        <v>0</v>
      </c>
      <c r="BSG6" s="314">
        <f t="shared" si="28"/>
        <v>0</v>
      </c>
      <c r="BSH6" s="314">
        <f t="shared" si="28"/>
        <v>0</v>
      </c>
      <c r="BSI6" s="314">
        <f t="shared" si="28"/>
        <v>0</v>
      </c>
      <c r="BSJ6" s="314">
        <f t="shared" si="28"/>
        <v>0</v>
      </c>
      <c r="BSK6" s="314">
        <f t="shared" si="28"/>
        <v>0</v>
      </c>
      <c r="BSL6" s="314">
        <f t="shared" si="28"/>
        <v>0</v>
      </c>
      <c r="BSM6" s="314">
        <f t="shared" si="28"/>
        <v>0</v>
      </c>
      <c r="BSN6" s="314">
        <f t="shared" si="28"/>
        <v>0</v>
      </c>
      <c r="BSO6" s="314">
        <f t="shared" si="28"/>
        <v>0</v>
      </c>
      <c r="BSP6" s="314">
        <f t="shared" si="28"/>
        <v>0</v>
      </c>
      <c r="BSQ6" s="314">
        <f t="shared" si="28"/>
        <v>0</v>
      </c>
      <c r="BSR6" s="314">
        <f t="shared" ref="BSR6:BVC6" si="29">BSR35-(BSR4+BSR5+BSR7+BSR8+BSR9)</f>
        <v>0</v>
      </c>
      <c r="BSS6" s="314">
        <f t="shared" si="29"/>
        <v>0</v>
      </c>
      <c r="BST6" s="314">
        <f t="shared" si="29"/>
        <v>0</v>
      </c>
      <c r="BSU6" s="314">
        <f t="shared" si="29"/>
        <v>0</v>
      </c>
      <c r="BSV6" s="314">
        <f t="shared" si="29"/>
        <v>0</v>
      </c>
      <c r="BSW6" s="314">
        <f t="shared" si="29"/>
        <v>0</v>
      </c>
      <c r="BSX6" s="314">
        <f t="shared" si="29"/>
        <v>0</v>
      </c>
      <c r="BSY6" s="314">
        <f t="shared" si="29"/>
        <v>0</v>
      </c>
      <c r="BSZ6" s="314">
        <f t="shared" si="29"/>
        <v>0</v>
      </c>
      <c r="BTA6" s="314">
        <f t="shared" si="29"/>
        <v>0</v>
      </c>
      <c r="BTB6" s="314">
        <f t="shared" si="29"/>
        <v>0</v>
      </c>
      <c r="BTC6" s="314">
        <f t="shared" si="29"/>
        <v>0</v>
      </c>
      <c r="BTD6" s="314">
        <f t="shared" si="29"/>
        <v>0</v>
      </c>
      <c r="BTE6" s="314">
        <f t="shared" si="29"/>
        <v>0</v>
      </c>
      <c r="BTF6" s="314">
        <f t="shared" si="29"/>
        <v>0</v>
      </c>
      <c r="BTG6" s="314">
        <f t="shared" si="29"/>
        <v>0</v>
      </c>
      <c r="BTH6" s="314">
        <f t="shared" si="29"/>
        <v>0</v>
      </c>
      <c r="BTI6" s="314">
        <f t="shared" si="29"/>
        <v>0</v>
      </c>
      <c r="BTJ6" s="314">
        <f t="shared" si="29"/>
        <v>0</v>
      </c>
      <c r="BTK6" s="314">
        <f t="shared" si="29"/>
        <v>0</v>
      </c>
      <c r="BTL6" s="314">
        <f t="shared" si="29"/>
        <v>0</v>
      </c>
      <c r="BTM6" s="314">
        <f t="shared" si="29"/>
        <v>0</v>
      </c>
      <c r="BTN6" s="314">
        <f t="shared" si="29"/>
        <v>0</v>
      </c>
      <c r="BTO6" s="314">
        <f t="shared" si="29"/>
        <v>0</v>
      </c>
      <c r="BTP6" s="314">
        <f t="shared" si="29"/>
        <v>0</v>
      </c>
      <c r="BTQ6" s="314">
        <f t="shared" si="29"/>
        <v>0</v>
      </c>
      <c r="BTR6" s="314">
        <f t="shared" si="29"/>
        <v>0</v>
      </c>
      <c r="BTS6" s="314">
        <f t="shared" si="29"/>
        <v>0</v>
      </c>
      <c r="BTT6" s="314">
        <f t="shared" si="29"/>
        <v>0</v>
      </c>
      <c r="BTU6" s="314">
        <f t="shared" si="29"/>
        <v>0</v>
      </c>
      <c r="BTV6" s="314">
        <f t="shared" si="29"/>
        <v>0</v>
      </c>
      <c r="BTW6" s="314">
        <f t="shared" si="29"/>
        <v>0</v>
      </c>
      <c r="BTX6" s="314">
        <f t="shared" si="29"/>
        <v>0</v>
      </c>
      <c r="BTY6" s="314">
        <f t="shared" si="29"/>
        <v>0</v>
      </c>
      <c r="BTZ6" s="314">
        <f t="shared" si="29"/>
        <v>0</v>
      </c>
      <c r="BUA6" s="314">
        <f t="shared" si="29"/>
        <v>0</v>
      </c>
      <c r="BUB6" s="314">
        <f t="shared" si="29"/>
        <v>0</v>
      </c>
      <c r="BUC6" s="314">
        <f t="shared" si="29"/>
        <v>0</v>
      </c>
      <c r="BUD6" s="314">
        <f t="shared" si="29"/>
        <v>0</v>
      </c>
      <c r="BUE6" s="314">
        <f t="shared" si="29"/>
        <v>0</v>
      </c>
      <c r="BUF6" s="314">
        <f t="shared" si="29"/>
        <v>0</v>
      </c>
      <c r="BUG6" s="314">
        <f t="shared" si="29"/>
        <v>0</v>
      </c>
      <c r="BUH6" s="314">
        <f t="shared" si="29"/>
        <v>0</v>
      </c>
      <c r="BUI6" s="314">
        <f t="shared" si="29"/>
        <v>0</v>
      </c>
      <c r="BUJ6" s="314">
        <f t="shared" si="29"/>
        <v>0</v>
      </c>
      <c r="BUK6" s="314">
        <f t="shared" si="29"/>
        <v>0</v>
      </c>
      <c r="BUL6" s="314">
        <f t="shared" si="29"/>
        <v>0</v>
      </c>
      <c r="BUM6" s="314">
        <f t="shared" si="29"/>
        <v>0</v>
      </c>
      <c r="BUN6" s="314">
        <f t="shared" si="29"/>
        <v>0</v>
      </c>
      <c r="BUO6" s="314">
        <f t="shared" si="29"/>
        <v>0</v>
      </c>
      <c r="BUP6" s="314">
        <f t="shared" si="29"/>
        <v>0</v>
      </c>
      <c r="BUQ6" s="314">
        <f t="shared" si="29"/>
        <v>0</v>
      </c>
      <c r="BUR6" s="314">
        <f t="shared" si="29"/>
        <v>0</v>
      </c>
      <c r="BUS6" s="314">
        <f t="shared" si="29"/>
        <v>0</v>
      </c>
      <c r="BUT6" s="314">
        <f t="shared" si="29"/>
        <v>0</v>
      </c>
      <c r="BUU6" s="314">
        <f t="shared" si="29"/>
        <v>0</v>
      </c>
      <c r="BUV6" s="314">
        <f t="shared" si="29"/>
        <v>0</v>
      </c>
      <c r="BUW6" s="314">
        <f t="shared" si="29"/>
        <v>0</v>
      </c>
      <c r="BUX6" s="314">
        <f t="shared" si="29"/>
        <v>0</v>
      </c>
      <c r="BUY6" s="314">
        <f t="shared" si="29"/>
        <v>0</v>
      </c>
      <c r="BUZ6" s="314">
        <f t="shared" si="29"/>
        <v>0</v>
      </c>
      <c r="BVA6" s="314">
        <f t="shared" si="29"/>
        <v>0</v>
      </c>
      <c r="BVB6" s="314">
        <f t="shared" si="29"/>
        <v>0</v>
      </c>
      <c r="BVC6" s="314">
        <f t="shared" si="29"/>
        <v>0</v>
      </c>
      <c r="BVD6" s="314">
        <f t="shared" ref="BVD6:BXO6" si="30">BVD35-(BVD4+BVD5+BVD7+BVD8+BVD9)</f>
        <v>0</v>
      </c>
      <c r="BVE6" s="314">
        <f t="shared" si="30"/>
        <v>0</v>
      </c>
      <c r="BVF6" s="314">
        <f t="shared" si="30"/>
        <v>0</v>
      </c>
      <c r="BVG6" s="314">
        <f t="shared" si="30"/>
        <v>0</v>
      </c>
      <c r="BVH6" s="314">
        <f t="shared" si="30"/>
        <v>0</v>
      </c>
      <c r="BVI6" s="314">
        <f t="shared" si="30"/>
        <v>0</v>
      </c>
      <c r="BVJ6" s="314">
        <f t="shared" si="30"/>
        <v>0</v>
      </c>
      <c r="BVK6" s="314">
        <f t="shared" si="30"/>
        <v>0</v>
      </c>
      <c r="BVL6" s="314">
        <f t="shared" si="30"/>
        <v>0</v>
      </c>
      <c r="BVM6" s="314">
        <f t="shared" si="30"/>
        <v>0</v>
      </c>
      <c r="BVN6" s="314">
        <f t="shared" si="30"/>
        <v>0</v>
      </c>
      <c r="BVO6" s="314">
        <f t="shared" si="30"/>
        <v>0</v>
      </c>
      <c r="BVP6" s="314">
        <f t="shared" si="30"/>
        <v>0</v>
      </c>
      <c r="BVQ6" s="314">
        <f t="shared" si="30"/>
        <v>0</v>
      </c>
      <c r="BVR6" s="314">
        <f t="shared" si="30"/>
        <v>0</v>
      </c>
      <c r="BVS6" s="314">
        <f t="shared" si="30"/>
        <v>0</v>
      </c>
      <c r="BVT6" s="314">
        <f t="shared" si="30"/>
        <v>0</v>
      </c>
      <c r="BVU6" s="314">
        <f t="shared" si="30"/>
        <v>0</v>
      </c>
      <c r="BVV6" s="314">
        <f t="shared" si="30"/>
        <v>0</v>
      </c>
      <c r="BVW6" s="314">
        <f t="shared" si="30"/>
        <v>0</v>
      </c>
      <c r="BVX6" s="314">
        <f t="shared" si="30"/>
        <v>0</v>
      </c>
      <c r="BVY6" s="314">
        <f t="shared" si="30"/>
        <v>0</v>
      </c>
      <c r="BVZ6" s="314">
        <f t="shared" si="30"/>
        <v>0</v>
      </c>
      <c r="BWA6" s="314">
        <f t="shared" si="30"/>
        <v>0</v>
      </c>
      <c r="BWB6" s="314">
        <f t="shared" si="30"/>
        <v>0</v>
      </c>
      <c r="BWC6" s="314">
        <f t="shared" si="30"/>
        <v>0</v>
      </c>
      <c r="BWD6" s="314">
        <f t="shared" si="30"/>
        <v>0</v>
      </c>
      <c r="BWE6" s="314">
        <f t="shared" si="30"/>
        <v>0</v>
      </c>
      <c r="BWF6" s="314">
        <f t="shared" si="30"/>
        <v>0</v>
      </c>
      <c r="BWG6" s="314">
        <f t="shared" si="30"/>
        <v>0</v>
      </c>
      <c r="BWH6" s="314">
        <f t="shared" si="30"/>
        <v>0</v>
      </c>
      <c r="BWI6" s="314">
        <f t="shared" si="30"/>
        <v>0</v>
      </c>
      <c r="BWJ6" s="314">
        <f t="shared" si="30"/>
        <v>0</v>
      </c>
      <c r="BWK6" s="314">
        <f t="shared" si="30"/>
        <v>0</v>
      </c>
      <c r="BWL6" s="314">
        <f t="shared" si="30"/>
        <v>0</v>
      </c>
      <c r="BWM6" s="314">
        <f t="shared" si="30"/>
        <v>0</v>
      </c>
      <c r="BWN6" s="314">
        <f t="shared" si="30"/>
        <v>0</v>
      </c>
      <c r="BWO6" s="314">
        <f t="shared" si="30"/>
        <v>0</v>
      </c>
      <c r="BWP6" s="314">
        <f t="shared" si="30"/>
        <v>0</v>
      </c>
      <c r="BWQ6" s="314">
        <f t="shared" si="30"/>
        <v>0</v>
      </c>
      <c r="BWR6" s="314">
        <f t="shared" si="30"/>
        <v>0</v>
      </c>
      <c r="BWS6" s="314">
        <f t="shared" si="30"/>
        <v>0</v>
      </c>
      <c r="BWT6" s="314">
        <f t="shared" si="30"/>
        <v>0</v>
      </c>
      <c r="BWU6" s="314">
        <f t="shared" si="30"/>
        <v>0</v>
      </c>
      <c r="BWV6" s="314">
        <f t="shared" si="30"/>
        <v>0</v>
      </c>
      <c r="BWW6" s="314">
        <f t="shared" si="30"/>
        <v>0</v>
      </c>
      <c r="BWX6" s="314">
        <f t="shared" si="30"/>
        <v>0</v>
      </c>
      <c r="BWY6" s="314">
        <f t="shared" si="30"/>
        <v>0</v>
      </c>
      <c r="BWZ6" s="314">
        <f t="shared" si="30"/>
        <v>0</v>
      </c>
      <c r="BXA6" s="314">
        <f t="shared" si="30"/>
        <v>0</v>
      </c>
      <c r="BXB6" s="314">
        <f t="shared" si="30"/>
        <v>0</v>
      </c>
      <c r="BXC6" s="314">
        <f t="shared" si="30"/>
        <v>0</v>
      </c>
      <c r="BXD6" s="314">
        <f t="shared" si="30"/>
        <v>0</v>
      </c>
      <c r="BXE6" s="314">
        <f t="shared" si="30"/>
        <v>0</v>
      </c>
      <c r="BXF6" s="314">
        <f t="shared" si="30"/>
        <v>0</v>
      </c>
      <c r="BXG6" s="314">
        <f t="shared" si="30"/>
        <v>0</v>
      </c>
      <c r="BXH6" s="314">
        <f t="shared" si="30"/>
        <v>0</v>
      </c>
      <c r="BXI6" s="314">
        <f t="shared" si="30"/>
        <v>0</v>
      </c>
      <c r="BXJ6" s="314">
        <f t="shared" si="30"/>
        <v>0</v>
      </c>
      <c r="BXK6" s="314">
        <f t="shared" si="30"/>
        <v>0</v>
      </c>
      <c r="BXL6" s="314">
        <f t="shared" si="30"/>
        <v>0</v>
      </c>
      <c r="BXM6" s="314">
        <f t="shared" si="30"/>
        <v>0</v>
      </c>
      <c r="BXN6" s="314">
        <f t="shared" si="30"/>
        <v>0</v>
      </c>
      <c r="BXO6" s="314">
        <f t="shared" si="30"/>
        <v>0</v>
      </c>
      <c r="BXP6" s="314">
        <f t="shared" ref="BXP6:CAA6" si="31">BXP35-(BXP4+BXP5+BXP7+BXP8+BXP9)</f>
        <v>0</v>
      </c>
      <c r="BXQ6" s="314">
        <f t="shared" si="31"/>
        <v>0</v>
      </c>
      <c r="BXR6" s="314">
        <f t="shared" si="31"/>
        <v>0</v>
      </c>
      <c r="BXS6" s="314">
        <f t="shared" si="31"/>
        <v>0</v>
      </c>
      <c r="BXT6" s="314">
        <f t="shared" si="31"/>
        <v>0</v>
      </c>
      <c r="BXU6" s="314">
        <f t="shared" si="31"/>
        <v>0</v>
      </c>
      <c r="BXV6" s="314">
        <f t="shared" si="31"/>
        <v>0</v>
      </c>
      <c r="BXW6" s="314">
        <f t="shared" si="31"/>
        <v>0</v>
      </c>
      <c r="BXX6" s="314">
        <f t="shared" si="31"/>
        <v>0</v>
      </c>
      <c r="BXY6" s="314">
        <f t="shared" si="31"/>
        <v>0</v>
      </c>
      <c r="BXZ6" s="314">
        <f t="shared" si="31"/>
        <v>0</v>
      </c>
      <c r="BYA6" s="314">
        <f t="shared" si="31"/>
        <v>0</v>
      </c>
      <c r="BYB6" s="314">
        <f t="shared" si="31"/>
        <v>0</v>
      </c>
      <c r="BYC6" s="314">
        <f t="shared" si="31"/>
        <v>0</v>
      </c>
      <c r="BYD6" s="314">
        <f t="shared" si="31"/>
        <v>0</v>
      </c>
      <c r="BYE6" s="314">
        <f t="shared" si="31"/>
        <v>0</v>
      </c>
      <c r="BYF6" s="314">
        <f t="shared" si="31"/>
        <v>0</v>
      </c>
      <c r="BYG6" s="314">
        <f t="shared" si="31"/>
        <v>0</v>
      </c>
      <c r="BYH6" s="314">
        <f t="shared" si="31"/>
        <v>0</v>
      </c>
      <c r="BYI6" s="314">
        <f t="shared" si="31"/>
        <v>0</v>
      </c>
      <c r="BYJ6" s="314">
        <f t="shared" si="31"/>
        <v>0</v>
      </c>
      <c r="BYK6" s="314">
        <f t="shared" si="31"/>
        <v>0</v>
      </c>
      <c r="BYL6" s="314">
        <f t="shared" si="31"/>
        <v>0</v>
      </c>
      <c r="BYM6" s="314">
        <f t="shared" si="31"/>
        <v>0</v>
      </c>
      <c r="BYN6" s="314">
        <f t="shared" si="31"/>
        <v>0</v>
      </c>
      <c r="BYO6" s="314">
        <f t="shared" si="31"/>
        <v>0</v>
      </c>
      <c r="BYP6" s="314">
        <f t="shared" si="31"/>
        <v>0</v>
      </c>
      <c r="BYQ6" s="314">
        <f t="shared" si="31"/>
        <v>0</v>
      </c>
      <c r="BYR6" s="314">
        <f t="shared" si="31"/>
        <v>0</v>
      </c>
      <c r="BYS6" s="314">
        <f t="shared" si="31"/>
        <v>0</v>
      </c>
      <c r="BYT6" s="314">
        <f t="shared" si="31"/>
        <v>0</v>
      </c>
      <c r="BYU6" s="314">
        <f t="shared" si="31"/>
        <v>0</v>
      </c>
      <c r="BYV6" s="314">
        <f t="shared" si="31"/>
        <v>0</v>
      </c>
      <c r="BYW6" s="314">
        <f t="shared" si="31"/>
        <v>0</v>
      </c>
      <c r="BYX6" s="314">
        <f t="shared" si="31"/>
        <v>0</v>
      </c>
      <c r="BYY6" s="314">
        <f t="shared" si="31"/>
        <v>0</v>
      </c>
      <c r="BYZ6" s="314">
        <f t="shared" si="31"/>
        <v>0</v>
      </c>
      <c r="BZA6" s="314">
        <f t="shared" si="31"/>
        <v>0</v>
      </c>
      <c r="BZB6" s="314">
        <f t="shared" si="31"/>
        <v>0</v>
      </c>
      <c r="BZC6" s="314">
        <f t="shared" si="31"/>
        <v>0</v>
      </c>
      <c r="BZD6" s="314">
        <f t="shared" si="31"/>
        <v>0</v>
      </c>
      <c r="BZE6" s="314">
        <f t="shared" si="31"/>
        <v>0</v>
      </c>
      <c r="BZF6" s="314">
        <f t="shared" si="31"/>
        <v>0</v>
      </c>
      <c r="BZG6" s="314">
        <f t="shared" si="31"/>
        <v>0</v>
      </c>
      <c r="BZH6" s="314">
        <f t="shared" si="31"/>
        <v>0</v>
      </c>
      <c r="BZI6" s="314">
        <f t="shared" si="31"/>
        <v>0</v>
      </c>
      <c r="BZJ6" s="314">
        <f t="shared" si="31"/>
        <v>0</v>
      </c>
      <c r="BZK6" s="314">
        <f t="shared" si="31"/>
        <v>0</v>
      </c>
      <c r="BZL6" s="314">
        <f t="shared" si="31"/>
        <v>0</v>
      </c>
      <c r="BZM6" s="314">
        <f t="shared" si="31"/>
        <v>0</v>
      </c>
      <c r="BZN6" s="314">
        <f t="shared" si="31"/>
        <v>0</v>
      </c>
      <c r="BZO6" s="314">
        <f t="shared" si="31"/>
        <v>0</v>
      </c>
      <c r="BZP6" s="314">
        <f t="shared" si="31"/>
        <v>0</v>
      </c>
      <c r="BZQ6" s="314">
        <f t="shared" si="31"/>
        <v>0</v>
      </c>
      <c r="BZR6" s="314">
        <f t="shared" si="31"/>
        <v>0</v>
      </c>
      <c r="BZS6" s="314">
        <f t="shared" si="31"/>
        <v>0</v>
      </c>
      <c r="BZT6" s="314">
        <f t="shared" si="31"/>
        <v>0</v>
      </c>
      <c r="BZU6" s="314">
        <f t="shared" si="31"/>
        <v>0</v>
      </c>
      <c r="BZV6" s="314">
        <f t="shared" si="31"/>
        <v>0</v>
      </c>
      <c r="BZW6" s="314">
        <f t="shared" si="31"/>
        <v>0</v>
      </c>
      <c r="BZX6" s="314">
        <f t="shared" si="31"/>
        <v>0</v>
      </c>
      <c r="BZY6" s="314">
        <f t="shared" si="31"/>
        <v>0</v>
      </c>
      <c r="BZZ6" s="314">
        <f t="shared" si="31"/>
        <v>0</v>
      </c>
      <c r="CAA6" s="314">
        <f t="shared" si="31"/>
        <v>0</v>
      </c>
      <c r="CAB6" s="314">
        <f t="shared" ref="CAB6:CCM6" si="32">CAB35-(CAB4+CAB5+CAB7+CAB8+CAB9)</f>
        <v>0</v>
      </c>
      <c r="CAC6" s="314">
        <f t="shared" si="32"/>
        <v>0</v>
      </c>
      <c r="CAD6" s="314">
        <f t="shared" si="32"/>
        <v>0</v>
      </c>
      <c r="CAE6" s="314">
        <f t="shared" si="32"/>
        <v>0</v>
      </c>
      <c r="CAF6" s="314">
        <f t="shared" si="32"/>
        <v>0</v>
      </c>
      <c r="CAG6" s="314">
        <f t="shared" si="32"/>
        <v>0</v>
      </c>
      <c r="CAH6" s="314">
        <f t="shared" si="32"/>
        <v>0</v>
      </c>
      <c r="CAI6" s="314">
        <f t="shared" si="32"/>
        <v>0</v>
      </c>
      <c r="CAJ6" s="314">
        <f t="shared" si="32"/>
        <v>0</v>
      </c>
      <c r="CAK6" s="314">
        <f t="shared" si="32"/>
        <v>0</v>
      </c>
      <c r="CAL6" s="314">
        <f t="shared" si="32"/>
        <v>0</v>
      </c>
      <c r="CAM6" s="314">
        <f t="shared" si="32"/>
        <v>0</v>
      </c>
      <c r="CAN6" s="314">
        <f t="shared" si="32"/>
        <v>0</v>
      </c>
      <c r="CAO6" s="314">
        <f t="shared" si="32"/>
        <v>0</v>
      </c>
      <c r="CAP6" s="314">
        <f t="shared" si="32"/>
        <v>0</v>
      </c>
      <c r="CAQ6" s="314">
        <f t="shared" si="32"/>
        <v>0</v>
      </c>
      <c r="CAR6" s="314">
        <f t="shared" si="32"/>
        <v>0</v>
      </c>
      <c r="CAS6" s="314">
        <f t="shared" si="32"/>
        <v>0</v>
      </c>
      <c r="CAT6" s="314">
        <f t="shared" si="32"/>
        <v>0</v>
      </c>
      <c r="CAU6" s="314">
        <f t="shared" si="32"/>
        <v>0</v>
      </c>
      <c r="CAV6" s="314">
        <f t="shared" si="32"/>
        <v>0</v>
      </c>
      <c r="CAW6" s="314">
        <f t="shared" si="32"/>
        <v>0</v>
      </c>
      <c r="CAX6" s="314">
        <f t="shared" si="32"/>
        <v>0</v>
      </c>
      <c r="CAY6" s="314">
        <f t="shared" si="32"/>
        <v>0</v>
      </c>
      <c r="CAZ6" s="314">
        <f t="shared" si="32"/>
        <v>0</v>
      </c>
      <c r="CBA6" s="314">
        <f t="shared" si="32"/>
        <v>0</v>
      </c>
      <c r="CBB6" s="314">
        <f t="shared" si="32"/>
        <v>0</v>
      </c>
      <c r="CBC6" s="314">
        <f t="shared" si="32"/>
        <v>0</v>
      </c>
      <c r="CBD6" s="314">
        <f t="shared" si="32"/>
        <v>0</v>
      </c>
      <c r="CBE6" s="314">
        <f t="shared" si="32"/>
        <v>0</v>
      </c>
      <c r="CBF6" s="314">
        <f t="shared" si="32"/>
        <v>0</v>
      </c>
      <c r="CBG6" s="314">
        <f t="shared" si="32"/>
        <v>0</v>
      </c>
      <c r="CBH6" s="314">
        <f t="shared" si="32"/>
        <v>0</v>
      </c>
      <c r="CBI6" s="314">
        <f t="shared" si="32"/>
        <v>0</v>
      </c>
      <c r="CBJ6" s="314">
        <f t="shared" si="32"/>
        <v>0</v>
      </c>
      <c r="CBK6" s="314">
        <f t="shared" si="32"/>
        <v>0</v>
      </c>
      <c r="CBL6" s="314">
        <f t="shared" si="32"/>
        <v>0</v>
      </c>
      <c r="CBM6" s="314">
        <f t="shared" si="32"/>
        <v>0</v>
      </c>
      <c r="CBN6" s="314">
        <f t="shared" si="32"/>
        <v>0</v>
      </c>
      <c r="CBO6" s="314">
        <f t="shared" si="32"/>
        <v>0</v>
      </c>
      <c r="CBP6" s="314">
        <f t="shared" si="32"/>
        <v>0</v>
      </c>
      <c r="CBQ6" s="314">
        <f t="shared" si="32"/>
        <v>0</v>
      </c>
      <c r="CBR6" s="314">
        <f t="shared" si="32"/>
        <v>0</v>
      </c>
      <c r="CBS6" s="314">
        <f t="shared" si="32"/>
        <v>0</v>
      </c>
      <c r="CBT6" s="314">
        <f t="shared" si="32"/>
        <v>0</v>
      </c>
      <c r="CBU6" s="314">
        <f t="shared" si="32"/>
        <v>0</v>
      </c>
      <c r="CBV6" s="314">
        <f t="shared" si="32"/>
        <v>0</v>
      </c>
      <c r="CBW6" s="314">
        <f t="shared" si="32"/>
        <v>0</v>
      </c>
      <c r="CBX6" s="314">
        <f t="shared" si="32"/>
        <v>0</v>
      </c>
      <c r="CBY6" s="314">
        <f t="shared" si="32"/>
        <v>0</v>
      </c>
      <c r="CBZ6" s="314">
        <f t="shared" si="32"/>
        <v>0</v>
      </c>
      <c r="CCA6" s="314">
        <f t="shared" si="32"/>
        <v>0</v>
      </c>
      <c r="CCB6" s="314">
        <f t="shared" si="32"/>
        <v>0</v>
      </c>
      <c r="CCC6" s="314">
        <f t="shared" si="32"/>
        <v>0</v>
      </c>
      <c r="CCD6" s="314">
        <f t="shared" si="32"/>
        <v>0</v>
      </c>
      <c r="CCE6" s="314">
        <f t="shared" si="32"/>
        <v>0</v>
      </c>
      <c r="CCF6" s="314">
        <f t="shared" si="32"/>
        <v>0</v>
      </c>
      <c r="CCG6" s="314">
        <f t="shared" si="32"/>
        <v>0</v>
      </c>
      <c r="CCH6" s="314">
        <f t="shared" si="32"/>
        <v>0</v>
      </c>
      <c r="CCI6" s="314">
        <f t="shared" si="32"/>
        <v>0</v>
      </c>
      <c r="CCJ6" s="314">
        <f t="shared" si="32"/>
        <v>0</v>
      </c>
      <c r="CCK6" s="314">
        <f t="shared" si="32"/>
        <v>0</v>
      </c>
      <c r="CCL6" s="314">
        <f t="shared" si="32"/>
        <v>0</v>
      </c>
      <c r="CCM6" s="314">
        <f t="shared" si="32"/>
        <v>0</v>
      </c>
      <c r="CCN6" s="314">
        <f t="shared" ref="CCN6:CEY6" si="33">CCN35-(CCN4+CCN5+CCN7+CCN8+CCN9)</f>
        <v>0</v>
      </c>
      <c r="CCO6" s="314">
        <f t="shared" si="33"/>
        <v>0</v>
      </c>
      <c r="CCP6" s="314">
        <f t="shared" si="33"/>
        <v>0</v>
      </c>
      <c r="CCQ6" s="314">
        <f t="shared" si="33"/>
        <v>0</v>
      </c>
      <c r="CCR6" s="314">
        <f t="shared" si="33"/>
        <v>0</v>
      </c>
      <c r="CCS6" s="314">
        <f t="shared" si="33"/>
        <v>0</v>
      </c>
      <c r="CCT6" s="314">
        <f t="shared" si="33"/>
        <v>0</v>
      </c>
      <c r="CCU6" s="314">
        <f t="shared" si="33"/>
        <v>0</v>
      </c>
      <c r="CCV6" s="314">
        <f t="shared" si="33"/>
        <v>0</v>
      </c>
      <c r="CCW6" s="314">
        <f t="shared" si="33"/>
        <v>0</v>
      </c>
      <c r="CCX6" s="314">
        <f t="shared" si="33"/>
        <v>0</v>
      </c>
      <c r="CCY6" s="314">
        <f t="shared" si="33"/>
        <v>0</v>
      </c>
      <c r="CCZ6" s="314">
        <f t="shared" si="33"/>
        <v>0</v>
      </c>
      <c r="CDA6" s="314">
        <f t="shared" si="33"/>
        <v>0</v>
      </c>
      <c r="CDB6" s="314">
        <f t="shared" si="33"/>
        <v>0</v>
      </c>
      <c r="CDC6" s="314">
        <f t="shared" si="33"/>
        <v>0</v>
      </c>
      <c r="CDD6" s="314">
        <f t="shared" si="33"/>
        <v>0</v>
      </c>
      <c r="CDE6" s="314">
        <f t="shared" si="33"/>
        <v>0</v>
      </c>
      <c r="CDF6" s="314">
        <f t="shared" si="33"/>
        <v>0</v>
      </c>
      <c r="CDG6" s="314">
        <f t="shared" si="33"/>
        <v>0</v>
      </c>
      <c r="CDH6" s="314">
        <f t="shared" si="33"/>
        <v>0</v>
      </c>
      <c r="CDI6" s="314">
        <f t="shared" si="33"/>
        <v>0</v>
      </c>
      <c r="CDJ6" s="314">
        <f t="shared" si="33"/>
        <v>0</v>
      </c>
      <c r="CDK6" s="314">
        <f t="shared" si="33"/>
        <v>0</v>
      </c>
      <c r="CDL6" s="314">
        <f t="shared" si="33"/>
        <v>0</v>
      </c>
      <c r="CDM6" s="314">
        <f t="shared" si="33"/>
        <v>0</v>
      </c>
      <c r="CDN6" s="314">
        <f t="shared" si="33"/>
        <v>0</v>
      </c>
      <c r="CDO6" s="314">
        <f t="shared" si="33"/>
        <v>0</v>
      </c>
      <c r="CDP6" s="314">
        <f t="shared" si="33"/>
        <v>0</v>
      </c>
      <c r="CDQ6" s="314">
        <f t="shared" si="33"/>
        <v>0</v>
      </c>
      <c r="CDR6" s="314">
        <f t="shared" si="33"/>
        <v>0</v>
      </c>
      <c r="CDS6" s="314">
        <f t="shared" si="33"/>
        <v>0</v>
      </c>
      <c r="CDT6" s="314">
        <f t="shared" si="33"/>
        <v>0</v>
      </c>
      <c r="CDU6" s="314">
        <f t="shared" si="33"/>
        <v>0</v>
      </c>
      <c r="CDV6" s="314">
        <f t="shared" si="33"/>
        <v>0</v>
      </c>
      <c r="CDW6" s="314">
        <f t="shared" si="33"/>
        <v>0</v>
      </c>
      <c r="CDX6" s="314">
        <f t="shared" si="33"/>
        <v>0</v>
      </c>
      <c r="CDY6" s="314">
        <f t="shared" si="33"/>
        <v>0</v>
      </c>
      <c r="CDZ6" s="314">
        <f t="shared" si="33"/>
        <v>0</v>
      </c>
      <c r="CEA6" s="314">
        <f t="shared" si="33"/>
        <v>0</v>
      </c>
      <c r="CEB6" s="314">
        <f t="shared" si="33"/>
        <v>0</v>
      </c>
      <c r="CEC6" s="314">
        <f t="shared" si="33"/>
        <v>0</v>
      </c>
      <c r="CED6" s="314">
        <f t="shared" si="33"/>
        <v>0</v>
      </c>
      <c r="CEE6" s="314">
        <f t="shared" si="33"/>
        <v>0</v>
      </c>
      <c r="CEF6" s="314">
        <f t="shared" si="33"/>
        <v>0</v>
      </c>
      <c r="CEG6" s="314">
        <f t="shared" si="33"/>
        <v>0</v>
      </c>
      <c r="CEH6" s="314">
        <f t="shared" si="33"/>
        <v>0</v>
      </c>
      <c r="CEI6" s="314">
        <f t="shared" si="33"/>
        <v>0</v>
      </c>
      <c r="CEJ6" s="314">
        <f t="shared" si="33"/>
        <v>0</v>
      </c>
      <c r="CEK6" s="314">
        <f t="shared" si="33"/>
        <v>0</v>
      </c>
      <c r="CEL6" s="314">
        <f t="shared" si="33"/>
        <v>0</v>
      </c>
      <c r="CEM6" s="314">
        <f t="shared" si="33"/>
        <v>0</v>
      </c>
      <c r="CEN6" s="314">
        <f t="shared" si="33"/>
        <v>0</v>
      </c>
      <c r="CEO6" s="314">
        <f t="shared" si="33"/>
        <v>0</v>
      </c>
      <c r="CEP6" s="314">
        <f t="shared" si="33"/>
        <v>0</v>
      </c>
      <c r="CEQ6" s="314">
        <f t="shared" si="33"/>
        <v>0</v>
      </c>
      <c r="CER6" s="314">
        <f t="shared" si="33"/>
        <v>0</v>
      </c>
      <c r="CES6" s="314">
        <f t="shared" si="33"/>
        <v>0</v>
      </c>
      <c r="CET6" s="314">
        <f t="shared" si="33"/>
        <v>0</v>
      </c>
      <c r="CEU6" s="314">
        <f t="shared" si="33"/>
        <v>0</v>
      </c>
      <c r="CEV6" s="314">
        <f t="shared" si="33"/>
        <v>0</v>
      </c>
      <c r="CEW6" s="314">
        <f t="shared" si="33"/>
        <v>0</v>
      </c>
      <c r="CEX6" s="314">
        <f t="shared" si="33"/>
        <v>0</v>
      </c>
      <c r="CEY6" s="314">
        <f t="shared" si="33"/>
        <v>0</v>
      </c>
      <c r="CEZ6" s="314">
        <f t="shared" ref="CEZ6:CHK6" si="34">CEZ35-(CEZ4+CEZ5+CEZ7+CEZ8+CEZ9)</f>
        <v>0</v>
      </c>
      <c r="CFA6" s="314">
        <f t="shared" si="34"/>
        <v>0</v>
      </c>
      <c r="CFB6" s="314">
        <f t="shared" si="34"/>
        <v>0</v>
      </c>
      <c r="CFC6" s="314">
        <f t="shared" si="34"/>
        <v>0</v>
      </c>
      <c r="CFD6" s="314">
        <f t="shared" si="34"/>
        <v>0</v>
      </c>
      <c r="CFE6" s="314">
        <f t="shared" si="34"/>
        <v>0</v>
      </c>
      <c r="CFF6" s="314">
        <f t="shared" si="34"/>
        <v>0</v>
      </c>
      <c r="CFG6" s="314">
        <f t="shared" si="34"/>
        <v>0</v>
      </c>
      <c r="CFH6" s="314">
        <f t="shared" si="34"/>
        <v>0</v>
      </c>
      <c r="CFI6" s="314">
        <f t="shared" si="34"/>
        <v>0</v>
      </c>
      <c r="CFJ6" s="314">
        <f t="shared" si="34"/>
        <v>0</v>
      </c>
      <c r="CFK6" s="314">
        <f t="shared" si="34"/>
        <v>0</v>
      </c>
      <c r="CFL6" s="314">
        <f t="shared" si="34"/>
        <v>0</v>
      </c>
      <c r="CFM6" s="314">
        <f t="shared" si="34"/>
        <v>0</v>
      </c>
      <c r="CFN6" s="314">
        <f t="shared" si="34"/>
        <v>0</v>
      </c>
      <c r="CFO6" s="314">
        <f t="shared" si="34"/>
        <v>0</v>
      </c>
      <c r="CFP6" s="314">
        <f t="shared" si="34"/>
        <v>0</v>
      </c>
      <c r="CFQ6" s="314">
        <f t="shared" si="34"/>
        <v>0</v>
      </c>
      <c r="CFR6" s="314">
        <f t="shared" si="34"/>
        <v>0</v>
      </c>
      <c r="CFS6" s="314">
        <f t="shared" si="34"/>
        <v>0</v>
      </c>
      <c r="CFT6" s="314">
        <f t="shared" si="34"/>
        <v>0</v>
      </c>
      <c r="CFU6" s="314">
        <f t="shared" si="34"/>
        <v>0</v>
      </c>
      <c r="CFV6" s="314">
        <f t="shared" si="34"/>
        <v>0</v>
      </c>
      <c r="CFW6" s="314">
        <f t="shared" si="34"/>
        <v>0</v>
      </c>
      <c r="CFX6" s="314">
        <f t="shared" si="34"/>
        <v>0</v>
      </c>
      <c r="CFY6" s="314">
        <f t="shared" si="34"/>
        <v>0</v>
      </c>
      <c r="CFZ6" s="314">
        <f t="shared" si="34"/>
        <v>0</v>
      </c>
      <c r="CGA6" s="314">
        <f t="shared" si="34"/>
        <v>0</v>
      </c>
      <c r="CGB6" s="314">
        <f t="shared" si="34"/>
        <v>0</v>
      </c>
      <c r="CGC6" s="314">
        <f t="shared" si="34"/>
        <v>0</v>
      </c>
      <c r="CGD6" s="314">
        <f t="shared" si="34"/>
        <v>0</v>
      </c>
      <c r="CGE6" s="314">
        <f t="shared" si="34"/>
        <v>0</v>
      </c>
      <c r="CGF6" s="314">
        <f t="shared" si="34"/>
        <v>0</v>
      </c>
      <c r="CGG6" s="314">
        <f t="shared" si="34"/>
        <v>0</v>
      </c>
      <c r="CGH6" s="314">
        <f t="shared" si="34"/>
        <v>0</v>
      </c>
      <c r="CGI6" s="314">
        <f t="shared" si="34"/>
        <v>0</v>
      </c>
      <c r="CGJ6" s="314">
        <f t="shared" si="34"/>
        <v>0</v>
      </c>
      <c r="CGK6" s="314">
        <f t="shared" si="34"/>
        <v>0</v>
      </c>
      <c r="CGL6" s="314">
        <f t="shared" si="34"/>
        <v>0</v>
      </c>
      <c r="CGM6" s="314">
        <f t="shared" si="34"/>
        <v>0</v>
      </c>
      <c r="CGN6" s="314">
        <f t="shared" si="34"/>
        <v>0</v>
      </c>
      <c r="CGO6" s="314">
        <f t="shared" si="34"/>
        <v>0</v>
      </c>
      <c r="CGP6" s="314">
        <f t="shared" si="34"/>
        <v>0</v>
      </c>
      <c r="CGQ6" s="314">
        <f t="shared" si="34"/>
        <v>0</v>
      </c>
      <c r="CGR6" s="314">
        <f t="shared" si="34"/>
        <v>0</v>
      </c>
      <c r="CGS6" s="314">
        <f t="shared" si="34"/>
        <v>0</v>
      </c>
      <c r="CGT6" s="314">
        <f t="shared" si="34"/>
        <v>0</v>
      </c>
      <c r="CGU6" s="314">
        <f t="shared" si="34"/>
        <v>0</v>
      </c>
      <c r="CGV6" s="314">
        <f t="shared" si="34"/>
        <v>0</v>
      </c>
      <c r="CGW6" s="314">
        <f t="shared" si="34"/>
        <v>0</v>
      </c>
      <c r="CGX6" s="314">
        <f t="shared" si="34"/>
        <v>0</v>
      </c>
      <c r="CGY6" s="314">
        <f t="shared" si="34"/>
        <v>0</v>
      </c>
      <c r="CGZ6" s="314">
        <f t="shared" si="34"/>
        <v>0</v>
      </c>
      <c r="CHA6" s="314">
        <f t="shared" si="34"/>
        <v>0</v>
      </c>
      <c r="CHB6" s="314">
        <f t="shared" si="34"/>
        <v>0</v>
      </c>
      <c r="CHC6" s="314">
        <f t="shared" si="34"/>
        <v>0</v>
      </c>
      <c r="CHD6" s="314">
        <f t="shared" si="34"/>
        <v>0</v>
      </c>
      <c r="CHE6" s="314">
        <f t="shared" si="34"/>
        <v>0</v>
      </c>
      <c r="CHF6" s="314">
        <f t="shared" si="34"/>
        <v>0</v>
      </c>
      <c r="CHG6" s="314">
        <f t="shared" si="34"/>
        <v>0</v>
      </c>
      <c r="CHH6" s="314">
        <f t="shared" si="34"/>
        <v>0</v>
      </c>
      <c r="CHI6" s="314">
        <f t="shared" si="34"/>
        <v>0</v>
      </c>
      <c r="CHJ6" s="314">
        <f t="shared" si="34"/>
        <v>0</v>
      </c>
      <c r="CHK6" s="314">
        <f t="shared" si="34"/>
        <v>0</v>
      </c>
      <c r="CHL6" s="314">
        <f t="shared" ref="CHL6:CJW6" si="35">CHL35-(CHL4+CHL5+CHL7+CHL8+CHL9)</f>
        <v>0</v>
      </c>
      <c r="CHM6" s="314">
        <f t="shared" si="35"/>
        <v>0</v>
      </c>
      <c r="CHN6" s="314">
        <f t="shared" si="35"/>
        <v>0</v>
      </c>
      <c r="CHO6" s="314">
        <f t="shared" si="35"/>
        <v>0</v>
      </c>
      <c r="CHP6" s="314">
        <f t="shared" si="35"/>
        <v>0</v>
      </c>
      <c r="CHQ6" s="314">
        <f t="shared" si="35"/>
        <v>0</v>
      </c>
      <c r="CHR6" s="314">
        <f t="shared" si="35"/>
        <v>0</v>
      </c>
      <c r="CHS6" s="314">
        <f t="shared" si="35"/>
        <v>0</v>
      </c>
      <c r="CHT6" s="314">
        <f t="shared" si="35"/>
        <v>0</v>
      </c>
      <c r="CHU6" s="314">
        <f t="shared" si="35"/>
        <v>0</v>
      </c>
      <c r="CHV6" s="314">
        <f t="shared" si="35"/>
        <v>0</v>
      </c>
      <c r="CHW6" s="314">
        <f t="shared" si="35"/>
        <v>0</v>
      </c>
      <c r="CHX6" s="314">
        <f t="shared" si="35"/>
        <v>0</v>
      </c>
      <c r="CHY6" s="314">
        <f t="shared" si="35"/>
        <v>0</v>
      </c>
      <c r="CHZ6" s="314">
        <f t="shared" si="35"/>
        <v>0</v>
      </c>
      <c r="CIA6" s="314">
        <f t="shared" si="35"/>
        <v>0</v>
      </c>
      <c r="CIB6" s="314">
        <f t="shared" si="35"/>
        <v>0</v>
      </c>
      <c r="CIC6" s="314">
        <f t="shared" si="35"/>
        <v>0</v>
      </c>
      <c r="CID6" s="314">
        <f t="shared" si="35"/>
        <v>0</v>
      </c>
      <c r="CIE6" s="314">
        <f t="shared" si="35"/>
        <v>0</v>
      </c>
      <c r="CIF6" s="314">
        <f t="shared" si="35"/>
        <v>0</v>
      </c>
      <c r="CIG6" s="314">
        <f t="shared" si="35"/>
        <v>0</v>
      </c>
      <c r="CIH6" s="314">
        <f t="shared" si="35"/>
        <v>0</v>
      </c>
      <c r="CII6" s="314">
        <f t="shared" si="35"/>
        <v>0</v>
      </c>
      <c r="CIJ6" s="314">
        <f t="shared" si="35"/>
        <v>0</v>
      </c>
      <c r="CIK6" s="314">
        <f t="shared" si="35"/>
        <v>0</v>
      </c>
      <c r="CIL6" s="314">
        <f t="shared" si="35"/>
        <v>0</v>
      </c>
      <c r="CIM6" s="314">
        <f t="shared" si="35"/>
        <v>0</v>
      </c>
      <c r="CIN6" s="314">
        <f t="shared" si="35"/>
        <v>0</v>
      </c>
      <c r="CIO6" s="314">
        <f t="shared" si="35"/>
        <v>0</v>
      </c>
      <c r="CIP6" s="314">
        <f t="shared" si="35"/>
        <v>0</v>
      </c>
      <c r="CIQ6" s="314">
        <f t="shared" si="35"/>
        <v>0</v>
      </c>
      <c r="CIR6" s="314">
        <f t="shared" si="35"/>
        <v>0</v>
      </c>
      <c r="CIS6" s="314">
        <f t="shared" si="35"/>
        <v>0</v>
      </c>
      <c r="CIT6" s="314">
        <f t="shared" si="35"/>
        <v>0</v>
      </c>
      <c r="CIU6" s="314">
        <f t="shared" si="35"/>
        <v>0</v>
      </c>
      <c r="CIV6" s="314">
        <f t="shared" si="35"/>
        <v>0</v>
      </c>
      <c r="CIW6" s="314">
        <f t="shared" si="35"/>
        <v>0</v>
      </c>
      <c r="CIX6" s="314">
        <f t="shared" si="35"/>
        <v>0</v>
      </c>
      <c r="CIY6" s="314">
        <f t="shared" si="35"/>
        <v>0</v>
      </c>
      <c r="CIZ6" s="314">
        <f t="shared" si="35"/>
        <v>0</v>
      </c>
      <c r="CJA6" s="314">
        <f t="shared" si="35"/>
        <v>0</v>
      </c>
      <c r="CJB6" s="314">
        <f t="shared" si="35"/>
        <v>0</v>
      </c>
      <c r="CJC6" s="314">
        <f t="shared" si="35"/>
        <v>0</v>
      </c>
      <c r="CJD6" s="314">
        <f t="shared" si="35"/>
        <v>0</v>
      </c>
      <c r="CJE6" s="314">
        <f t="shared" si="35"/>
        <v>0</v>
      </c>
      <c r="CJF6" s="314">
        <f t="shared" si="35"/>
        <v>0</v>
      </c>
      <c r="CJG6" s="314">
        <f t="shared" si="35"/>
        <v>0</v>
      </c>
      <c r="CJH6" s="314">
        <f t="shared" si="35"/>
        <v>0</v>
      </c>
      <c r="CJI6" s="314">
        <f t="shared" si="35"/>
        <v>0</v>
      </c>
      <c r="CJJ6" s="314">
        <f t="shared" si="35"/>
        <v>0</v>
      </c>
      <c r="CJK6" s="314">
        <f t="shared" si="35"/>
        <v>0</v>
      </c>
      <c r="CJL6" s="314">
        <f t="shared" si="35"/>
        <v>0</v>
      </c>
      <c r="CJM6" s="314">
        <f t="shared" si="35"/>
        <v>0</v>
      </c>
      <c r="CJN6" s="314">
        <f t="shared" si="35"/>
        <v>0</v>
      </c>
      <c r="CJO6" s="314">
        <f t="shared" si="35"/>
        <v>0</v>
      </c>
      <c r="CJP6" s="314">
        <f t="shared" si="35"/>
        <v>0</v>
      </c>
      <c r="CJQ6" s="314">
        <f t="shared" si="35"/>
        <v>0</v>
      </c>
      <c r="CJR6" s="314">
        <f t="shared" si="35"/>
        <v>0</v>
      </c>
      <c r="CJS6" s="314">
        <f t="shared" si="35"/>
        <v>0</v>
      </c>
      <c r="CJT6" s="314">
        <f t="shared" si="35"/>
        <v>0</v>
      </c>
      <c r="CJU6" s="314">
        <f t="shared" si="35"/>
        <v>0</v>
      </c>
      <c r="CJV6" s="314">
        <f t="shared" si="35"/>
        <v>0</v>
      </c>
      <c r="CJW6" s="314">
        <f t="shared" si="35"/>
        <v>0</v>
      </c>
      <c r="CJX6" s="314">
        <f t="shared" ref="CJX6:CMI6" si="36">CJX35-(CJX4+CJX5+CJX7+CJX8+CJX9)</f>
        <v>0</v>
      </c>
      <c r="CJY6" s="314">
        <f t="shared" si="36"/>
        <v>0</v>
      </c>
      <c r="CJZ6" s="314">
        <f t="shared" si="36"/>
        <v>0</v>
      </c>
      <c r="CKA6" s="314">
        <f t="shared" si="36"/>
        <v>0</v>
      </c>
      <c r="CKB6" s="314">
        <f t="shared" si="36"/>
        <v>0</v>
      </c>
      <c r="CKC6" s="314">
        <f t="shared" si="36"/>
        <v>0</v>
      </c>
      <c r="CKD6" s="314">
        <f t="shared" si="36"/>
        <v>0</v>
      </c>
      <c r="CKE6" s="314">
        <f t="shared" si="36"/>
        <v>0</v>
      </c>
      <c r="CKF6" s="314">
        <f t="shared" si="36"/>
        <v>0</v>
      </c>
      <c r="CKG6" s="314">
        <f t="shared" si="36"/>
        <v>0</v>
      </c>
      <c r="CKH6" s="314">
        <f t="shared" si="36"/>
        <v>0</v>
      </c>
      <c r="CKI6" s="314">
        <f t="shared" si="36"/>
        <v>0</v>
      </c>
      <c r="CKJ6" s="314">
        <f t="shared" si="36"/>
        <v>0</v>
      </c>
      <c r="CKK6" s="314">
        <f t="shared" si="36"/>
        <v>0</v>
      </c>
      <c r="CKL6" s="314">
        <f t="shared" si="36"/>
        <v>0</v>
      </c>
      <c r="CKM6" s="314">
        <f t="shared" si="36"/>
        <v>0</v>
      </c>
      <c r="CKN6" s="314">
        <f t="shared" si="36"/>
        <v>0</v>
      </c>
      <c r="CKO6" s="314">
        <f t="shared" si="36"/>
        <v>0</v>
      </c>
      <c r="CKP6" s="314">
        <f t="shared" si="36"/>
        <v>0</v>
      </c>
      <c r="CKQ6" s="314">
        <f t="shared" si="36"/>
        <v>0</v>
      </c>
      <c r="CKR6" s="314">
        <f t="shared" si="36"/>
        <v>0</v>
      </c>
      <c r="CKS6" s="314">
        <f t="shared" si="36"/>
        <v>0</v>
      </c>
      <c r="CKT6" s="314">
        <f t="shared" si="36"/>
        <v>0</v>
      </c>
      <c r="CKU6" s="314">
        <f t="shared" si="36"/>
        <v>0</v>
      </c>
      <c r="CKV6" s="314">
        <f t="shared" si="36"/>
        <v>0</v>
      </c>
      <c r="CKW6" s="314">
        <f t="shared" si="36"/>
        <v>0</v>
      </c>
      <c r="CKX6" s="314">
        <f t="shared" si="36"/>
        <v>0</v>
      </c>
      <c r="CKY6" s="314">
        <f t="shared" si="36"/>
        <v>0</v>
      </c>
      <c r="CKZ6" s="314">
        <f t="shared" si="36"/>
        <v>0</v>
      </c>
      <c r="CLA6" s="314">
        <f t="shared" si="36"/>
        <v>0</v>
      </c>
      <c r="CLB6" s="314">
        <f t="shared" si="36"/>
        <v>0</v>
      </c>
      <c r="CLC6" s="314">
        <f t="shared" si="36"/>
        <v>0</v>
      </c>
      <c r="CLD6" s="314">
        <f t="shared" si="36"/>
        <v>0</v>
      </c>
      <c r="CLE6" s="314">
        <f t="shared" si="36"/>
        <v>0</v>
      </c>
      <c r="CLF6" s="314">
        <f t="shared" si="36"/>
        <v>0</v>
      </c>
      <c r="CLG6" s="314">
        <f t="shared" si="36"/>
        <v>0</v>
      </c>
      <c r="CLH6" s="314">
        <f t="shared" si="36"/>
        <v>0</v>
      </c>
      <c r="CLI6" s="314">
        <f t="shared" si="36"/>
        <v>0</v>
      </c>
      <c r="CLJ6" s="314">
        <f t="shared" si="36"/>
        <v>0</v>
      </c>
      <c r="CLK6" s="314">
        <f t="shared" si="36"/>
        <v>0</v>
      </c>
      <c r="CLL6" s="314">
        <f t="shared" si="36"/>
        <v>0</v>
      </c>
      <c r="CLM6" s="314">
        <f t="shared" si="36"/>
        <v>0</v>
      </c>
      <c r="CLN6" s="314">
        <f t="shared" si="36"/>
        <v>0</v>
      </c>
      <c r="CLO6" s="314">
        <f t="shared" si="36"/>
        <v>0</v>
      </c>
      <c r="CLP6" s="314">
        <f t="shared" si="36"/>
        <v>0</v>
      </c>
      <c r="CLQ6" s="314">
        <f t="shared" si="36"/>
        <v>0</v>
      </c>
      <c r="CLR6" s="314">
        <f t="shared" si="36"/>
        <v>0</v>
      </c>
      <c r="CLS6" s="314">
        <f t="shared" si="36"/>
        <v>0</v>
      </c>
      <c r="CLT6" s="314">
        <f t="shared" si="36"/>
        <v>0</v>
      </c>
      <c r="CLU6" s="314">
        <f t="shared" si="36"/>
        <v>0</v>
      </c>
      <c r="CLV6" s="314">
        <f t="shared" si="36"/>
        <v>0</v>
      </c>
      <c r="CLW6" s="314">
        <f t="shared" si="36"/>
        <v>0</v>
      </c>
      <c r="CLX6" s="314">
        <f t="shared" si="36"/>
        <v>0</v>
      </c>
      <c r="CLY6" s="314">
        <f t="shared" si="36"/>
        <v>0</v>
      </c>
      <c r="CLZ6" s="314">
        <f t="shared" si="36"/>
        <v>0</v>
      </c>
      <c r="CMA6" s="314">
        <f t="shared" si="36"/>
        <v>0</v>
      </c>
      <c r="CMB6" s="314">
        <f t="shared" si="36"/>
        <v>0</v>
      </c>
      <c r="CMC6" s="314">
        <f t="shared" si="36"/>
        <v>0</v>
      </c>
      <c r="CMD6" s="314">
        <f t="shared" si="36"/>
        <v>0</v>
      </c>
      <c r="CME6" s="314">
        <f t="shared" si="36"/>
        <v>0</v>
      </c>
      <c r="CMF6" s="314">
        <f t="shared" si="36"/>
        <v>0</v>
      </c>
      <c r="CMG6" s="314">
        <f t="shared" si="36"/>
        <v>0</v>
      </c>
      <c r="CMH6" s="314">
        <f t="shared" si="36"/>
        <v>0</v>
      </c>
      <c r="CMI6" s="314">
        <f t="shared" si="36"/>
        <v>0</v>
      </c>
      <c r="CMJ6" s="314">
        <f t="shared" ref="CMJ6:COU6" si="37">CMJ35-(CMJ4+CMJ5+CMJ7+CMJ8+CMJ9)</f>
        <v>0</v>
      </c>
      <c r="CMK6" s="314">
        <f t="shared" si="37"/>
        <v>0</v>
      </c>
      <c r="CML6" s="314">
        <f t="shared" si="37"/>
        <v>0</v>
      </c>
      <c r="CMM6" s="314">
        <f t="shared" si="37"/>
        <v>0</v>
      </c>
      <c r="CMN6" s="314">
        <f t="shared" si="37"/>
        <v>0</v>
      </c>
      <c r="CMO6" s="314">
        <f t="shared" si="37"/>
        <v>0</v>
      </c>
      <c r="CMP6" s="314">
        <f t="shared" si="37"/>
        <v>0</v>
      </c>
      <c r="CMQ6" s="314">
        <f t="shared" si="37"/>
        <v>0</v>
      </c>
      <c r="CMR6" s="314">
        <f t="shared" si="37"/>
        <v>0</v>
      </c>
      <c r="CMS6" s="314">
        <f t="shared" si="37"/>
        <v>0</v>
      </c>
      <c r="CMT6" s="314">
        <f t="shared" si="37"/>
        <v>0</v>
      </c>
      <c r="CMU6" s="314">
        <f t="shared" si="37"/>
        <v>0</v>
      </c>
      <c r="CMV6" s="314">
        <f t="shared" si="37"/>
        <v>0</v>
      </c>
      <c r="CMW6" s="314">
        <f t="shared" si="37"/>
        <v>0</v>
      </c>
      <c r="CMX6" s="314">
        <f t="shared" si="37"/>
        <v>0</v>
      </c>
      <c r="CMY6" s="314">
        <f t="shared" si="37"/>
        <v>0</v>
      </c>
      <c r="CMZ6" s="314">
        <f t="shared" si="37"/>
        <v>0</v>
      </c>
      <c r="CNA6" s="314">
        <f t="shared" si="37"/>
        <v>0</v>
      </c>
      <c r="CNB6" s="314">
        <f t="shared" si="37"/>
        <v>0</v>
      </c>
      <c r="CNC6" s="314">
        <f t="shared" si="37"/>
        <v>0</v>
      </c>
      <c r="CND6" s="314">
        <f t="shared" si="37"/>
        <v>0</v>
      </c>
      <c r="CNE6" s="314">
        <f t="shared" si="37"/>
        <v>0</v>
      </c>
      <c r="CNF6" s="314">
        <f t="shared" si="37"/>
        <v>0</v>
      </c>
      <c r="CNG6" s="314">
        <f t="shared" si="37"/>
        <v>0</v>
      </c>
      <c r="CNH6" s="314">
        <f t="shared" si="37"/>
        <v>0</v>
      </c>
      <c r="CNI6" s="314">
        <f t="shared" si="37"/>
        <v>0</v>
      </c>
      <c r="CNJ6" s="314">
        <f t="shared" si="37"/>
        <v>0</v>
      </c>
      <c r="CNK6" s="314">
        <f t="shared" si="37"/>
        <v>0</v>
      </c>
      <c r="CNL6" s="314">
        <f t="shared" si="37"/>
        <v>0</v>
      </c>
      <c r="CNM6" s="314">
        <f t="shared" si="37"/>
        <v>0</v>
      </c>
      <c r="CNN6" s="314">
        <f t="shared" si="37"/>
        <v>0</v>
      </c>
      <c r="CNO6" s="314">
        <f t="shared" si="37"/>
        <v>0</v>
      </c>
      <c r="CNP6" s="314">
        <f t="shared" si="37"/>
        <v>0</v>
      </c>
      <c r="CNQ6" s="314">
        <f t="shared" si="37"/>
        <v>0</v>
      </c>
      <c r="CNR6" s="314">
        <f t="shared" si="37"/>
        <v>0</v>
      </c>
      <c r="CNS6" s="314">
        <f t="shared" si="37"/>
        <v>0</v>
      </c>
      <c r="CNT6" s="314">
        <f t="shared" si="37"/>
        <v>0</v>
      </c>
      <c r="CNU6" s="314">
        <f t="shared" si="37"/>
        <v>0</v>
      </c>
      <c r="CNV6" s="314">
        <f t="shared" si="37"/>
        <v>0</v>
      </c>
      <c r="CNW6" s="314">
        <f t="shared" si="37"/>
        <v>0</v>
      </c>
      <c r="CNX6" s="314">
        <f t="shared" si="37"/>
        <v>0</v>
      </c>
      <c r="CNY6" s="314">
        <f t="shared" si="37"/>
        <v>0</v>
      </c>
      <c r="CNZ6" s="314">
        <f t="shared" si="37"/>
        <v>0</v>
      </c>
      <c r="COA6" s="314">
        <f t="shared" si="37"/>
        <v>0</v>
      </c>
      <c r="COB6" s="314">
        <f t="shared" si="37"/>
        <v>0</v>
      </c>
      <c r="COC6" s="314">
        <f t="shared" si="37"/>
        <v>0</v>
      </c>
      <c r="COD6" s="314">
        <f t="shared" si="37"/>
        <v>0</v>
      </c>
      <c r="COE6" s="314">
        <f t="shared" si="37"/>
        <v>0</v>
      </c>
      <c r="COF6" s="314">
        <f t="shared" si="37"/>
        <v>0</v>
      </c>
      <c r="COG6" s="314">
        <f t="shared" si="37"/>
        <v>0</v>
      </c>
      <c r="COH6" s="314">
        <f t="shared" si="37"/>
        <v>0</v>
      </c>
      <c r="COI6" s="314">
        <f t="shared" si="37"/>
        <v>0</v>
      </c>
      <c r="COJ6" s="314">
        <f t="shared" si="37"/>
        <v>0</v>
      </c>
      <c r="COK6" s="314">
        <f t="shared" si="37"/>
        <v>0</v>
      </c>
      <c r="COL6" s="314">
        <f t="shared" si="37"/>
        <v>0</v>
      </c>
      <c r="COM6" s="314">
        <f t="shared" si="37"/>
        <v>0</v>
      </c>
      <c r="CON6" s="314">
        <f t="shared" si="37"/>
        <v>0</v>
      </c>
      <c r="COO6" s="314">
        <f t="shared" si="37"/>
        <v>0</v>
      </c>
      <c r="COP6" s="314">
        <f t="shared" si="37"/>
        <v>0</v>
      </c>
      <c r="COQ6" s="314">
        <f t="shared" si="37"/>
        <v>0</v>
      </c>
      <c r="COR6" s="314">
        <f t="shared" si="37"/>
        <v>0</v>
      </c>
      <c r="COS6" s="314">
        <f t="shared" si="37"/>
        <v>0</v>
      </c>
      <c r="COT6" s="314">
        <f t="shared" si="37"/>
        <v>0</v>
      </c>
      <c r="COU6" s="314">
        <f t="shared" si="37"/>
        <v>0</v>
      </c>
      <c r="COV6" s="314">
        <f t="shared" ref="COV6:CRG6" si="38">COV35-(COV4+COV5+COV7+COV8+COV9)</f>
        <v>0</v>
      </c>
      <c r="COW6" s="314">
        <f t="shared" si="38"/>
        <v>0</v>
      </c>
      <c r="COX6" s="314">
        <f t="shared" si="38"/>
        <v>0</v>
      </c>
      <c r="COY6" s="314">
        <f t="shared" si="38"/>
        <v>0</v>
      </c>
      <c r="COZ6" s="314">
        <f t="shared" si="38"/>
        <v>0</v>
      </c>
      <c r="CPA6" s="314">
        <f t="shared" si="38"/>
        <v>0</v>
      </c>
      <c r="CPB6" s="314">
        <f t="shared" si="38"/>
        <v>0</v>
      </c>
      <c r="CPC6" s="314">
        <f t="shared" si="38"/>
        <v>0</v>
      </c>
      <c r="CPD6" s="314">
        <f t="shared" si="38"/>
        <v>0</v>
      </c>
      <c r="CPE6" s="314">
        <f t="shared" si="38"/>
        <v>0</v>
      </c>
      <c r="CPF6" s="314">
        <f t="shared" si="38"/>
        <v>0</v>
      </c>
      <c r="CPG6" s="314">
        <f t="shared" si="38"/>
        <v>0</v>
      </c>
      <c r="CPH6" s="314">
        <f t="shared" si="38"/>
        <v>0</v>
      </c>
      <c r="CPI6" s="314">
        <f t="shared" si="38"/>
        <v>0</v>
      </c>
      <c r="CPJ6" s="314">
        <f t="shared" si="38"/>
        <v>0</v>
      </c>
      <c r="CPK6" s="314">
        <f t="shared" si="38"/>
        <v>0</v>
      </c>
      <c r="CPL6" s="314">
        <f t="shared" si="38"/>
        <v>0</v>
      </c>
      <c r="CPM6" s="314">
        <f t="shared" si="38"/>
        <v>0</v>
      </c>
      <c r="CPN6" s="314">
        <f t="shared" si="38"/>
        <v>0</v>
      </c>
      <c r="CPO6" s="314">
        <f t="shared" si="38"/>
        <v>0</v>
      </c>
      <c r="CPP6" s="314">
        <f t="shared" si="38"/>
        <v>0</v>
      </c>
      <c r="CPQ6" s="314">
        <f t="shared" si="38"/>
        <v>0</v>
      </c>
      <c r="CPR6" s="314">
        <f t="shared" si="38"/>
        <v>0</v>
      </c>
      <c r="CPS6" s="314">
        <f t="shared" si="38"/>
        <v>0</v>
      </c>
      <c r="CPT6" s="314">
        <f t="shared" si="38"/>
        <v>0</v>
      </c>
      <c r="CPU6" s="314">
        <f t="shared" si="38"/>
        <v>0</v>
      </c>
      <c r="CPV6" s="314">
        <f t="shared" si="38"/>
        <v>0</v>
      </c>
      <c r="CPW6" s="314">
        <f t="shared" si="38"/>
        <v>0</v>
      </c>
      <c r="CPX6" s="314">
        <f t="shared" si="38"/>
        <v>0</v>
      </c>
      <c r="CPY6" s="314">
        <f t="shared" si="38"/>
        <v>0</v>
      </c>
      <c r="CPZ6" s="314">
        <f t="shared" si="38"/>
        <v>0</v>
      </c>
      <c r="CQA6" s="314">
        <f t="shared" si="38"/>
        <v>0</v>
      </c>
      <c r="CQB6" s="314">
        <f t="shared" si="38"/>
        <v>0</v>
      </c>
      <c r="CQC6" s="314">
        <f t="shared" si="38"/>
        <v>0</v>
      </c>
      <c r="CQD6" s="314">
        <f t="shared" si="38"/>
        <v>0</v>
      </c>
      <c r="CQE6" s="314">
        <f t="shared" si="38"/>
        <v>0</v>
      </c>
      <c r="CQF6" s="314">
        <f t="shared" si="38"/>
        <v>0</v>
      </c>
      <c r="CQG6" s="314">
        <f t="shared" si="38"/>
        <v>0</v>
      </c>
      <c r="CQH6" s="314">
        <f t="shared" si="38"/>
        <v>0</v>
      </c>
      <c r="CQI6" s="314">
        <f t="shared" si="38"/>
        <v>0</v>
      </c>
      <c r="CQJ6" s="314">
        <f t="shared" si="38"/>
        <v>0</v>
      </c>
      <c r="CQK6" s="314">
        <f t="shared" si="38"/>
        <v>0</v>
      </c>
      <c r="CQL6" s="314">
        <f t="shared" si="38"/>
        <v>0</v>
      </c>
      <c r="CQM6" s="314">
        <f t="shared" si="38"/>
        <v>0</v>
      </c>
      <c r="CQN6" s="314">
        <f t="shared" si="38"/>
        <v>0</v>
      </c>
      <c r="CQO6" s="314">
        <f t="shared" si="38"/>
        <v>0</v>
      </c>
      <c r="CQP6" s="314">
        <f t="shared" si="38"/>
        <v>0</v>
      </c>
      <c r="CQQ6" s="314">
        <f t="shared" si="38"/>
        <v>0</v>
      </c>
      <c r="CQR6" s="314">
        <f t="shared" si="38"/>
        <v>0</v>
      </c>
      <c r="CQS6" s="314">
        <f t="shared" si="38"/>
        <v>0</v>
      </c>
      <c r="CQT6" s="314">
        <f t="shared" si="38"/>
        <v>0</v>
      </c>
      <c r="CQU6" s="314">
        <f t="shared" si="38"/>
        <v>0</v>
      </c>
      <c r="CQV6" s="314">
        <f t="shared" si="38"/>
        <v>0</v>
      </c>
      <c r="CQW6" s="314">
        <f t="shared" si="38"/>
        <v>0</v>
      </c>
      <c r="CQX6" s="314">
        <f t="shared" si="38"/>
        <v>0</v>
      </c>
      <c r="CQY6" s="314">
        <f t="shared" si="38"/>
        <v>0</v>
      </c>
      <c r="CQZ6" s="314">
        <f t="shared" si="38"/>
        <v>0</v>
      </c>
      <c r="CRA6" s="314">
        <f t="shared" si="38"/>
        <v>0</v>
      </c>
      <c r="CRB6" s="314">
        <f t="shared" si="38"/>
        <v>0</v>
      </c>
      <c r="CRC6" s="314">
        <f t="shared" si="38"/>
        <v>0</v>
      </c>
      <c r="CRD6" s="314">
        <f t="shared" si="38"/>
        <v>0</v>
      </c>
      <c r="CRE6" s="314">
        <f t="shared" si="38"/>
        <v>0</v>
      </c>
      <c r="CRF6" s="314">
        <f t="shared" si="38"/>
        <v>0</v>
      </c>
      <c r="CRG6" s="314">
        <f t="shared" si="38"/>
        <v>0</v>
      </c>
      <c r="CRH6" s="314">
        <f t="shared" ref="CRH6:CTS6" si="39">CRH35-(CRH4+CRH5+CRH7+CRH8+CRH9)</f>
        <v>0</v>
      </c>
      <c r="CRI6" s="314">
        <f t="shared" si="39"/>
        <v>0</v>
      </c>
      <c r="CRJ6" s="314">
        <f t="shared" si="39"/>
        <v>0</v>
      </c>
      <c r="CRK6" s="314">
        <f t="shared" si="39"/>
        <v>0</v>
      </c>
      <c r="CRL6" s="314">
        <f t="shared" si="39"/>
        <v>0</v>
      </c>
      <c r="CRM6" s="314">
        <f t="shared" si="39"/>
        <v>0</v>
      </c>
      <c r="CRN6" s="314">
        <f t="shared" si="39"/>
        <v>0</v>
      </c>
      <c r="CRO6" s="314">
        <f t="shared" si="39"/>
        <v>0</v>
      </c>
      <c r="CRP6" s="314">
        <f t="shared" si="39"/>
        <v>0</v>
      </c>
      <c r="CRQ6" s="314">
        <f t="shared" si="39"/>
        <v>0</v>
      </c>
      <c r="CRR6" s="314">
        <f t="shared" si="39"/>
        <v>0</v>
      </c>
      <c r="CRS6" s="314">
        <f t="shared" si="39"/>
        <v>0</v>
      </c>
      <c r="CRT6" s="314">
        <f t="shared" si="39"/>
        <v>0</v>
      </c>
      <c r="CRU6" s="314">
        <f t="shared" si="39"/>
        <v>0</v>
      </c>
      <c r="CRV6" s="314">
        <f t="shared" si="39"/>
        <v>0</v>
      </c>
      <c r="CRW6" s="314">
        <f t="shared" si="39"/>
        <v>0</v>
      </c>
      <c r="CRX6" s="314">
        <f t="shared" si="39"/>
        <v>0</v>
      </c>
      <c r="CRY6" s="314">
        <f t="shared" si="39"/>
        <v>0</v>
      </c>
      <c r="CRZ6" s="314">
        <f t="shared" si="39"/>
        <v>0</v>
      </c>
      <c r="CSA6" s="314">
        <f t="shared" si="39"/>
        <v>0</v>
      </c>
      <c r="CSB6" s="314">
        <f t="shared" si="39"/>
        <v>0</v>
      </c>
      <c r="CSC6" s="314">
        <f t="shared" si="39"/>
        <v>0</v>
      </c>
      <c r="CSD6" s="314">
        <f t="shared" si="39"/>
        <v>0</v>
      </c>
      <c r="CSE6" s="314">
        <f t="shared" si="39"/>
        <v>0</v>
      </c>
      <c r="CSF6" s="314">
        <f t="shared" si="39"/>
        <v>0</v>
      </c>
      <c r="CSG6" s="314">
        <f t="shared" si="39"/>
        <v>0</v>
      </c>
      <c r="CSH6" s="314">
        <f t="shared" si="39"/>
        <v>0</v>
      </c>
      <c r="CSI6" s="314">
        <f t="shared" si="39"/>
        <v>0</v>
      </c>
      <c r="CSJ6" s="314">
        <f t="shared" si="39"/>
        <v>0</v>
      </c>
      <c r="CSK6" s="314">
        <f t="shared" si="39"/>
        <v>0</v>
      </c>
      <c r="CSL6" s="314">
        <f t="shared" si="39"/>
        <v>0</v>
      </c>
      <c r="CSM6" s="314">
        <f t="shared" si="39"/>
        <v>0</v>
      </c>
      <c r="CSN6" s="314">
        <f t="shared" si="39"/>
        <v>0</v>
      </c>
      <c r="CSO6" s="314">
        <f t="shared" si="39"/>
        <v>0</v>
      </c>
      <c r="CSP6" s="314">
        <f t="shared" si="39"/>
        <v>0</v>
      </c>
      <c r="CSQ6" s="314">
        <f t="shared" si="39"/>
        <v>0</v>
      </c>
      <c r="CSR6" s="314">
        <f t="shared" si="39"/>
        <v>0</v>
      </c>
      <c r="CSS6" s="314">
        <f t="shared" si="39"/>
        <v>0</v>
      </c>
      <c r="CST6" s="314">
        <f t="shared" si="39"/>
        <v>0</v>
      </c>
      <c r="CSU6" s="314">
        <f t="shared" si="39"/>
        <v>0</v>
      </c>
      <c r="CSV6" s="314">
        <f t="shared" si="39"/>
        <v>0</v>
      </c>
      <c r="CSW6" s="314">
        <f t="shared" si="39"/>
        <v>0</v>
      </c>
      <c r="CSX6" s="314">
        <f t="shared" si="39"/>
        <v>0</v>
      </c>
      <c r="CSY6" s="314">
        <f t="shared" si="39"/>
        <v>0</v>
      </c>
      <c r="CSZ6" s="314">
        <f t="shared" si="39"/>
        <v>0</v>
      </c>
      <c r="CTA6" s="314">
        <f t="shared" si="39"/>
        <v>0</v>
      </c>
      <c r="CTB6" s="314">
        <f t="shared" si="39"/>
        <v>0</v>
      </c>
      <c r="CTC6" s="314">
        <f t="shared" si="39"/>
        <v>0</v>
      </c>
      <c r="CTD6" s="314">
        <f t="shared" si="39"/>
        <v>0</v>
      </c>
      <c r="CTE6" s="314">
        <f t="shared" si="39"/>
        <v>0</v>
      </c>
      <c r="CTF6" s="314">
        <f t="shared" si="39"/>
        <v>0</v>
      </c>
      <c r="CTG6" s="314">
        <f t="shared" si="39"/>
        <v>0</v>
      </c>
      <c r="CTH6" s="314">
        <f t="shared" si="39"/>
        <v>0</v>
      </c>
      <c r="CTI6" s="314">
        <f t="shared" si="39"/>
        <v>0</v>
      </c>
      <c r="CTJ6" s="314">
        <f t="shared" si="39"/>
        <v>0</v>
      </c>
      <c r="CTK6" s="314">
        <f t="shared" si="39"/>
        <v>0</v>
      </c>
      <c r="CTL6" s="314">
        <f t="shared" si="39"/>
        <v>0</v>
      </c>
      <c r="CTM6" s="314">
        <f t="shared" si="39"/>
        <v>0</v>
      </c>
      <c r="CTN6" s="314">
        <f t="shared" si="39"/>
        <v>0</v>
      </c>
      <c r="CTO6" s="314">
        <f t="shared" si="39"/>
        <v>0</v>
      </c>
      <c r="CTP6" s="314">
        <f t="shared" si="39"/>
        <v>0</v>
      </c>
      <c r="CTQ6" s="314">
        <f t="shared" si="39"/>
        <v>0</v>
      </c>
      <c r="CTR6" s="314">
        <f t="shared" si="39"/>
        <v>0</v>
      </c>
      <c r="CTS6" s="314">
        <f t="shared" si="39"/>
        <v>0</v>
      </c>
      <c r="CTT6" s="314">
        <f t="shared" ref="CTT6:CWE6" si="40">CTT35-(CTT4+CTT5+CTT7+CTT8+CTT9)</f>
        <v>0</v>
      </c>
      <c r="CTU6" s="314">
        <f t="shared" si="40"/>
        <v>0</v>
      </c>
      <c r="CTV6" s="314">
        <f t="shared" si="40"/>
        <v>0</v>
      </c>
      <c r="CTW6" s="314">
        <f t="shared" si="40"/>
        <v>0</v>
      </c>
      <c r="CTX6" s="314">
        <f t="shared" si="40"/>
        <v>0</v>
      </c>
      <c r="CTY6" s="314">
        <f t="shared" si="40"/>
        <v>0</v>
      </c>
      <c r="CTZ6" s="314">
        <f t="shared" si="40"/>
        <v>0</v>
      </c>
      <c r="CUA6" s="314">
        <f t="shared" si="40"/>
        <v>0</v>
      </c>
      <c r="CUB6" s="314">
        <f t="shared" si="40"/>
        <v>0</v>
      </c>
      <c r="CUC6" s="314">
        <f t="shared" si="40"/>
        <v>0</v>
      </c>
      <c r="CUD6" s="314">
        <f t="shared" si="40"/>
        <v>0</v>
      </c>
      <c r="CUE6" s="314">
        <f t="shared" si="40"/>
        <v>0</v>
      </c>
      <c r="CUF6" s="314">
        <f t="shared" si="40"/>
        <v>0</v>
      </c>
      <c r="CUG6" s="314">
        <f t="shared" si="40"/>
        <v>0</v>
      </c>
      <c r="CUH6" s="314">
        <f t="shared" si="40"/>
        <v>0</v>
      </c>
      <c r="CUI6" s="314">
        <f t="shared" si="40"/>
        <v>0</v>
      </c>
      <c r="CUJ6" s="314">
        <f t="shared" si="40"/>
        <v>0</v>
      </c>
      <c r="CUK6" s="314">
        <f t="shared" si="40"/>
        <v>0</v>
      </c>
      <c r="CUL6" s="314">
        <f t="shared" si="40"/>
        <v>0</v>
      </c>
      <c r="CUM6" s="314">
        <f t="shared" si="40"/>
        <v>0</v>
      </c>
      <c r="CUN6" s="314">
        <f t="shared" si="40"/>
        <v>0</v>
      </c>
      <c r="CUO6" s="314">
        <f t="shared" si="40"/>
        <v>0</v>
      </c>
      <c r="CUP6" s="314">
        <f t="shared" si="40"/>
        <v>0</v>
      </c>
      <c r="CUQ6" s="314">
        <f t="shared" si="40"/>
        <v>0</v>
      </c>
      <c r="CUR6" s="314">
        <f t="shared" si="40"/>
        <v>0</v>
      </c>
      <c r="CUS6" s="314">
        <f t="shared" si="40"/>
        <v>0</v>
      </c>
      <c r="CUT6" s="314">
        <f t="shared" si="40"/>
        <v>0</v>
      </c>
      <c r="CUU6" s="314">
        <f t="shared" si="40"/>
        <v>0</v>
      </c>
      <c r="CUV6" s="314">
        <f t="shared" si="40"/>
        <v>0</v>
      </c>
      <c r="CUW6" s="314">
        <f t="shared" si="40"/>
        <v>0</v>
      </c>
      <c r="CUX6" s="314">
        <f t="shared" si="40"/>
        <v>0</v>
      </c>
      <c r="CUY6" s="314">
        <f t="shared" si="40"/>
        <v>0</v>
      </c>
      <c r="CUZ6" s="314">
        <f t="shared" si="40"/>
        <v>0</v>
      </c>
      <c r="CVA6" s="314">
        <f t="shared" si="40"/>
        <v>0</v>
      </c>
      <c r="CVB6" s="314">
        <f t="shared" si="40"/>
        <v>0</v>
      </c>
      <c r="CVC6" s="314">
        <f t="shared" si="40"/>
        <v>0</v>
      </c>
      <c r="CVD6" s="314">
        <f t="shared" si="40"/>
        <v>0</v>
      </c>
      <c r="CVE6" s="314">
        <f t="shared" si="40"/>
        <v>0</v>
      </c>
      <c r="CVF6" s="314">
        <f t="shared" si="40"/>
        <v>0</v>
      </c>
      <c r="CVG6" s="314">
        <f t="shared" si="40"/>
        <v>0</v>
      </c>
      <c r="CVH6" s="314">
        <f t="shared" si="40"/>
        <v>0</v>
      </c>
      <c r="CVI6" s="314">
        <f t="shared" si="40"/>
        <v>0</v>
      </c>
      <c r="CVJ6" s="314">
        <f t="shared" si="40"/>
        <v>0</v>
      </c>
      <c r="CVK6" s="314">
        <f t="shared" si="40"/>
        <v>0</v>
      </c>
      <c r="CVL6" s="314">
        <f t="shared" si="40"/>
        <v>0</v>
      </c>
      <c r="CVM6" s="314">
        <f t="shared" si="40"/>
        <v>0</v>
      </c>
      <c r="CVN6" s="314">
        <f t="shared" si="40"/>
        <v>0</v>
      </c>
      <c r="CVO6" s="314">
        <f t="shared" si="40"/>
        <v>0</v>
      </c>
      <c r="CVP6" s="314">
        <f t="shared" si="40"/>
        <v>0</v>
      </c>
      <c r="CVQ6" s="314">
        <f t="shared" si="40"/>
        <v>0</v>
      </c>
      <c r="CVR6" s="314">
        <f t="shared" si="40"/>
        <v>0</v>
      </c>
      <c r="CVS6" s="314">
        <f t="shared" si="40"/>
        <v>0</v>
      </c>
      <c r="CVT6" s="314">
        <f t="shared" si="40"/>
        <v>0</v>
      </c>
      <c r="CVU6" s="314">
        <f t="shared" si="40"/>
        <v>0</v>
      </c>
      <c r="CVV6" s="314">
        <f t="shared" si="40"/>
        <v>0</v>
      </c>
      <c r="CVW6" s="314">
        <f t="shared" si="40"/>
        <v>0</v>
      </c>
      <c r="CVX6" s="314">
        <f t="shared" si="40"/>
        <v>0</v>
      </c>
      <c r="CVY6" s="314">
        <f t="shared" si="40"/>
        <v>0</v>
      </c>
      <c r="CVZ6" s="314">
        <f t="shared" si="40"/>
        <v>0</v>
      </c>
      <c r="CWA6" s="314">
        <f t="shared" si="40"/>
        <v>0</v>
      </c>
      <c r="CWB6" s="314">
        <f t="shared" si="40"/>
        <v>0</v>
      </c>
      <c r="CWC6" s="314">
        <f t="shared" si="40"/>
        <v>0</v>
      </c>
      <c r="CWD6" s="314">
        <f t="shared" si="40"/>
        <v>0</v>
      </c>
      <c r="CWE6" s="314">
        <f t="shared" si="40"/>
        <v>0</v>
      </c>
      <c r="CWF6" s="314">
        <f t="shared" ref="CWF6:CYQ6" si="41">CWF35-(CWF4+CWF5+CWF7+CWF8+CWF9)</f>
        <v>0</v>
      </c>
      <c r="CWG6" s="314">
        <f t="shared" si="41"/>
        <v>0</v>
      </c>
      <c r="CWH6" s="314">
        <f t="shared" si="41"/>
        <v>0</v>
      </c>
      <c r="CWI6" s="314">
        <f t="shared" si="41"/>
        <v>0</v>
      </c>
      <c r="CWJ6" s="314">
        <f t="shared" si="41"/>
        <v>0</v>
      </c>
      <c r="CWK6" s="314">
        <f t="shared" si="41"/>
        <v>0</v>
      </c>
      <c r="CWL6" s="314">
        <f t="shared" si="41"/>
        <v>0</v>
      </c>
      <c r="CWM6" s="314">
        <f t="shared" si="41"/>
        <v>0</v>
      </c>
      <c r="CWN6" s="314">
        <f t="shared" si="41"/>
        <v>0</v>
      </c>
      <c r="CWO6" s="314">
        <f t="shared" si="41"/>
        <v>0</v>
      </c>
      <c r="CWP6" s="314">
        <f t="shared" si="41"/>
        <v>0</v>
      </c>
      <c r="CWQ6" s="314">
        <f t="shared" si="41"/>
        <v>0</v>
      </c>
      <c r="CWR6" s="314">
        <f t="shared" si="41"/>
        <v>0</v>
      </c>
      <c r="CWS6" s="314">
        <f t="shared" si="41"/>
        <v>0</v>
      </c>
      <c r="CWT6" s="314">
        <f t="shared" si="41"/>
        <v>0</v>
      </c>
      <c r="CWU6" s="314">
        <f t="shared" si="41"/>
        <v>0</v>
      </c>
      <c r="CWV6" s="314">
        <f t="shared" si="41"/>
        <v>0</v>
      </c>
      <c r="CWW6" s="314">
        <f t="shared" si="41"/>
        <v>0</v>
      </c>
      <c r="CWX6" s="314">
        <f t="shared" si="41"/>
        <v>0</v>
      </c>
      <c r="CWY6" s="314">
        <f t="shared" si="41"/>
        <v>0</v>
      </c>
      <c r="CWZ6" s="314">
        <f t="shared" si="41"/>
        <v>0</v>
      </c>
      <c r="CXA6" s="314">
        <f t="shared" si="41"/>
        <v>0</v>
      </c>
      <c r="CXB6" s="314">
        <f t="shared" si="41"/>
        <v>0</v>
      </c>
      <c r="CXC6" s="314">
        <f t="shared" si="41"/>
        <v>0</v>
      </c>
      <c r="CXD6" s="314">
        <f t="shared" si="41"/>
        <v>0</v>
      </c>
      <c r="CXE6" s="314">
        <f t="shared" si="41"/>
        <v>0</v>
      </c>
      <c r="CXF6" s="314">
        <f t="shared" si="41"/>
        <v>0</v>
      </c>
      <c r="CXG6" s="314">
        <f t="shared" si="41"/>
        <v>0</v>
      </c>
      <c r="CXH6" s="314">
        <f t="shared" si="41"/>
        <v>0</v>
      </c>
      <c r="CXI6" s="314">
        <f t="shared" si="41"/>
        <v>0</v>
      </c>
      <c r="CXJ6" s="314">
        <f t="shared" si="41"/>
        <v>0</v>
      </c>
      <c r="CXK6" s="314">
        <f t="shared" si="41"/>
        <v>0</v>
      </c>
      <c r="CXL6" s="314">
        <f t="shared" si="41"/>
        <v>0</v>
      </c>
      <c r="CXM6" s="314">
        <f t="shared" si="41"/>
        <v>0</v>
      </c>
      <c r="CXN6" s="314">
        <f t="shared" si="41"/>
        <v>0</v>
      </c>
      <c r="CXO6" s="314">
        <f t="shared" si="41"/>
        <v>0</v>
      </c>
      <c r="CXP6" s="314">
        <f t="shared" si="41"/>
        <v>0</v>
      </c>
      <c r="CXQ6" s="314">
        <f t="shared" si="41"/>
        <v>0</v>
      </c>
      <c r="CXR6" s="314">
        <f t="shared" si="41"/>
        <v>0</v>
      </c>
      <c r="CXS6" s="314">
        <f t="shared" si="41"/>
        <v>0</v>
      </c>
      <c r="CXT6" s="314">
        <f t="shared" si="41"/>
        <v>0</v>
      </c>
      <c r="CXU6" s="314">
        <f t="shared" si="41"/>
        <v>0</v>
      </c>
      <c r="CXV6" s="314">
        <f t="shared" si="41"/>
        <v>0</v>
      </c>
      <c r="CXW6" s="314">
        <f t="shared" si="41"/>
        <v>0</v>
      </c>
      <c r="CXX6" s="314">
        <f t="shared" si="41"/>
        <v>0</v>
      </c>
      <c r="CXY6" s="314">
        <f t="shared" si="41"/>
        <v>0</v>
      </c>
      <c r="CXZ6" s="314">
        <f t="shared" si="41"/>
        <v>0</v>
      </c>
      <c r="CYA6" s="314">
        <f t="shared" si="41"/>
        <v>0</v>
      </c>
      <c r="CYB6" s="314">
        <f t="shared" si="41"/>
        <v>0</v>
      </c>
      <c r="CYC6" s="314">
        <f t="shared" si="41"/>
        <v>0</v>
      </c>
      <c r="CYD6" s="314">
        <f t="shared" si="41"/>
        <v>0</v>
      </c>
      <c r="CYE6" s="314">
        <f t="shared" si="41"/>
        <v>0</v>
      </c>
      <c r="CYF6" s="314">
        <f t="shared" si="41"/>
        <v>0</v>
      </c>
      <c r="CYG6" s="314">
        <f t="shared" si="41"/>
        <v>0</v>
      </c>
      <c r="CYH6" s="314">
        <f t="shared" si="41"/>
        <v>0</v>
      </c>
      <c r="CYI6" s="314">
        <f t="shared" si="41"/>
        <v>0</v>
      </c>
      <c r="CYJ6" s="314">
        <f t="shared" si="41"/>
        <v>0</v>
      </c>
      <c r="CYK6" s="314">
        <f t="shared" si="41"/>
        <v>0</v>
      </c>
      <c r="CYL6" s="314">
        <f t="shared" si="41"/>
        <v>0</v>
      </c>
      <c r="CYM6" s="314">
        <f t="shared" si="41"/>
        <v>0</v>
      </c>
      <c r="CYN6" s="314">
        <f t="shared" si="41"/>
        <v>0</v>
      </c>
      <c r="CYO6" s="314">
        <f t="shared" si="41"/>
        <v>0</v>
      </c>
      <c r="CYP6" s="314">
        <f t="shared" si="41"/>
        <v>0</v>
      </c>
      <c r="CYQ6" s="314">
        <f t="shared" si="41"/>
        <v>0</v>
      </c>
      <c r="CYR6" s="314">
        <f t="shared" ref="CYR6:DBC6" si="42">CYR35-(CYR4+CYR5+CYR7+CYR8+CYR9)</f>
        <v>0</v>
      </c>
      <c r="CYS6" s="314">
        <f t="shared" si="42"/>
        <v>0</v>
      </c>
      <c r="CYT6" s="314">
        <f t="shared" si="42"/>
        <v>0</v>
      </c>
      <c r="CYU6" s="314">
        <f t="shared" si="42"/>
        <v>0</v>
      </c>
      <c r="CYV6" s="314">
        <f t="shared" si="42"/>
        <v>0</v>
      </c>
      <c r="CYW6" s="314">
        <f t="shared" si="42"/>
        <v>0</v>
      </c>
      <c r="CYX6" s="314">
        <f t="shared" si="42"/>
        <v>0</v>
      </c>
      <c r="CYY6" s="314">
        <f t="shared" si="42"/>
        <v>0</v>
      </c>
      <c r="CYZ6" s="314">
        <f t="shared" si="42"/>
        <v>0</v>
      </c>
      <c r="CZA6" s="314">
        <f t="shared" si="42"/>
        <v>0</v>
      </c>
      <c r="CZB6" s="314">
        <f t="shared" si="42"/>
        <v>0</v>
      </c>
      <c r="CZC6" s="314">
        <f t="shared" si="42"/>
        <v>0</v>
      </c>
      <c r="CZD6" s="314">
        <f t="shared" si="42"/>
        <v>0</v>
      </c>
      <c r="CZE6" s="314">
        <f t="shared" si="42"/>
        <v>0</v>
      </c>
      <c r="CZF6" s="314">
        <f t="shared" si="42"/>
        <v>0</v>
      </c>
      <c r="CZG6" s="314">
        <f t="shared" si="42"/>
        <v>0</v>
      </c>
      <c r="CZH6" s="314">
        <f t="shared" si="42"/>
        <v>0</v>
      </c>
      <c r="CZI6" s="314">
        <f t="shared" si="42"/>
        <v>0</v>
      </c>
      <c r="CZJ6" s="314">
        <f t="shared" si="42"/>
        <v>0</v>
      </c>
      <c r="CZK6" s="314">
        <f t="shared" si="42"/>
        <v>0</v>
      </c>
      <c r="CZL6" s="314">
        <f t="shared" si="42"/>
        <v>0</v>
      </c>
      <c r="CZM6" s="314">
        <f t="shared" si="42"/>
        <v>0</v>
      </c>
      <c r="CZN6" s="314">
        <f t="shared" si="42"/>
        <v>0</v>
      </c>
      <c r="CZO6" s="314">
        <f t="shared" si="42"/>
        <v>0</v>
      </c>
      <c r="CZP6" s="314">
        <f t="shared" si="42"/>
        <v>0</v>
      </c>
      <c r="CZQ6" s="314">
        <f t="shared" si="42"/>
        <v>0</v>
      </c>
      <c r="CZR6" s="314">
        <f t="shared" si="42"/>
        <v>0</v>
      </c>
      <c r="CZS6" s="314">
        <f t="shared" si="42"/>
        <v>0</v>
      </c>
      <c r="CZT6" s="314">
        <f t="shared" si="42"/>
        <v>0</v>
      </c>
      <c r="CZU6" s="314">
        <f t="shared" si="42"/>
        <v>0</v>
      </c>
      <c r="CZV6" s="314">
        <f t="shared" si="42"/>
        <v>0</v>
      </c>
      <c r="CZW6" s="314">
        <f t="shared" si="42"/>
        <v>0</v>
      </c>
      <c r="CZX6" s="314">
        <f t="shared" si="42"/>
        <v>0</v>
      </c>
      <c r="CZY6" s="314">
        <f t="shared" si="42"/>
        <v>0</v>
      </c>
      <c r="CZZ6" s="314">
        <f t="shared" si="42"/>
        <v>0</v>
      </c>
      <c r="DAA6" s="314">
        <f t="shared" si="42"/>
        <v>0</v>
      </c>
      <c r="DAB6" s="314">
        <f t="shared" si="42"/>
        <v>0</v>
      </c>
      <c r="DAC6" s="314">
        <f t="shared" si="42"/>
        <v>0</v>
      </c>
      <c r="DAD6" s="314">
        <f t="shared" si="42"/>
        <v>0</v>
      </c>
      <c r="DAE6" s="314">
        <f t="shared" si="42"/>
        <v>0</v>
      </c>
      <c r="DAF6" s="314">
        <f t="shared" si="42"/>
        <v>0</v>
      </c>
      <c r="DAG6" s="314">
        <f t="shared" si="42"/>
        <v>0</v>
      </c>
      <c r="DAH6" s="314">
        <f t="shared" si="42"/>
        <v>0</v>
      </c>
      <c r="DAI6" s="314">
        <f t="shared" si="42"/>
        <v>0</v>
      </c>
      <c r="DAJ6" s="314">
        <f t="shared" si="42"/>
        <v>0</v>
      </c>
      <c r="DAK6" s="314">
        <f t="shared" si="42"/>
        <v>0</v>
      </c>
      <c r="DAL6" s="314">
        <f t="shared" si="42"/>
        <v>0</v>
      </c>
      <c r="DAM6" s="314">
        <f t="shared" si="42"/>
        <v>0</v>
      </c>
      <c r="DAN6" s="314">
        <f t="shared" si="42"/>
        <v>0</v>
      </c>
      <c r="DAO6" s="314">
        <f t="shared" si="42"/>
        <v>0</v>
      </c>
      <c r="DAP6" s="314">
        <f t="shared" si="42"/>
        <v>0</v>
      </c>
      <c r="DAQ6" s="314">
        <f t="shared" si="42"/>
        <v>0</v>
      </c>
      <c r="DAR6" s="314">
        <f t="shared" si="42"/>
        <v>0</v>
      </c>
      <c r="DAS6" s="314">
        <f t="shared" si="42"/>
        <v>0</v>
      </c>
      <c r="DAT6" s="314">
        <f t="shared" si="42"/>
        <v>0</v>
      </c>
      <c r="DAU6" s="314">
        <f t="shared" si="42"/>
        <v>0</v>
      </c>
      <c r="DAV6" s="314">
        <f t="shared" si="42"/>
        <v>0</v>
      </c>
      <c r="DAW6" s="314">
        <f t="shared" si="42"/>
        <v>0</v>
      </c>
      <c r="DAX6" s="314">
        <f t="shared" si="42"/>
        <v>0</v>
      </c>
      <c r="DAY6" s="314">
        <f t="shared" si="42"/>
        <v>0</v>
      </c>
      <c r="DAZ6" s="314">
        <f t="shared" si="42"/>
        <v>0</v>
      </c>
      <c r="DBA6" s="314">
        <f t="shared" si="42"/>
        <v>0</v>
      </c>
      <c r="DBB6" s="314">
        <f t="shared" si="42"/>
        <v>0</v>
      </c>
      <c r="DBC6" s="314">
        <f t="shared" si="42"/>
        <v>0</v>
      </c>
      <c r="DBD6" s="314">
        <f t="shared" ref="DBD6:DDO6" si="43">DBD35-(DBD4+DBD5+DBD7+DBD8+DBD9)</f>
        <v>0</v>
      </c>
      <c r="DBE6" s="314">
        <f t="shared" si="43"/>
        <v>0</v>
      </c>
      <c r="DBF6" s="314">
        <f t="shared" si="43"/>
        <v>0</v>
      </c>
      <c r="DBG6" s="314">
        <f t="shared" si="43"/>
        <v>0</v>
      </c>
      <c r="DBH6" s="314">
        <f t="shared" si="43"/>
        <v>0</v>
      </c>
      <c r="DBI6" s="314">
        <f t="shared" si="43"/>
        <v>0</v>
      </c>
      <c r="DBJ6" s="314">
        <f t="shared" si="43"/>
        <v>0</v>
      </c>
      <c r="DBK6" s="314">
        <f t="shared" si="43"/>
        <v>0</v>
      </c>
      <c r="DBL6" s="314">
        <f t="shared" si="43"/>
        <v>0</v>
      </c>
      <c r="DBM6" s="314">
        <f t="shared" si="43"/>
        <v>0</v>
      </c>
      <c r="DBN6" s="314">
        <f t="shared" si="43"/>
        <v>0</v>
      </c>
      <c r="DBO6" s="314">
        <f t="shared" si="43"/>
        <v>0</v>
      </c>
      <c r="DBP6" s="314">
        <f t="shared" si="43"/>
        <v>0</v>
      </c>
      <c r="DBQ6" s="314">
        <f t="shared" si="43"/>
        <v>0</v>
      </c>
      <c r="DBR6" s="314">
        <f t="shared" si="43"/>
        <v>0</v>
      </c>
      <c r="DBS6" s="314">
        <f t="shared" si="43"/>
        <v>0</v>
      </c>
      <c r="DBT6" s="314">
        <f t="shared" si="43"/>
        <v>0</v>
      </c>
      <c r="DBU6" s="314">
        <f t="shared" si="43"/>
        <v>0</v>
      </c>
      <c r="DBV6" s="314">
        <f t="shared" si="43"/>
        <v>0</v>
      </c>
      <c r="DBW6" s="314">
        <f t="shared" si="43"/>
        <v>0</v>
      </c>
      <c r="DBX6" s="314">
        <f t="shared" si="43"/>
        <v>0</v>
      </c>
      <c r="DBY6" s="314">
        <f t="shared" si="43"/>
        <v>0</v>
      </c>
      <c r="DBZ6" s="314">
        <f t="shared" si="43"/>
        <v>0</v>
      </c>
      <c r="DCA6" s="314">
        <f t="shared" si="43"/>
        <v>0</v>
      </c>
      <c r="DCB6" s="314">
        <f t="shared" si="43"/>
        <v>0</v>
      </c>
      <c r="DCC6" s="314">
        <f t="shared" si="43"/>
        <v>0</v>
      </c>
      <c r="DCD6" s="314">
        <f t="shared" si="43"/>
        <v>0</v>
      </c>
      <c r="DCE6" s="314">
        <f t="shared" si="43"/>
        <v>0</v>
      </c>
      <c r="DCF6" s="314">
        <f t="shared" si="43"/>
        <v>0</v>
      </c>
      <c r="DCG6" s="314">
        <f t="shared" si="43"/>
        <v>0</v>
      </c>
      <c r="DCH6" s="314">
        <f t="shared" si="43"/>
        <v>0</v>
      </c>
      <c r="DCI6" s="314">
        <f t="shared" si="43"/>
        <v>0</v>
      </c>
      <c r="DCJ6" s="314">
        <f t="shared" si="43"/>
        <v>0</v>
      </c>
      <c r="DCK6" s="314">
        <f t="shared" si="43"/>
        <v>0</v>
      </c>
      <c r="DCL6" s="314">
        <f t="shared" si="43"/>
        <v>0</v>
      </c>
      <c r="DCM6" s="314">
        <f t="shared" si="43"/>
        <v>0</v>
      </c>
      <c r="DCN6" s="314">
        <f t="shared" si="43"/>
        <v>0</v>
      </c>
      <c r="DCO6" s="314">
        <f t="shared" si="43"/>
        <v>0</v>
      </c>
      <c r="DCP6" s="314">
        <f t="shared" si="43"/>
        <v>0</v>
      </c>
      <c r="DCQ6" s="314">
        <f t="shared" si="43"/>
        <v>0</v>
      </c>
      <c r="DCR6" s="314">
        <f t="shared" si="43"/>
        <v>0</v>
      </c>
      <c r="DCS6" s="314">
        <f t="shared" si="43"/>
        <v>0</v>
      </c>
      <c r="DCT6" s="314">
        <f t="shared" si="43"/>
        <v>0</v>
      </c>
      <c r="DCU6" s="314">
        <f t="shared" si="43"/>
        <v>0</v>
      </c>
      <c r="DCV6" s="314">
        <f t="shared" si="43"/>
        <v>0</v>
      </c>
      <c r="DCW6" s="314">
        <f t="shared" si="43"/>
        <v>0</v>
      </c>
      <c r="DCX6" s="314">
        <f t="shared" si="43"/>
        <v>0</v>
      </c>
      <c r="DCY6" s="314">
        <f t="shared" si="43"/>
        <v>0</v>
      </c>
      <c r="DCZ6" s="314">
        <f t="shared" si="43"/>
        <v>0</v>
      </c>
      <c r="DDA6" s="314">
        <f t="shared" si="43"/>
        <v>0</v>
      </c>
      <c r="DDB6" s="314">
        <f t="shared" si="43"/>
        <v>0</v>
      </c>
      <c r="DDC6" s="314">
        <f t="shared" si="43"/>
        <v>0</v>
      </c>
      <c r="DDD6" s="314">
        <f t="shared" si="43"/>
        <v>0</v>
      </c>
      <c r="DDE6" s="314">
        <f t="shared" si="43"/>
        <v>0</v>
      </c>
      <c r="DDF6" s="314">
        <f t="shared" si="43"/>
        <v>0</v>
      </c>
      <c r="DDG6" s="314">
        <f t="shared" si="43"/>
        <v>0</v>
      </c>
      <c r="DDH6" s="314">
        <f t="shared" si="43"/>
        <v>0</v>
      </c>
      <c r="DDI6" s="314">
        <f t="shared" si="43"/>
        <v>0</v>
      </c>
      <c r="DDJ6" s="314">
        <f t="shared" si="43"/>
        <v>0</v>
      </c>
      <c r="DDK6" s="314">
        <f t="shared" si="43"/>
        <v>0</v>
      </c>
      <c r="DDL6" s="314">
        <f t="shared" si="43"/>
        <v>0</v>
      </c>
      <c r="DDM6" s="314">
        <f t="shared" si="43"/>
        <v>0</v>
      </c>
      <c r="DDN6" s="314">
        <f t="shared" si="43"/>
        <v>0</v>
      </c>
      <c r="DDO6" s="314">
        <f t="shared" si="43"/>
        <v>0</v>
      </c>
      <c r="DDP6" s="314">
        <f t="shared" ref="DDP6:DGA6" si="44">DDP35-(DDP4+DDP5+DDP7+DDP8+DDP9)</f>
        <v>0</v>
      </c>
      <c r="DDQ6" s="314">
        <f t="shared" si="44"/>
        <v>0</v>
      </c>
      <c r="DDR6" s="314">
        <f t="shared" si="44"/>
        <v>0</v>
      </c>
      <c r="DDS6" s="314">
        <f t="shared" si="44"/>
        <v>0</v>
      </c>
      <c r="DDT6" s="314">
        <f t="shared" si="44"/>
        <v>0</v>
      </c>
      <c r="DDU6" s="314">
        <f t="shared" si="44"/>
        <v>0</v>
      </c>
      <c r="DDV6" s="314">
        <f t="shared" si="44"/>
        <v>0</v>
      </c>
      <c r="DDW6" s="314">
        <f t="shared" si="44"/>
        <v>0</v>
      </c>
      <c r="DDX6" s="314">
        <f t="shared" si="44"/>
        <v>0</v>
      </c>
      <c r="DDY6" s="314">
        <f t="shared" si="44"/>
        <v>0</v>
      </c>
      <c r="DDZ6" s="314">
        <f t="shared" si="44"/>
        <v>0</v>
      </c>
      <c r="DEA6" s="314">
        <f t="shared" si="44"/>
        <v>0</v>
      </c>
      <c r="DEB6" s="314">
        <f t="shared" si="44"/>
        <v>0</v>
      </c>
      <c r="DEC6" s="314">
        <f t="shared" si="44"/>
        <v>0</v>
      </c>
      <c r="DED6" s="314">
        <f t="shared" si="44"/>
        <v>0</v>
      </c>
      <c r="DEE6" s="314">
        <f t="shared" si="44"/>
        <v>0</v>
      </c>
      <c r="DEF6" s="314">
        <f t="shared" si="44"/>
        <v>0</v>
      </c>
      <c r="DEG6" s="314">
        <f t="shared" si="44"/>
        <v>0</v>
      </c>
      <c r="DEH6" s="314">
        <f t="shared" si="44"/>
        <v>0</v>
      </c>
      <c r="DEI6" s="314">
        <f t="shared" si="44"/>
        <v>0</v>
      </c>
      <c r="DEJ6" s="314">
        <f t="shared" si="44"/>
        <v>0</v>
      </c>
      <c r="DEK6" s="314">
        <f t="shared" si="44"/>
        <v>0</v>
      </c>
      <c r="DEL6" s="314">
        <f t="shared" si="44"/>
        <v>0</v>
      </c>
      <c r="DEM6" s="314">
        <f t="shared" si="44"/>
        <v>0</v>
      </c>
      <c r="DEN6" s="314">
        <f t="shared" si="44"/>
        <v>0</v>
      </c>
      <c r="DEO6" s="314">
        <f t="shared" si="44"/>
        <v>0</v>
      </c>
      <c r="DEP6" s="314">
        <f t="shared" si="44"/>
        <v>0</v>
      </c>
      <c r="DEQ6" s="314">
        <f t="shared" si="44"/>
        <v>0</v>
      </c>
      <c r="DER6" s="314">
        <f t="shared" si="44"/>
        <v>0</v>
      </c>
      <c r="DES6" s="314">
        <f t="shared" si="44"/>
        <v>0</v>
      </c>
      <c r="DET6" s="314">
        <f t="shared" si="44"/>
        <v>0</v>
      </c>
      <c r="DEU6" s="314">
        <f t="shared" si="44"/>
        <v>0</v>
      </c>
      <c r="DEV6" s="314">
        <f t="shared" si="44"/>
        <v>0</v>
      </c>
      <c r="DEW6" s="314">
        <f t="shared" si="44"/>
        <v>0</v>
      </c>
      <c r="DEX6" s="314">
        <f t="shared" si="44"/>
        <v>0</v>
      </c>
      <c r="DEY6" s="314">
        <f t="shared" si="44"/>
        <v>0</v>
      </c>
      <c r="DEZ6" s="314">
        <f t="shared" si="44"/>
        <v>0</v>
      </c>
      <c r="DFA6" s="314">
        <f t="shared" si="44"/>
        <v>0</v>
      </c>
      <c r="DFB6" s="314">
        <f t="shared" si="44"/>
        <v>0</v>
      </c>
      <c r="DFC6" s="314">
        <f t="shared" si="44"/>
        <v>0</v>
      </c>
      <c r="DFD6" s="314">
        <f t="shared" si="44"/>
        <v>0</v>
      </c>
      <c r="DFE6" s="314">
        <f t="shared" si="44"/>
        <v>0</v>
      </c>
      <c r="DFF6" s="314">
        <f t="shared" si="44"/>
        <v>0</v>
      </c>
      <c r="DFG6" s="314">
        <f t="shared" si="44"/>
        <v>0</v>
      </c>
      <c r="DFH6" s="314">
        <f t="shared" si="44"/>
        <v>0</v>
      </c>
      <c r="DFI6" s="314">
        <f t="shared" si="44"/>
        <v>0</v>
      </c>
      <c r="DFJ6" s="314">
        <f t="shared" si="44"/>
        <v>0</v>
      </c>
      <c r="DFK6" s="314">
        <f t="shared" si="44"/>
        <v>0</v>
      </c>
      <c r="DFL6" s="314">
        <f t="shared" si="44"/>
        <v>0</v>
      </c>
      <c r="DFM6" s="314">
        <f t="shared" si="44"/>
        <v>0</v>
      </c>
      <c r="DFN6" s="314">
        <f t="shared" si="44"/>
        <v>0</v>
      </c>
      <c r="DFO6" s="314">
        <f t="shared" si="44"/>
        <v>0</v>
      </c>
      <c r="DFP6" s="314">
        <f t="shared" si="44"/>
        <v>0</v>
      </c>
      <c r="DFQ6" s="314">
        <f t="shared" si="44"/>
        <v>0</v>
      </c>
      <c r="DFR6" s="314">
        <f t="shared" si="44"/>
        <v>0</v>
      </c>
      <c r="DFS6" s="314">
        <f t="shared" si="44"/>
        <v>0</v>
      </c>
      <c r="DFT6" s="314">
        <f t="shared" si="44"/>
        <v>0</v>
      </c>
      <c r="DFU6" s="314">
        <f t="shared" si="44"/>
        <v>0</v>
      </c>
      <c r="DFV6" s="314">
        <f t="shared" si="44"/>
        <v>0</v>
      </c>
      <c r="DFW6" s="314">
        <f t="shared" si="44"/>
        <v>0</v>
      </c>
      <c r="DFX6" s="314">
        <f t="shared" si="44"/>
        <v>0</v>
      </c>
      <c r="DFY6" s="314">
        <f t="shared" si="44"/>
        <v>0</v>
      </c>
      <c r="DFZ6" s="314">
        <f t="shared" si="44"/>
        <v>0</v>
      </c>
      <c r="DGA6" s="314">
        <f t="shared" si="44"/>
        <v>0</v>
      </c>
      <c r="DGB6" s="314">
        <f t="shared" ref="DGB6:DIM6" si="45">DGB35-(DGB4+DGB5+DGB7+DGB8+DGB9)</f>
        <v>0</v>
      </c>
      <c r="DGC6" s="314">
        <f t="shared" si="45"/>
        <v>0</v>
      </c>
      <c r="DGD6" s="314">
        <f t="shared" si="45"/>
        <v>0</v>
      </c>
      <c r="DGE6" s="314">
        <f t="shared" si="45"/>
        <v>0</v>
      </c>
      <c r="DGF6" s="314">
        <f t="shared" si="45"/>
        <v>0</v>
      </c>
      <c r="DGG6" s="314">
        <f t="shared" si="45"/>
        <v>0</v>
      </c>
      <c r="DGH6" s="314">
        <f t="shared" si="45"/>
        <v>0</v>
      </c>
      <c r="DGI6" s="314">
        <f t="shared" si="45"/>
        <v>0</v>
      </c>
      <c r="DGJ6" s="314">
        <f t="shared" si="45"/>
        <v>0</v>
      </c>
      <c r="DGK6" s="314">
        <f t="shared" si="45"/>
        <v>0</v>
      </c>
      <c r="DGL6" s="314">
        <f t="shared" si="45"/>
        <v>0</v>
      </c>
      <c r="DGM6" s="314">
        <f t="shared" si="45"/>
        <v>0</v>
      </c>
      <c r="DGN6" s="314">
        <f t="shared" si="45"/>
        <v>0</v>
      </c>
      <c r="DGO6" s="314">
        <f t="shared" si="45"/>
        <v>0</v>
      </c>
      <c r="DGP6" s="314">
        <f t="shared" si="45"/>
        <v>0</v>
      </c>
      <c r="DGQ6" s="314">
        <f t="shared" si="45"/>
        <v>0</v>
      </c>
      <c r="DGR6" s="314">
        <f t="shared" si="45"/>
        <v>0</v>
      </c>
      <c r="DGS6" s="314">
        <f t="shared" si="45"/>
        <v>0</v>
      </c>
      <c r="DGT6" s="314">
        <f t="shared" si="45"/>
        <v>0</v>
      </c>
      <c r="DGU6" s="314">
        <f t="shared" si="45"/>
        <v>0</v>
      </c>
      <c r="DGV6" s="314">
        <f t="shared" si="45"/>
        <v>0</v>
      </c>
      <c r="DGW6" s="314">
        <f t="shared" si="45"/>
        <v>0</v>
      </c>
      <c r="DGX6" s="314">
        <f t="shared" si="45"/>
        <v>0</v>
      </c>
      <c r="DGY6" s="314">
        <f t="shared" si="45"/>
        <v>0</v>
      </c>
      <c r="DGZ6" s="314">
        <f t="shared" si="45"/>
        <v>0</v>
      </c>
      <c r="DHA6" s="314">
        <f t="shared" si="45"/>
        <v>0</v>
      </c>
      <c r="DHB6" s="314">
        <f t="shared" si="45"/>
        <v>0</v>
      </c>
      <c r="DHC6" s="314">
        <f t="shared" si="45"/>
        <v>0</v>
      </c>
      <c r="DHD6" s="314">
        <f t="shared" si="45"/>
        <v>0</v>
      </c>
      <c r="DHE6" s="314">
        <f t="shared" si="45"/>
        <v>0</v>
      </c>
      <c r="DHF6" s="314">
        <f t="shared" si="45"/>
        <v>0</v>
      </c>
      <c r="DHG6" s="314">
        <f t="shared" si="45"/>
        <v>0</v>
      </c>
      <c r="DHH6" s="314">
        <f t="shared" si="45"/>
        <v>0</v>
      </c>
      <c r="DHI6" s="314">
        <f t="shared" si="45"/>
        <v>0</v>
      </c>
      <c r="DHJ6" s="314">
        <f t="shared" si="45"/>
        <v>0</v>
      </c>
      <c r="DHK6" s="314">
        <f t="shared" si="45"/>
        <v>0</v>
      </c>
      <c r="DHL6" s="314">
        <f t="shared" si="45"/>
        <v>0</v>
      </c>
      <c r="DHM6" s="314">
        <f t="shared" si="45"/>
        <v>0</v>
      </c>
      <c r="DHN6" s="314">
        <f t="shared" si="45"/>
        <v>0</v>
      </c>
      <c r="DHO6" s="314">
        <f t="shared" si="45"/>
        <v>0</v>
      </c>
      <c r="DHP6" s="314">
        <f t="shared" si="45"/>
        <v>0</v>
      </c>
      <c r="DHQ6" s="314">
        <f t="shared" si="45"/>
        <v>0</v>
      </c>
      <c r="DHR6" s="314">
        <f t="shared" si="45"/>
        <v>0</v>
      </c>
      <c r="DHS6" s="314">
        <f t="shared" si="45"/>
        <v>0</v>
      </c>
      <c r="DHT6" s="314">
        <f t="shared" si="45"/>
        <v>0</v>
      </c>
      <c r="DHU6" s="314">
        <f t="shared" si="45"/>
        <v>0</v>
      </c>
      <c r="DHV6" s="314">
        <f t="shared" si="45"/>
        <v>0</v>
      </c>
      <c r="DHW6" s="314">
        <f t="shared" si="45"/>
        <v>0</v>
      </c>
      <c r="DHX6" s="314">
        <f t="shared" si="45"/>
        <v>0</v>
      </c>
      <c r="DHY6" s="314">
        <f t="shared" si="45"/>
        <v>0</v>
      </c>
      <c r="DHZ6" s="314">
        <f t="shared" si="45"/>
        <v>0</v>
      </c>
      <c r="DIA6" s="314">
        <f t="shared" si="45"/>
        <v>0</v>
      </c>
      <c r="DIB6" s="314">
        <f t="shared" si="45"/>
        <v>0</v>
      </c>
      <c r="DIC6" s="314">
        <f t="shared" si="45"/>
        <v>0</v>
      </c>
      <c r="DID6" s="314">
        <f t="shared" si="45"/>
        <v>0</v>
      </c>
      <c r="DIE6" s="314">
        <f t="shared" si="45"/>
        <v>0</v>
      </c>
      <c r="DIF6" s="314">
        <f t="shared" si="45"/>
        <v>0</v>
      </c>
      <c r="DIG6" s="314">
        <f t="shared" si="45"/>
        <v>0</v>
      </c>
      <c r="DIH6" s="314">
        <f t="shared" si="45"/>
        <v>0</v>
      </c>
      <c r="DII6" s="314">
        <f t="shared" si="45"/>
        <v>0</v>
      </c>
      <c r="DIJ6" s="314">
        <f t="shared" si="45"/>
        <v>0</v>
      </c>
      <c r="DIK6" s="314">
        <f t="shared" si="45"/>
        <v>0</v>
      </c>
      <c r="DIL6" s="314">
        <f t="shared" si="45"/>
        <v>0</v>
      </c>
      <c r="DIM6" s="314">
        <f t="shared" si="45"/>
        <v>0</v>
      </c>
      <c r="DIN6" s="314">
        <f t="shared" ref="DIN6:DKY6" si="46">DIN35-(DIN4+DIN5+DIN7+DIN8+DIN9)</f>
        <v>0</v>
      </c>
      <c r="DIO6" s="314">
        <f t="shared" si="46"/>
        <v>0</v>
      </c>
      <c r="DIP6" s="314">
        <f t="shared" si="46"/>
        <v>0</v>
      </c>
      <c r="DIQ6" s="314">
        <f t="shared" si="46"/>
        <v>0</v>
      </c>
      <c r="DIR6" s="314">
        <f t="shared" si="46"/>
        <v>0</v>
      </c>
      <c r="DIS6" s="314">
        <f t="shared" si="46"/>
        <v>0</v>
      </c>
      <c r="DIT6" s="314">
        <f t="shared" si="46"/>
        <v>0</v>
      </c>
      <c r="DIU6" s="314">
        <f t="shared" si="46"/>
        <v>0</v>
      </c>
      <c r="DIV6" s="314">
        <f t="shared" si="46"/>
        <v>0</v>
      </c>
      <c r="DIW6" s="314">
        <f t="shared" si="46"/>
        <v>0</v>
      </c>
      <c r="DIX6" s="314">
        <f t="shared" si="46"/>
        <v>0</v>
      </c>
      <c r="DIY6" s="314">
        <f t="shared" si="46"/>
        <v>0</v>
      </c>
      <c r="DIZ6" s="314">
        <f t="shared" si="46"/>
        <v>0</v>
      </c>
      <c r="DJA6" s="314">
        <f t="shared" si="46"/>
        <v>0</v>
      </c>
      <c r="DJB6" s="314">
        <f t="shared" si="46"/>
        <v>0</v>
      </c>
      <c r="DJC6" s="314">
        <f t="shared" si="46"/>
        <v>0</v>
      </c>
      <c r="DJD6" s="314">
        <f t="shared" si="46"/>
        <v>0</v>
      </c>
      <c r="DJE6" s="314">
        <f t="shared" si="46"/>
        <v>0</v>
      </c>
      <c r="DJF6" s="314">
        <f t="shared" si="46"/>
        <v>0</v>
      </c>
      <c r="DJG6" s="314">
        <f t="shared" si="46"/>
        <v>0</v>
      </c>
      <c r="DJH6" s="314">
        <f t="shared" si="46"/>
        <v>0</v>
      </c>
      <c r="DJI6" s="314">
        <f t="shared" si="46"/>
        <v>0</v>
      </c>
      <c r="DJJ6" s="314">
        <f t="shared" si="46"/>
        <v>0</v>
      </c>
      <c r="DJK6" s="314">
        <f t="shared" si="46"/>
        <v>0</v>
      </c>
      <c r="DJL6" s="314">
        <f t="shared" si="46"/>
        <v>0</v>
      </c>
      <c r="DJM6" s="314">
        <f t="shared" si="46"/>
        <v>0</v>
      </c>
      <c r="DJN6" s="314">
        <f t="shared" si="46"/>
        <v>0</v>
      </c>
      <c r="DJO6" s="314">
        <f t="shared" si="46"/>
        <v>0</v>
      </c>
      <c r="DJP6" s="314">
        <f t="shared" si="46"/>
        <v>0</v>
      </c>
      <c r="DJQ6" s="314">
        <f t="shared" si="46"/>
        <v>0</v>
      </c>
      <c r="DJR6" s="314">
        <f t="shared" si="46"/>
        <v>0</v>
      </c>
      <c r="DJS6" s="314">
        <f t="shared" si="46"/>
        <v>0</v>
      </c>
      <c r="DJT6" s="314">
        <f t="shared" si="46"/>
        <v>0</v>
      </c>
      <c r="DJU6" s="314">
        <f t="shared" si="46"/>
        <v>0</v>
      </c>
      <c r="DJV6" s="314">
        <f t="shared" si="46"/>
        <v>0</v>
      </c>
      <c r="DJW6" s="314">
        <f t="shared" si="46"/>
        <v>0</v>
      </c>
      <c r="DJX6" s="314">
        <f t="shared" si="46"/>
        <v>0</v>
      </c>
      <c r="DJY6" s="314">
        <f t="shared" si="46"/>
        <v>0</v>
      </c>
      <c r="DJZ6" s="314">
        <f t="shared" si="46"/>
        <v>0</v>
      </c>
      <c r="DKA6" s="314">
        <f t="shared" si="46"/>
        <v>0</v>
      </c>
      <c r="DKB6" s="314">
        <f t="shared" si="46"/>
        <v>0</v>
      </c>
      <c r="DKC6" s="314">
        <f t="shared" si="46"/>
        <v>0</v>
      </c>
      <c r="DKD6" s="314">
        <f t="shared" si="46"/>
        <v>0</v>
      </c>
      <c r="DKE6" s="314">
        <f t="shared" si="46"/>
        <v>0</v>
      </c>
      <c r="DKF6" s="314">
        <f t="shared" si="46"/>
        <v>0</v>
      </c>
      <c r="DKG6" s="314">
        <f t="shared" si="46"/>
        <v>0</v>
      </c>
      <c r="DKH6" s="314">
        <f t="shared" si="46"/>
        <v>0</v>
      </c>
      <c r="DKI6" s="314">
        <f t="shared" si="46"/>
        <v>0</v>
      </c>
      <c r="DKJ6" s="314">
        <f t="shared" si="46"/>
        <v>0</v>
      </c>
      <c r="DKK6" s="314">
        <f t="shared" si="46"/>
        <v>0</v>
      </c>
      <c r="DKL6" s="314">
        <f t="shared" si="46"/>
        <v>0</v>
      </c>
      <c r="DKM6" s="314">
        <f t="shared" si="46"/>
        <v>0</v>
      </c>
      <c r="DKN6" s="314">
        <f t="shared" si="46"/>
        <v>0</v>
      </c>
      <c r="DKO6" s="314">
        <f t="shared" si="46"/>
        <v>0</v>
      </c>
      <c r="DKP6" s="314">
        <f t="shared" si="46"/>
        <v>0</v>
      </c>
      <c r="DKQ6" s="314">
        <f t="shared" si="46"/>
        <v>0</v>
      </c>
      <c r="DKR6" s="314">
        <f t="shared" si="46"/>
        <v>0</v>
      </c>
      <c r="DKS6" s="314">
        <f t="shared" si="46"/>
        <v>0</v>
      </c>
      <c r="DKT6" s="314">
        <f t="shared" si="46"/>
        <v>0</v>
      </c>
      <c r="DKU6" s="314">
        <f t="shared" si="46"/>
        <v>0</v>
      </c>
      <c r="DKV6" s="314">
        <f t="shared" si="46"/>
        <v>0</v>
      </c>
      <c r="DKW6" s="314">
        <f t="shared" si="46"/>
        <v>0</v>
      </c>
      <c r="DKX6" s="314">
        <f t="shared" si="46"/>
        <v>0</v>
      </c>
      <c r="DKY6" s="314">
        <f t="shared" si="46"/>
        <v>0</v>
      </c>
      <c r="DKZ6" s="314">
        <f t="shared" ref="DKZ6:DNK6" si="47">DKZ35-(DKZ4+DKZ5+DKZ7+DKZ8+DKZ9)</f>
        <v>0</v>
      </c>
      <c r="DLA6" s="314">
        <f t="shared" si="47"/>
        <v>0</v>
      </c>
      <c r="DLB6" s="314">
        <f t="shared" si="47"/>
        <v>0</v>
      </c>
      <c r="DLC6" s="314">
        <f t="shared" si="47"/>
        <v>0</v>
      </c>
      <c r="DLD6" s="314">
        <f t="shared" si="47"/>
        <v>0</v>
      </c>
      <c r="DLE6" s="314">
        <f t="shared" si="47"/>
        <v>0</v>
      </c>
      <c r="DLF6" s="314">
        <f t="shared" si="47"/>
        <v>0</v>
      </c>
      <c r="DLG6" s="314">
        <f t="shared" si="47"/>
        <v>0</v>
      </c>
      <c r="DLH6" s="314">
        <f t="shared" si="47"/>
        <v>0</v>
      </c>
      <c r="DLI6" s="314">
        <f t="shared" si="47"/>
        <v>0</v>
      </c>
      <c r="DLJ6" s="314">
        <f t="shared" si="47"/>
        <v>0</v>
      </c>
      <c r="DLK6" s="314">
        <f t="shared" si="47"/>
        <v>0</v>
      </c>
      <c r="DLL6" s="314">
        <f t="shared" si="47"/>
        <v>0</v>
      </c>
      <c r="DLM6" s="314">
        <f t="shared" si="47"/>
        <v>0</v>
      </c>
      <c r="DLN6" s="314">
        <f t="shared" si="47"/>
        <v>0</v>
      </c>
      <c r="DLO6" s="314">
        <f t="shared" si="47"/>
        <v>0</v>
      </c>
      <c r="DLP6" s="314">
        <f t="shared" si="47"/>
        <v>0</v>
      </c>
      <c r="DLQ6" s="314">
        <f t="shared" si="47"/>
        <v>0</v>
      </c>
      <c r="DLR6" s="314">
        <f t="shared" si="47"/>
        <v>0</v>
      </c>
      <c r="DLS6" s="314">
        <f t="shared" si="47"/>
        <v>0</v>
      </c>
      <c r="DLT6" s="314">
        <f t="shared" si="47"/>
        <v>0</v>
      </c>
      <c r="DLU6" s="314">
        <f t="shared" si="47"/>
        <v>0</v>
      </c>
      <c r="DLV6" s="314">
        <f t="shared" si="47"/>
        <v>0</v>
      </c>
      <c r="DLW6" s="314">
        <f t="shared" si="47"/>
        <v>0</v>
      </c>
      <c r="DLX6" s="314">
        <f t="shared" si="47"/>
        <v>0</v>
      </c>
      <c r="DLY6" s="314">
        <f t="shared" si="47"/>
        <v>0</v>
      </c>
      <c r="DLZ6" s="314">
        <f t="shared" si="47"/>
        <v>0</v>
      </c>
      <c r="DMA6" s="314">
        <f t="shared" si="47"/>
        <v>0</v>
      </c>
      <c r="DMB6" s="314">
        <f t="shared" si="47"/>
        <v>0</v>
      </c>
      <c r="DMC6" s="314">
        <f t="shared" si="47"/>
        <v>0</v>
      </c>
      <c r="DMD6" s="314">
        <f t="shared" si="47"/>
        <v>0</v>
      </c>
      <c r="DME6" s="314">
        <f t="shared" si="47"/>
        <v>0</v>
      </c>
      <c r="DMF6" s="314">
        <f t="shared" si="47"/>
        <v>0</v>
      </c>
      <c r="DMG6" s="314">
        <f t="shared" si="47"/>
        <v>0</v>
      </c>
      <c r="DMH6" s="314">
        <f t="shared" si="47"/>
        <v>0</v>
      </c>
      <c r="DMI6" s="314">
        <f t="shared" si="47"/>
        <v>0</v>
      </c>
      <c r="DMJ6" s="314">
        <f t="shared" si="47"/>
        <v>0</v>
      </c>
      <c r="DMK6" s="314">
        <f t="shared" si="47"/>
        <v>0</v>
      </c>
      <c r="DML6" s="314">
        <f t="shared" si="47"/>
        <v>0</v>
      </c>
      <c r="DMM6" s="314">
        <f t="shared" si="47"/>
        <v>0</v>
      </c>
      <c r="DMN6" s="314">
        <f t="shared" si="47"/>
        <v>0</v>
      </c>
      <c r="DMO6" s="314">
        <f t="shared" si="47"/>
        <v>0</v>
      </c>
      <c r="DMP6" s="314">
        <f t="shared" si="47"/>
        <v>0</v>
      </c>
      <c r="DMQ6" s="314">
        <f t="shared" si="47"/>
        <v>0</v>
      </c>
      <c r="DMR6" s="314">
        <f t="shared" si="47"/>
        <v>0</v>
      </c>
      <c r="DMS6" s="314">
        <f t="shared" si="47"/>
        <v>0</v>
      </c>
      <c r="DMT6" s="314">
        <f t="shared" si="47"/>
        <v>0</v>
      </c>
      <c r="DMU6" s="314">
        <f t="shared" si="47"/>
        <v>0</v>
      </c>
      <c r="DMV6" s="314">
        <f t="shared" si="47"/>
        <v>0</v>
      </c>
      <c r="DMW6" s="314">
        <f t="shared" si="47"/>
        <v>0</v>
      </c>
      <c r="DMX6" s="314">
        <f t="shared" si="47"/>
        <v>0</v>
      </c>
      <c r="DMY6" s="314">
        <f t="shared" si="47"/>
        <v>0</v>
      </c>
      <c r="DMZ6" s="314">
        <f t="shared" si="47"/>
        <v>0</v>
      </c>
      <c r="DNA6" s="314">
        <f t="shared" si="47"/>
        <v>0</v>
      </c>
      <c r="DNB6" s="314">
        <f t="shared" si="47"/>
        <v>0</v>
      </c>
      <c r="DNC6" s="314">
        <f t="shared" si="47"/>
        <v>0</v>
      </c>
      <c r="DND6" s="314">
        <f t="shared" si="47"/>
        <v>0</v>
      </c>
      <c r="DNE6" s="314">
        <f t="shared" si="47"/>
        <v>0</v>
      </c>
      <c r="DNF6" s="314">
        <f t="shared" si="47"/>
        <v>0</v>
      </c>
      <c r="DNG6" s="314">
        <f t="shared" si="47"/>
        <v>0</v>
      </c>
      <c r="DNH6" s="314">
        <f t="shared" si="47"/>
        <v>0</v>
      </c>
      <c r="DNI6" s="314">
        <f t="shared" si="47"/>
        <v>0</v>
      </c>
      <c r="DNJ6" s="314">
        <f t="shared" si="47"/>
        <v>0</v>
      </c>
      <c r="DNK6" s="314">
        <f t="shared" si="47"/>
        <v>0</v>
      </c>
      <c r="DNL6" s="314">
        <f t="shared" ref="DNL6:DPW6" si="48">DNL35-(DNL4+DNL5+DNL7+DNL8+DNL9)</f>
        <v>0</v>
      </c>
      <c r="DNM6" s="314">
        <f t="shared" si="48"/>
        <v>0</v>
      </c>
      <c r="DNN6" s="314">
        <f t="shared" si="48"/>
        <v>0</v>
      </c>
      <c r="DNO6" s="314">
        <f t="shared" si="48"/>
        <v>0</v>
      </c>
      <c r="DNP6" s="314">
        <f t="shared" si="48"/>
        <v>0</v>
      </c>
      <c r="DNQ6" s="314">
        <f t="shared" si="48"/>
        <v>0</v>
      </c>
      <c r="DNR6" s="314">
        <f t="shared" si="48"/>
        <v>0</v>
      </c>
      <c r="DNS6" s="314">
        <f t="shared" si="48"/>
        <v>0</v>
      </c>
      <c r="DNT6" s="314">
        <f t="shared" si="48"/>
        <v>0</v>
      </c>
      <c r="DNU6" s="314">
        <f t="shared" si="48"/>
        <v>0</v>
      </c>
      <c r="DNV6" s="314">
        <f t="shared" si="48"/>
        <v>0</v>
      </c>
      <c r="DNW6" s="314">
        <f t="shared" si="48"/>
        <v>0</v>
      </c>
      <c r="DNX6" s="314">
        <f t="shared" si="48"/>
        <v>0</v>
      </c>
      <c r="DNY6" s="314">
        <f t="shared" si="48"/>
        <v>0</v>
      </c>
      <c r="DNZ6" s="314">
        <f t="shared" si="48"/>
        <v>0</v>
      </c>
      <c r="DOA6" s="314">
        <f t="shared" si="48"/>
        <v>0</v>
      </c>
      <c r="DOB6" s="314">
        <f t="shared" si="48"/>
        <v>0</v>
      </c>
      <c r="DOC6" s="314">
        <f t="shared" si="48"/>
        <v>0</v>
      </c>
      <c r="DOD6" s="314">
        <f t="shared" si="48"/>
        <v>0</v>
      </c>
      <c r="DOE6" s="314">
        <f t="shared" si="48"/>
        <v>0</v>
      </c>
      <c r="DOF6" s="314">
        <f t="shared" si="48"/>
        <v>0</v>
      </c>
      <c r="DOG6" s="314">
        <f t="shared" si="48"/>
        <v>0</v>
      </c>
      <c r="DOH6" s="314">
        <f t="shared" si="48"/>
        <v>0</v>
      </c>
      <c r="DOI6" s="314">
        <f t="shared" si="48"/>
        <v>0</v>
      </c>
      <c r="DOJ6" s="314">
        <f t="shared" si="48"/>
        <v>0</v>
      </c>
      <c r="DOK6" s="314">
        <f t="shared" si="48"/>
        <v>0</v>
      </c>
      <c r="DOL6" s="314">
        <f t="shared" si="48"/>
        <v>0</v>
      </c>
      <c r="DOM6" s="314">
        <f t="shared" si="48"/>
        <v>0</v>
      </c>
      <c r="DON6" s="314">
        <f t="shared" si="48"/>
        <v>0</v>
      </c>
      <c r="DOO6" s="314">
        <f t="shared" si="48"/>
        <v>0</v>
      </c>
      <c r="DOP6" s="314">
        <f t="shared" si="48"/>
        <v>0</v>
      </c>
      <c r="DOQ6" s="314">
        <f t="shared" si="48"/>
        <v>0</v>
      </c>
      <c r="DOR6" s="314">
        <f t="shared" si="48"/>
        <v>0</v>
      </c>
      <c r="DOS6" s="314">
        <f t="shared" si="48"/>
        <v>0</v>
      </c>
      <c r="DOT6" s="314">
        <f t="shared" si="48"/>
        <v>0</v>
      </c>
      <c r="DOU6" s="314">
        <f t="shared" si="48"/>
        <v>0</v>
      </c>
      <c r="DOV6" s="314">
        <f t="shared" si="48"/>
        <v>0</v>
      </c>
      <c r="DOW6" s="314">
        <f t="shared" si="48"/>
        <v>0</v>
      </c>
      <c r="DOX6" s="314">
        <f t="shared" si="48"/>
        <v>0</v>
      </c>
      <c r="DOY6" s="314">
        <f t="shared" si="48"/>
        <v>0</v>
      </c>
      <c r="DOZ6" s="314">
        <f t="shared" si="48"/>
        <v>0</v>
      </c>
      <c r="DPA6" s="314">
        <f t="shared" si="48"/>
        <v>0</v>
      </c>
      <c r="DPB6" s="314">
        <f t="shared" si="48"/>
        <v>0</v>
      </c>
      <c r="DPC6" s="314">
        <f t="shared" si="48"/>
        <v>0</v>
      </c>
      <c r="DPD6" s="314">
        <f t="shared" si="48"/>
        <v>0</v>
      </c>
      <c r="DPE6" s="314">
        <f t="shared" si="48"/>
        <v>0</v>
      </c>
      <c r="DPF6" s="314">
        <f t="shared" si="48"/>
        <v>0</v>
      </c>
      <c r="DPG6" s="314">
        <f t="shared" si="48"/>
        <v>0</v>
      </c>
      <c r="DPH6" s="314">
        <f t="shared" si="48"/>
        <v>0</v>
      </c>
      <c r="DPI6" s="314">
        <f t="shared" si="48"/>
        <v>0</v>
      </c>
      <c r="DPJ6" s="314">
        <f t="shared" si="48"/>
        <v>0</v>
      </c>
      <c r="DPK6" s="314">
        <f t="shared" si="48"/>
        <v>0</v>
      </c>
      <c r="DPL6" s="314">
        <f t="shared" si="48"/>
        <v>0</v>
      </c>
      <c r="DPM6" s="314">
        <f t="shared" si="48"/>
        <v>0</v>
      </c>
      <c r="DPN6" s="314">
        <f t="shared" si="48"/>
        <v>0</v>
      </c>
      <c r="DPO6" s="314">
        <f t="shared" si="48"/>
        <v>0</v>
      </c>
      <c r="DPP6" s="314">
        <f t="shared" si="48"/>
        <v>0</v>
      </c>
      <c r="DPQ6" s="314">
        <f t="shared" si="48"/>
        <v>0</v>
      </c>
      <c r="DPR6" s="314">
        <f t="shared" si="48"/>
        <v>0</v>
      </c>
      <c r="DPS6" s="314">
        <f t="shared" si="48"/>
        <v>0</v>
      </c>
      <c r="DPT6" s="314">
        <f t="shared" si="48"/>
        <v>0</v>
      </c>
      <c r="DPU6" s="314">
        <f t="shared" si="48"/>
        <v>0</v>
      </c>
      <c r="DPV6" s="314">
        <f t="shared" si="48"/>
        <v>0</v>
      </c>
      <c r="DPW6" s="314">
        <f t="shared" si="48"/>
        <v>0</v>
      </c>
      <c r="DPX6" s="314">
        <f t="shared" ref="DPX6:DSI6" si="49">DPX35-(DPX4+DPX5+DPX7+DPX8+DPX9)</f>
        <v>0</v>
      </c>
      <c r="DPY6" s="314">
        <f t="shared" si="49"/>
        <v>0</v>
      </c>
      <c r="DPZ6" s="314">
        <f t="shared" si="49"/>
        <v>0</v>
      </c>
      <c r="DQA6" s="314">
        <f t="shared" si="49"/>
        <v>0</v>
      </c>
      <c r="DQB6" s="314">
        <f t="shared" si="49"/>
        <v>0</v>
      </c>
      <c r="DQC6" s="314">
        <f t="shared" si="49"/>
        <v>0</v>
      </c>
      <c r="DQD6" s="314">
        <f t="shared" si="49"/>
        <v>0</v>
      </c>
      <c r="DQE6" s="314">
        <f t="shared" si="49"/>
        <v>0</v>
      </c>
      <c r="DQF6" s="314">
        <f t="shared" si="49"/>
        <v>0</v>
      </c>
      <c r="DQG6" s="314">
        <f t="shared" si="49"/>
        <v>0</v>
      </c>
      <c r="DQH6" s="314">
        <f t="shared" si="49"/>
        <v>0</v>
      </c>
      <c r="DQI6" s="314">
        <f t="shared" si="49"/>
        <v>0</v>
      </c>
      <c r="DQJ6" s="314">
        <f t="shared" si="49"/>
        <v>0</v>
      </c>
      <c r="DQK6" s="314">
        <f t="shared" si="49"/>
        <v>0</v>
      </c>
      <c r="DQL6" s="314">
        <f t="shared" si="49"/>
        <v>0</v>
      </c>
      <c r="DQM6" s="314">
        <f t="shared" si="49"/>
        <v>0</v>
      </c>
      <c r="DQN6" s="314">
        <f t="shared" si="49"/>
        <v>0</v>
      </c>
      <c r="DQO6" s="314">
        <f t="shared" si="49"/>
        <v>0</v>
      </c>
      <c r="DQP6" s="314">
        <f t="shared" si="49"/>
        <v>0</v>
      </c>
      <c r="DQQ6" s="314">
        <f t="shared" si="49"/>
        <v>0</v>
      </c>
      <c r="DQR6" s="314">
        <f t="shared" si="49"/>
        <v>0</v>
      </c>
      <c r="DQS6" s="314">
        <f t="shared" si="49"/>
        <v>0</v>
      </c>
      <c r="DQT6" s="314">
        <f t="shared" si="49"/>
        <v>0</v>
      </c>
      <c r="DQU6" s="314">
        <f t="shared" si="49"/>
        <v>0</v>
      </c>
      <c r="DQV6" s="314">
        <f t="shared" si="49"/>
        <v>0</v>
      </c>
      <c r="DQW6" s="314">
        <f t="shared" si="49"/>
        <v>0</v>
      </c>
      <c r="DQX6" s="314">
        <f t="shared" si="49"/>
        <v>0</v>
      </c>
      <c r="DQY6" s="314">
        <f t="shared" si="49"/>
        <v>0</v>
      </c>
      <c r="DQZ6" s="314">
        <f t="shared" si="49"/>
        <v>0</v>
      </c>
      <c r="DRA6" s="314">
        <f t="shared" si="49"/>
        <v>0</v>
      </c>
      <c r="DRB6" s="314">
        <f t="shared" si="49"/>
        <v>0</v>
      </c>
      <c r="DRC6" s="314">
        <f t="shared" si="49"/>
        <v>0</v>
      </c>
      <c r="DRD6" s="314">
        <f t="shared" si="49"/>
        <v>0</v>
      </c>
      <c r="DRE6" s="314">
        <f t="shared" si="49"/>
        <v>0</v>
      </c>
      <c r="DRF6" s="314">
        <f t="shared" si="49"/>
        <v>0</v>
      </c>
      <c r="DRG6" s="314">
        <f t="shared" si="49"/>
        <v>0</v>
      </c>
      <c r="DRH6" s="314">
        <f t="shared" si="49"/>
        <v>0</v>
      </c>
      <c r="DRI6" s="314">
        <f t="shared" si="49"/>
        <v>0</v>
      </c>
      <c r="DRJ6" s="314">
        <f t="shared" si="49"/>
        <v>0</v>
      </c>
      <c r="DRK6" s="314">
        <f t="shared" si="49"/>
        <v>0</v>
      </c>
      <c r="DRL6" s="314">
        <f t="shared" si="49"/>
        <v>0</v>
      </c>
      <c r="DRM6" s="314">
        <f t="shared" si="49"/>
        <v>0</v>
      </c>
      <c r="DRN6" s="314">
        <f t="shared" si="49"/>
        <v>0</v>
      </c>
      <c r="DRO6" s="314">
        <f t="shared" si="49"/>
        <v>0</v>
      </c>
      <c r="DRP6" s="314">
        <f t="shared" si="49"/>
        <v>0</v>
      </c>
      <c r="DRQ6" s="314">
        <f t="shared" si="49"/>
        <v>0</v>
      </c>
      <c r="DRR6" s="314">
        <f t="shared" si="49"/>
        <v>0</v>
      </c>
      <c r="DRS6" s="314">
        <f t="shared" si="49"/>
        <v>0</v>
      </c>
      <c r="DRT6" s="314">
        <f t="shared" si="49"/>
        <v>0</v>
      </c>
      <c r="DRU6" s="314">
        <f t="shared" si="49"/>
        <v>0</v>
      </c>
      <c r="DRV6" s="314">
        <f t="shared" si="49"/>
        <v>0</v>
      </c>
      <c r="DRW6" s="314">
        <f t="shared" si="49"/>
        <v>0</v>
      </c>
      <c r="DRX6" s="314">
        <f t="shared" si="49"/>
        <v>0</v>
      </c>
      <c r="DRY6" s="314">
        <f t="shared" si="49"/>
        <v>0</v>
      </c>
      <c r="DRZ6" s="314">
        <f t="shared" si="49"/>
        <v>0</v>
      </c>
      <c r="DSA6" s="314">
        <f t="shared" si="49"/>
        <v>0</v>
      </c>
      <c r="DSB6" s="314">
        <f t="shared" si="49"/>
        <v>0</v>
      </c>
      <c r="DSC6" s="314">
        <f t="shared" si="49"/>
        <v>0</v>
      </c>
      <c r="DSD6" s="314">
        <f t="shared" si="49"/>
        <v>0</v>
      </c>
      <c r="DSE6" s="314">
        <f t="shared" si="49"/>
        <v>0</v>
      </c>
      <c r="DSF6" s="314">
        <f t="shared" si="49"/>
        <v>0</v>
      </c>
      <c r="DSG6" s="314">
        <f t="shared" si="49"/>
        <v>0</v>
      </c>
      <c r="DSH6" s="314">
        <f t="shared" si="49"/>
        <v>0</v>
      </c>
      <c r="DSI6" s="314">
        <f t="shared" si="49"/>
        <v>0</v>
      </c>
      <c r="DSJ6" s="314">
        <f t="shared" ref="DSJ6:DUU6" si="50">DSJ35-(DSJ4+DSJ5+DSJ7+DSJ8+DSJ9)</f>
        <v>0</v>
      </c>
      <c r="DSK6" s="314">
        <f t="shared" si="50"/>
        <v>0</v>
      </c>
      <c r="DSL6" s="314">
        <f t="shared" si="50"/>
        <v>0</v>
      </c>
      <c r="DSM6" s="314">
        <f t="shared" si="50"/>
        <v>0</v>
      </c>
      <c r="DSN6" s="314">
        <f t="shared" si="50"/>
        <v>0</v>
      </c>
      <c r="DSO6" s="314">
        <f t="shared" si="50"/>
        <v>0</v>
      </c>
      <c r="DSP6" s="314">
        <f t="shared" si="50"/>
        <v>0</v>
      </c>
      <c r="DSQ6" s="314">
        <f t="shared" si="50"/>
        <v>0</v>
      </c>
      <c r="DSR6" s="314">
        <f t="shared" si="50"/>
        <v>0</v>
      </c>
      <c r="DSS6" s="314">
        <f t="shared" si="50"/>
        <v>0</v>
      </c>
      <c r="DST6" s="314">
        <f t="shared" si="50"/>
        <v>0</v>
      </c>
      <c r="DSU6" s="314">
        <f t="shared" si="50"/>
        <v>0</v>
      </c>
      <c r="DSV6" s="314">
        <f t="shared" si="50"/>
        <v>0</v>
      </c>
      <c r="DSW6" s="314">
        <f t="shared" si="50"/>
        <v>0</v>
      </c>
      <c r="DSX6" s="314">
        <f t="shared" si="50"/>
        <v>0</v>
      </c>
      <c r="DSY6" s="314">
        <f t="shared" si="50"/>
        <v>0</v>
      </c>
      <c r="DSZ6" s="314">
        <f t="shared" si="50"/>
        <v>0</v>
      </c>
      <c r="DTA6" s="314">
        <f t="shared" si="50"/>
        <v>0</v>
      </c>
      <c r="DTB6" s="314">
        <f t="shared" si="50"/>
        <v>0</v>
      </c>
      <c r="DTC6" s="314">
        <f t="shared" si="50"/>
        <v>0</v>
      </c>
      <c r="DTD6" s="314">
        <f t="shared" si="50"/>
        <v>0</v>
      </c>
      <c r="DTE6" s="314">
        <f t="shared" si="50"/>
        <v>0</v>
      </c>
      <c r="DTF6" s="314">
        <f t="shared" si="50"/>
        <v>0</v>
      </c>
      <c r="DTG6" s="314">
        <f t="shared" si="50"/>
        <v>0</v>
      </c>
      <c r="DTH6" s="314">
        <f t="shared" si="50"/>
        <v>0</v>
      </c>
      <c r="DTI6" s="314">
        <f t="shared" si="50"/>
        <v>0</v>
      </c>
      <c r="DTJ6" s="314">
        <f t="shared" si="50"/>
        <v>0</v>
      </c>
      <c r="DTK6" s="314">
        <f t="shared" si="50"/>
        <v>0</v>
      </c>
      <c r="DTL6" s="314">
        <f t="shared" si="50"/>
        <v>0</v>
      </c>
      <c r="DTM6" s="314">
        <f t="shared" si="50"/>
        <v>0</v>
      </c>
      <c r="DTN6" s="314">
        <f t="shared" si="50"/>
        <v>0</v>
      </c>
      <c r="DTO6" s="314">
        <f t="shared" si="50"/>
        <v>0</v>
      </c>
      <c r="DTP6" s="314">
        <f t="shared" si="50"/>
        <v>0</v>
      </c>
      <c r="DTQ6" s="314">
        <f t="shared" si="50"/>
        <v>0</v>
      </c>
      <c r="DTR6" s="314">
        <f t="shared" si="50"/>
        <v>0</v>
      </c>
      <c r="DTS6" s="314">
        <f t="shared" si="50"/>
        <v>0</v>
      </c>
      <c r="DTT6" s="314">
        <f t="shared" si="50"/>
        <v>0</v>
      </c>
      <c r="DTU6" s="314">
        <f t="shared" si="50"/>
        <v>0</v>
      </c>
      <c r="DTV6" s="314">
        <f t="shared" si="50"/>
        <v>0</v>
      </c>
      <c r="DTW6" s="314">
        <f t="shared" si="50"/>
        <v>0</v>
      </c>
      <c r="DTX6" s="314">
        <f t="shared" si="50"/>
        <v>0</v>
      </c>
      <c r="DTY6" s="314">
        <f t="shared" si="50"/>
        <v>0</v>
      </c>
      <c r="DTZ6" s="314">
        <f t="shared" si="50"/>
        <v>0</v>
      </c>
      <c r="DUA6" s="314">
        <f t="shared" si="50"/>
        <v>0</v>
      </c>
      <c r="DUB6" s="314">
        <f t="shared" si="50"/>
        <v>0</v>
      </c>
      <c r="DUC6" s="314">
        <f t="shared" si="50"/>
        <v>0</v>
      </c>
      <c r="DUD6" s="314">
        <f t="shared" si="50"/>
        <v>0</v>
      </c>
      <c r="DUE6" s="314">
        <f t="shared" si="50"/>
        <v>0</v>
      </c>
      <c r="DUF6" s="314">
        <f t="shared" si="50"/>
        <v>0</v>
      </c>
      <c r="DUG6" s="314">
        <f t="shared" si="50"/>
        <v>0</v>
      </c>
      <c r="DUH6" s="314">
        <f t="shared" si="50"/>
        <v>0</v>
      </c>
      <c r="DUI6" s="314">
        <f t="shared" si="50"/>
        <v>0</v>
      </c>
      <c r="DUJ6" s="314">
        <f t="shared" si="50"/>
        <v>0</v>
      </c>
      <c r="DUK6" s="314">
        <f t="shared" si="50"/>
        <v>0</v>
      </c>
      <c r="DUL6" s="314">
        <f t="shared" si="50"/>
        <v>0</v>
      </c>
      <c r="DUM6" s="314">
        <f t="shared" si="50"/>
        <v>0</v>
      </c>
      <c r="DUN6" s="314">
        <f t="shared" si="50"/>
        <v>0</v>
      </c>
      <c r="DUO6" s="314">
        <f t="shared" si="50"/>
        <v>0</v>
      </c>
      <c r="DUP6" s="314">
        <f t="shared" si="50"/>
        <v>0</v>
      </c>
      <c r="DUQ6" s="314">
        <f t="shared" si="50"/>
        <v>0</v>
      </c>
      <c r="DUR6" s="314">
        <f t="shared" si="50"/>
        <v>0</v>
      </c>
      <c r="DUS6" s="314">
        <f t="shared" si="50"/>
        <v>0</v>
      </c>
      <c r="DUT6" s="314">
        <f t="shared" si="50"/>
        <v>0</v>
      </c>
      <c r="DUU6" s="314">
        <f t="shared" si="50"/>
        <v>0</v>
      </c>
      <c r="DUV6" s="314">
        <f t="shared" ref="DUV6:DXG6" si="51">DUV35-(DUV4+DUV5+DUV7+DUV8+DUV9)</f>
        <v>0</v>
      </c>
      <c r="DUW6" s="314">
        <f t="shared" si="51"/>
        <v>0</v>
      </c>
      <c r="DUX6" s="314">
        <f t="shared" si="51"/>
        <v>0</v>
      </c>
      <c r="DUY6" s="314">
        <f t="shared" si="51"/>
        <v>0</v>
      </c>
      <c r="DUZ6" s="314">
        <f t="shared" si="51"/>
        <v>0</v>
      </c>
      <c r="DVA6" s="314">
        <f t="shared" si="51"/>
        <v>0</v>
      </c>
      <c r="DVB6" s="314">
        <f t="shared" si="51"/>
        <v>0</v>
      </c>
      <c r="DVC6" s="314">
        <f t="shared" si="51"/>
        <v>0</v>
      </c>
      <c r="DVD6" s="314">
        <f t="shared" si="51"/>
        <v>0</v>
      </c>
      <c r="DVE6" s="314">
        <f t="shared" si="51"/>
        <v>0</v>
      </c>
      <c r="DVF6" s="314">
        <f t="shared" si="51"/>
        <v>0</v>
      </c>
      <c r="DVG6" s="314">
        <f t="shared" si="51"/>
        <v>0</v>
      </c>
      <c r="DVH6" s="314">
        <f t="shared" si="51"/>
        <v>0</v>
      </c>
      <c r="DVI6" s="314">
        <f t="shared" si="51"/>
        <v>0</v>
      </c>
      <c r="DVJ6" s="314">
        <f t="shared" si="51"/>
        <v>0</v>
      </c>
      <c r="DVK6" s="314">
        <f t="shared" si="51"/>
        <v>0</v>
      </c>
      <c r="DVL6" s="314">
        <f t="shared" si="51"/>
        <v>0</v>
      </c>
      <c r="DVM6" s="314">
        <f t="shared" si="51"/>
        <v>0</v>
      </c>
      <c r="DVN6" s="314">
        <f t="shared" si="51"/>
        <v>0</v>
      </c>
      <c r="DVO6" s="314">
        <f t="shared" si="51"/>
        <v>0</v>
      </c>
      <c r="DVP6" s="314">
        <f t="shared" si="51"/>
        <v>0</v>
      </c>
      <c r="DVQ6" s="314">
        <f t="shared" si="51"/>
        <v>0</v>
      </c>
      <c r="DVR6" s="314">
        <f t="shared" si="51"/>
        <v>0</v>
      </c>
      <c r="DVS6" s="314">
        <f t="shared" si="51"/>
        <v>0</v>
      </c>
      <c r="DVT6" s="314">
        <f t="shared" si="51"/>
        <v>0</v>
      </c>
      <c r="DVU6" s="314">
        <f t="shared" si="51"/>
        <v>0</v>
      </c>
      <c r="DVV6" s="314">
        <f t="shared" si="51"/>
        <v>0</v>
      </c>
      <c r="DVW6" s="314">
        <f t="shared" si="51"/>
        <v>0</v>
      </c>
      <c r="DVX6" s="314">
        <f t="shared" si="51"/>
        <v>0</v>
      </c>
      <c r="DVY6" s="314">
        <f t="shared" si="51"/>
        <v>0</v>
      </c>
      <c r="DVZ6" s="314">
        <f t="shared" si="51"/>
        <v>0</v>
      </c>
      <c r="DWA6" s="314">
        <f t="shared" si="51"/>
        <v>0</v>
      </c>
      <c r="DWB6" s="314">
        <f t="shared" si="51"/>
        <v>0</v>
      </c>
      <c r="DWC6" s="314">
        <f t="shared" si="51"/>
        <v>0</v>
      </c>
      <c r="DWD6" s="314">
        <f t="shared" si="51"/>
        <v>0</v>
      </c>
      <c r="DWE6" s="314">
        <f t="shared" si="51"/>
        <v>0</v>
      </c>
      <c r="DWF6" s="314">
        <f t="shared" si="51"/>
        <v>0</v>
      </c>
      <c r="DWG6" s="314">
        <f t="shared" si="51"/>
        <v>0</v>
      </c>
      <c r="DWH6" s="314">
        <f t="shared" si="51"/>
        <v>0</v>
      </c>
      <c r="DWI6" s="314">
        <f t="shared" si="51"/>
        <v>0</v>
      </c>
      <c r="DWJ6" s="314">
        <f t="shared" si="51"/>
        <v>0</v>
      </c>
      <c r="DWK6" s="314">
        <f t="shared" si="51"/>
        <v>0</v>
      </c>
      <c r="DWL6" s="314">
        <f t="shared" si="51"/>
        <v>0</v>
      </c>
      <c r="DWM6" s="314">
        <f t="shared" si="51"/>
        <v>0</v>
      </c>
      <c r="DWN6" s="314">
        <f t="shared" si="51"/>
        <v>0</v>
      </c>
      <c r="DWO6" s="314">
        <f t="shared" si="51"/>
        <v>0</v>
      </c>
      <c r="DWP6" s="314">
        <f t="shared" si="51"/>
        <v>0</v>
      </c>
      <c r="DWQ6" s="314">
        <f t="shared" si="51"/>
        <v>0</v>
      </c>
      <c r="DWR6" s="314">
        <f t="shared" si="51"/>
        <v>0</v>
      </c>
      <c r="DWS6" s="314">
        <f t="shared" si="51"/>
        <v>0</v>
      </c>
      <c r="DWT6" s="314">
        <f t="shared" si="51"/>
        <v>0</v>
      </c>
      <c r="DWU6" s="314">
        <f t="shared" si="51"/>
        <v>0</v>
      </c>
      <c r="DWV6" s="314">
        <f t="shared" si="51"/>
        <v>0</v>
      </c>
      <c r="DWW6" s="314">
        <f t="shared" si="51"/>
        <v>0</v>
      </c>
      <c r="DWX6" s="314">
        <f t="shared" si="51"/>
        <v>0</v>
      </c>
      <c r="DWY6" s="314">
        <f t="shared" si="51"/>
        <v>0</v>
      </c>
      <c r="DWZ6" s="314">
        <f t="shared" si="51"/>
        <v>0</v>
      </c>
      <c r="DXA6" s="314">
        <f t="shared" si="51"/>
        <v>0</v>
      </c>
      <c r="DXB6" s="314">
        <f t="shared" si="51"/>
        <v>0</v>
      </c>
      <c r="DXC6" s="314">
        <f t="shared" si="51"/>
        <v>0</v>
      </c>
      <c r="DXD6" s="314">
        <f t="shared" si="51"/>
        <v>0</v>
      </c>
      <c r="DXE6" s="314">
        <f t="shared" si="51"/>
        <v>0</v>
      </c>
      <c r="DXF6" s="314">
        <f t="shared" si="51"/>
        <v>0</v>
      </c>
      <c r="DXG6" s="314">
        <f t="shared" si="51"/>
        <v>0</v>
      </c>
      <c r="DXH6" s="314">
        <f t="shared" ref="DXH6:DZS6" si="52">DXH35-(DXH4+DXH5+DXH7+DXH8+DXH9)</f>
        <v>0</v>
      </c>
      <c r="DXI6" s="314">
        <f t="shared" si="52"/>
        <v>0</v>
      </c>
      <c r="DXJ6" s="314">
        <f t="shared" si="52"/>
        <v>0</v>
      </c>
      <c r="DXK6" s="314">
        <f t="shared" si="52"/>
        <v>0</v>
      </c>
      <c r="DXL6" s="314">
        <f t="shared" si="52"/>
        <v>0</v>
      </c>
      <c r="DXM6" s="314">
        <f t="shared" si="52"/>
        <v>0</v>
      </c>
      <c r="DXN6" s="314">
        <f t="shared" si="52"/>
        <v>0</v>
      </c>
      <c r="DXO6" s="314">
        <f t="shared" si="52"/>
        <v>0</v>
      </c>
      <c r="DXP6" s="314">
        <f t="shared" si="52"/>
        <v>0</v>
      </c>
      <c r="DXQ6" s="314">
        <f t="shared" si="52"/>
        <v>0</v>
      </c>
      <c r="DXR6" s="314">
        <f t="shared" si="52"/>
        <v>0</v>
      </c>
      <c r="DXS6" s="314">
        <f t="shared" si="52"/>
        <v>0</v>
      </c>
      <c r="DXT6" s="314">
        <f t="shared" si="52"/>
        <v>0</v>
      </c>
      <c r="DXU6" s="314">
        <f t="shared" si="52"/>
        <v>0</v>
      </c>
      <c r="DXV6" s="314">
        <f t="shared" si="52"/>
        <v>0</v>
      </c>
      <c r="DXW6" s="314">
        <f t="shared" si="52"/>
        <v>0</v>
      </c>
      <c r="DXX6" s="314">
        <f t="shared" si="52"/>
        <v>0</v>
      </c>
      <c r="DXY6" s="314">
        <f t="shared" si="52"/>
        <v>0</v>
      </c>
      <c r="DXZ6" s="314">
        <f t="shared" si="52"/>
        <v>0</v>
      </c>
      <c r="DYA6" s="314">
        <f t="shared" si="52"/>
        <v>0</v>
      </c>
      <c r="DYB6" s="314">
        <f t="shared" si="52"/>
        <v>0</v>
      </c>
      <c r="DYC6" s="314">
        <f t="shared" si="52"/>
        <v>0</v>
      </c>
      <c r="DYD6" s="314">
        <f t="shared" si="52"/>
        <v>0</v>
      </c>
      <c r="DYE6" s="314">
        <f t="shared" si="52"/>
        <v>0</v>
      </c>
      <c r="DYF6" s="314">
        <f t="shared" si="52"/>
        <v>0</v>
      </c>
      <c r="DYG6" s="314">
        <f t="shared" si="52"/>
        <v>0</v>
      </c>
      <c r="DYH6" s="314">
        <f t="shared" si="52"/>
        <v>0</v>
      </c>
      <c r="DYI6" s="314">
        <f t="shared" si="52"/>
        <v>0</v>
      </c>
      <c r="DYJ6" s="314">
        <f t="shared" si="52"/>
        <v>0</v>
      </c>
      <c r="DYK6" s="314">
        <f t="shared" si="52"/>
        <v>0</v>
      </c>
      <c r="DYL6" s="314">
        <f t="shared" si="52"/>
        <v>0</v>
      </c>
      <c r="DYM6" s="314">
        <f t="shared" si="52"/>
        <v>0</v>
      </c>
      <c r="DYN6" s="314">
        <f t="shared" si="52"/>
        <v>0</v>
      </c>
      <c r="DYO6" s="314">
        <f t="shared" si="52"/>
        <v>0</v>
      </c>
      <c r="DYP6" s="314">
        <f t="shared" si="52"/>
        <v>0</v>
      </c>
      <c r="DYQ6" s="314">
        <f t="shared" si="52"/>
        <v>0</v>
      </c>
      <c r="DYR6" s="314">
        <f t="shared" si="52"/>
        <v>0</v>
      </c>
      <c r="DYS6" s="314">
        <f t="shared" si="52"/>
        <v>0</v>
      </c>
      <c r="DYT6" s="314">
        <f t="shared" si="52"/>
        <v>0</v>
      </c>
      <c r="DYU6" s="314">
        <f t="shared" si="52"/>
        <v>0</v>
      </c>
      <c r="DYV6" s="314">
        <f t="shared" si="52"/>
        <v>0</v>
      </c>
      <c r="DYW6" s="314">
        <f t="shared" si="52"/>
        <v>0</v>
      </c>
      <c r="DYX6" s="314">
        <f t="shared" si="52"/>
        <v>0</v>
      </c>
      <c r="DYY6" s="314">
        <f t="shared" si="52"/>
        <v>0</v>
      </c>
      <c r="DYZ6" s="314">
        <f t="shared" si="52"/>
        <v>0</v>
      </c>
      <c r="DZA6" s="314">
        <f t="shared" si="52"/>
        <v>0</v>
      </c>
      <c r="DZB6" s="314">
        <f t="shared" si="52"/>
        <v>0</v>
      </c>
      <c r="DZC6" s="314">
        <f t="shared" si="52"/>
        <v>0</v>
      </c>
      <c r="DZD6" s="314">
        <f t="shared" si="52"/>
        <v>0</v>
      </c>
      <c r="DZE6" s="314">
        <f t="shared" si="52"/>
        <v>0</v>
      </c>
      <c r="DZF6" s="314">
        <f t="shared" si="52"/>
        <v>0</v>
      </c>
      <c r="DZG6" s="314">
        <f t="shared" si="52"/>
        <v>0</v>
      </c>
      <c r="DZH6" s="314">
        <f t="shared" si="52"/>
        <v>0</v>
      </c>
      <c r="DZI6" s="314">
        <f t="shared" si="52"/>
        <v>0</v>
      </c>
      <c r="DZJ6" s="314">
        <f t="shared" si="52"/>
        <v>0</v>
      </c>
      <c r="DZK6" s="314">
        <f t="shared" si="52"/>
        <v>0</v>
      </c>
      <c r="DZL6" s="314">
        <f t="shared" si="52"/>
        <v>0</v>
      </c>
      <c r="DZM6" s="314">
        <f t="shared" si="52"/>
        <v>0</v>
      </c>
      <c r="DZN6" s="314">
        <f t="shared" si="52"/>
        <v>0</v>
      </c>
      <c r="DZO6" s="314">
        <f t="shared" si="52"/>
        <v>0</v>
      </c>
      <c r="DZP6" s="314">
        <f t="shared" si="52"/>
        <v>0</v>
      </c>
      <c r="DZQ6" s="314">
        <f t="shared" si="52"/>
        <v>0</v>
      </c>
      <c r="DZR6" s="314">
        <f t="shared" si="52"/>
        <v>0</v>
      </c>
      <c r="DZS6" s="314">
        <f t="shared" si="52"/>
        <v>0</v>
      </c>
      <c r="DZT6" s="314">
        <f t="shared" ref="DZT6:ECE6" si="53">DZT35-(DZT4+DZT5+DZT7+DZT8+DZT9)</f>
        <v>0</v>
      </c>
      <c r="DZU6" s="314">
        <f t="shared" si="53"/>
        <v>0</v>
      </c>
      <c r="DZV6" s="314">
        <f t="shared" si="53"/>
        <v>0</v>
      </c>
      <c r="DZW6" s="314">
        <f t="shared" si="53"/>
        <v>0</v>
      </c>
      <c r="DZX6" s="314">
        <f t="shared" si="53"/>
        <v>0</v>
      </c>
      <c r="DZY6" s="314">
        <f t="shared" si="53"/>
        <v>0</v>
      </c>
      <c r="DZZ6" s="314">
        <f t="shared" si="53"/>
        <v>0</v>
      </c>
      <c r="EAA6" s="314">
        <f t="shared" si="53"/>
        <v>0</v>
      </c>
      <c r="EAB6" s="314">
        <f t="shared" si="53"/>
        <v>0</v>
      </c>
      <c r="EAC6" s="314">
        <f t="shared" si="53"/>
        <v>0</v>
      </c>
      <c r="EAD6" s="314">
        <f t="shared" si="53"/>
        <v>0</v>
      </c>
      <c r="EAE6" s="314">
        <f t="shared" si="53"/>
        <v>0</v>
      </c>
      <c r="EAF6" s="314">
        <f t="shared" si="53"/>
        <v>0</v>
      </c>
      <c r="EAG6" s="314">
        <f t="shared" si="53"/>
        <v>0</v>
      </c>
      <c r="EAH6" s="314">
        <f t="shared" si="53"/>
        <v>0</v>
      </c>
      <c r="EAI6" s="314">
        <f t="shared" si="53"/>
        <v>0</v>
      </c>
      <c r="EAJ6" s="314">
        <f t="shared" si="53"/>
        <v>0</v>
      </c>
      <c r="EAK6" s="314">
        <f t="shared" si="53"/>
        <v>0</v>
      </c>
      <c r="EAL6" s="314">
        <f t="shared" si="53"/>
        <v>0</v>
      </c>
      <c r="EAM6" s="314">
        <f t="shared" si="53"/>
        <v>0</v>
      </c>
      <c r="EAN6" s="314">
        <f t="shared" si="53"/>
        <v>0</v>
      </c>
      <c r="EAO6" s="314">
        <f t="shared" si="53"/>
        <v>0</v>
      </c>
      <c r="EAP6" s="314">
        <f t="shared" si="53"/>
        <v>0</v>
      </c>
      <c r="EAQ6" s="314">
        <f t="shared" si="53"/>
        <v>0</v>
      </c>
      <c r="EAR6" s="314">
        <f t="shared" si="53"/>
        <v>0</v>
      </c>
      <c r="EAS6" s="314">
        <f t="shared" si="53"/>
        <v>0</v>
      </c>
      <c r="EAT6" s="314">
        <f t="shared" si="53"/>
        <v>0</v>
      </c>
      <c r="EAU6" s="314">
        <f t="shared" si="53"/>
        <v>0</v>
      </c>
      <c r="EAV6" s="314">
        <f t="shared" si="53"/>
        <v>0</v>
      </c>
      <c r="EAW6" s="314">
        <f t="shared" si="53"/>
        <v>0</v>
      </c>
      <c r="EAX6" s="314">
        <f t="shared" si="53"/>
        <v>0</v>
      </c>
      <c r="EAY6" s="314">
        <f t="shared" si="53"/>
        <v>0</v>
      </c>
      <c r="EAZ6" s="314">
        <f t="shared" si="53"/>
        <v>0</v>
      </c>
      <c r="EBA6" s="314">
        <f t="shared" si="53"/>
        <v>0</v>
      </c>
      <c r="EBB6" s="314">
        <f t="shared" si="53"/>
        <v>0</v>
      </c>
      <c r="EBC6" s="314">
        <f t="shared" si="53"/>
        <v>0</v>
      </c>
      <c r="EBD6" s="314">
        <f t="shared" si="53"/>
        <v>0</v>
      </c>
      <c r="EBE6" s="314">
        <f t="shared" si="53"/>
        <v>0</v>
      </c>
      <c r="EBF6" s="314">
        <f t="shared" si="53"/>
        <v>0</v>
      </c>
      <c r="EBG6" s="314">
        <f t="shared" si="53"/>
        <v>0</v>
      </c>
      <c r="EBH6" s="314">
        <f t="shared" si="53"/>
        <v>0</v>
      </c>
      <c r="EBI6" s="314">
        <f t="shared" si="53"/>
        <v>0</v>
      </c>
      <c r="EBJ6" s="314">
        <f t="shared" si="53"/>
        <v>0</v>
      </c>
      <c r="EBK6" s="314">
        <f t="shared" si="53"/>
        <v>0</v>
      </c>
      <c r="EBL6" s="314">
        <f t="shared" si="53"/>
        <v>0</v>
      </c>
      <c r="EBM6" s="314">
        <f t="shared" si="53"/>
        <v>0</v>
      </c>
      <c r="EBN6" s="314">
        <f t="shared" si="53"/>
        <v>0</v>
      </c>
      <c r="EBO6" s="314">
        <f t="shared" si="53"/>
        <v>0</v>
      </c>
      <c r="EBP6" s="314">
        <f t="shared" si="53"/>
        <v>0</v>
      </c>
      <c r="EBQ6" s="314">
        <f t="shared" si="53"/>
        <v>0</v>
      </c>
      <c r="EBR6" s="314">
        <f t="shared" si="53"/>
        <v>0</v>
      </c>
      <c r="EBS6" s="314">
        <f t="shared" si="53"/>
        <v>0</v>
      </c>
      <c r="EBT6" s="314">
        <f t="shared" si="53"/>
        <v>0</v>
      </c>
      <c r="EBU6" s="314">
        <f t="shared" si="53"/>
        <v>0</v>
      </c>
      <c r="EBV6" s="314">
        <f t="shared" si="53"/>
        <v>0</v>
      </c>
      <c r="EBW6" s="314">
        <f t="shared" si="53"/>
        <v>0</v>
      </c>
      <c r="EBX6" s="314">
        <f t="shared" si="53"/>
        <v>0</v>
      </c>
      <c r="EBY6" s="314">
        <f t="shared" si="53"/>
        <v>0</v>
      </c>
      <c r="EBZ6" s="314">
        <f t="shared" si="53"/>
        <v>0</v>
      </c>
      <c r="ECA6" s="314">
        <f t="shared" si="53"/>
        <v>0</v>
      </c>
      <c r="ECB6" s="314">
        <f t="shared" si="53"/>
        <v>0</v>
      </c>
      <c r="ECC6" s="314">
        <f t="shared" si="53"/>
        <v>0</v>
      </c>
      <c r="ECD6" s="314">
        <f t="shared" si="53"/>
        <v>0</v>
      </c>
      <c r="ECE6" s="314">
        <f t="shared" si="53"/>
        <v>0</v>
      </c>
      <c r="ECF6" s="314">
        <f t="shared" ref="ECF6:EEQ6" si="54">ECF35-(ECF4+ECF5+ECF7+ECF8+ECF9)</f>
        <v>0</v>
      </c>
      <c r="ECG6" s="314">
        <f t="shared" si="54"/>
        <v>0</v>
      </c>
      <c r="ECH6" s="314">
        <f t="shared" si="54"/>
        <v>0</v>
      </c>
      <c r="ECI6" s="314">
        <f t="shared" si="54"/>
        <v>0</v>
      </c>
      <c r="ECJ6" s="314">
        <f t="shared" si="54"/>
        <v>0</v>
      </c>
      <c r="ECK6" s="314">
        <f t="shared" si="54"/>
        <v>0</v>
      </c>
      <c r="ECL6" s="314">
        <f t="shared" si="54"/>
        <v>0</v>
      </c>
      <c r="ECM6" s="314">
        <f t="shared" si="54"/>
        <v>0</v>
      </c>
      <c r="ECN6" s="314">
        <f t="shared" si="54"/>
        <v>0</v>
      </c>
      <c r="ECO6" s="314">
        <f t="shared" si="54"/>
        <v>0</v>
      </c>
      <c r="ECP6" s="314">
        <f t="shared" si="54"/>
        <v>0</v>
      </c>
      <c r="ECQ6" s="314">
        <f t="shared" si="54"/>
        <v>0</v>
      </c>
      <c r="ECR6" s="314">
        <f t="shared" si="54"/>
        <v>0</v>
      </c>
      <c r="ECS6" s="314">
        <f t="shared" si="54"/>
        <v>0</v>
      </c>
      <c r="ECT6" s="314">
        <f t="shared" si="54"/>
        <v>0</v>
      </c>
      <c r="ECU6" s="314">
        <f t="shared" si="54"/>
        <v>0</v>
      </c>
      <c r="ECV6" s="314">
        <f t="shared" si="54"/>
        <v>0</v>
      </c>
      <c r="ECW6" s="314">
        <f t="shared" si="54"/>
        <v>0</v>
      </c>
      <c r="ECX6" s="314">
        <f t="shared" si="54"/>
        <v>0</v>
      </c>
      <c r="ECY6" s="314">
        <f t="shared" si="54"/>
        <v>0</v>
      </c>
      <c r="ECZ6" s="314">
        <f t="shared" si="54"/>
        <v>0</v>
      </c>
      <c r="EDA6" s="314">
        <f t="shared" si="54"/>
        <v>0</v>
      </c>
      <c r="EDB6" s="314">
        <f t="shared" si="54"/>
        <v>0</v>
      </c>
      <c r="EDC6" s="314">
        <f t="shared" si="54"/>
        <v>0</v>
      </c>
      <c r="EDD6" s="314">
        <f t="shared" si="54"/>
        <v>0</v>
      </c>
      <c r="EDE6" s="314">
        <f t="shared" si="54"/>
        <v>0</v>
      </c>
      <c r="EDF6" s="314">
        <f t="shared" si="54"/>
        <v>0</v>
      </c>
      <c r="EDG6" s="314">
        <f t="shared" si="54"/>
        <v>0</v>
      </c>
      <c r="EDH6" s="314">
        <f t="shared" si="54"/>
        <v>0</v>
      </c>
      <c r="EDI6" s="314">
        <f t="shared" si="54"/>
        <v>0</v>
      </c>
      <c r="EDJ6" s="314">
        <f t="shared" si="54"/>
        <v>0</v>
      </c>
      <c r="EDK6" s="314">
        <f t="shared" si="54"/>
        <v>0</v>
      </c>
      <c r="EDL6" s="314">
        <f t="shared" si="54"/>
        <v>0</v>
      </c>
      <c r="EDM6" s="314">
        <f t="shared" si="54"/>
        <v>0</v>
      </c>
      <c r="EDN6" s="314">
        <f t="shared" si="54"/>
        <v>0</v>
      </c>
      <c r="EDO6" s="314">
        <f t="shared" si="54"/>
        <v>0</v>
      </c>
      <c r="EDP6" s="314">
        <f t="shared" si="54"/>
        <v>0</v>
      </c>
      <c r="EDQ6" s="314">
        <f t="shared" si="54"/>
        <v>0</v>
      </c>
      <c r="EDR6" s="314">
        <f t="shared" si="54"/>
        <v>0</v>
      </c>
      <c r="EDS6" s="314">
        <f t="shared" si="54"/>
        <v>0</v>
      </c>
      <c r="EDT6" s="314">
        <f t="shared" si="54"/>
        <v>0</v>
      </c>
      <c r="EDU6" s="314">
        <f t="shared" si="54"/>
        <v>0</v>
      </c>
      <c r="EDV6" s="314">
        <f t="shared" si="54"/>
        <v>0</v>
      </c>
      <c r="EDW6" s="314">
        <f t="shared" si="54"/>
        <v>0</v>
      </c>
      <c r="EDX6" s="314">
        <f t="shared" si="54"/>
        <v>0</v>
      </c>
      <c r="EDY6" s="314">
        <f t="shared" si="54"/>
        <v>0</v>
      </c>
      <c r="EDZ6" s="314">
        <f t="shared" si="54"/>
        <v>0</v>
      </c>
      <c r="EEA6" s="314">
        <f t="shared" si="54"/>
        <v>0</v>
      </c>
      <c r="EEB6" s="314">
        <f t="shared" si="54"/>
        <v>0</v>
      </c>
      <c r="EEC6" s="314">
        <f t="shared" si="54"/>
        <v>0</v>
      </c>
      <c r="EED6" s="314">
        <f t="shared" si="54"/>
        <v>0</v>
      </c>
      <c r="EEE6" s="314">
        <f t="shared" si="54"/>
        <v>0</v>
      </c>
      <c r="EEF6" s="314">
        <f t="shared" si="54"/>
        <v>0</v>
      </c>
      <c r="EEG6" s="314">
        <f t="shared" si="54"/>
        <v>0</v>
      </c>
      <c r="EEH6" s="314">
        <f t="shared" si="54"/>
        <v>0</v>
      </c>
      <c r="EEI6" s="314">
        <f t="shared" si="54"/>
        <v>0</v>
      </c>
      <c r="EEJ6" s="314">
        <f t="shared" si="54"/>
        <v>0</v>
      </c>
      <c r="EEK6" s="314">
        <f t="shared" si="54"/>
        <v>0</v>
      </c>
      <c r="EEL6" s="314">
        <f t="shared" si="54"/>
        <v>0</v>
      </c>
      <c r="EEM6" s="314">
        <f t="shared" si="54"/>
        <v>0</v>
      </c>
      <c r="EEN6" s="314">
        <f t="shared" si="54"/>
        <v>0</v>
      </c>
      <c r="EEO6" s="314">
        <f t="shared" si="54"/>
        <v>0</v>
      </c>
      <c r="EEP6" s="314">
        <f t="shared" si="54"/>
        <v>0</v>
      </c>
      <c r="EEQ6" s="314">
        <f t="shared" si="54"/>
        <v>0</v>
      </c>
      <c r="EER6" s="314">
        <f t="shared" ref="EER6:EHC6" si="55">EER35-(EER4+EER5+EER7+EER8+EER9)</f>
        <v>0</v>
      </c>
      <c r="EES6" s="314">
        <f t="shared" si="55"/>
        <v>0</v>
      </c>
      <c r="EET6" s="314">
        <f t="shared" si="55"/>
        <v>0</v>
      </c>
      <c r="EEU6" s="314">
        <f t="shared" si="55"/>
        <v>0</v>
      </c>
      <c r="EEV6" s="314">
        <f t="shared" si="55"/>
        <v>0</v>
      </c>
      <c r="EEW6" s="314">
        <f t="shared" si="55"/>
        <v>0</v>
      </c>
      <c r="EEX6" s="314">
        <f t="shared" si="55"/>
        <v>0</v>
      </c>
      <c r="EEY6" s="314">
        <f t="shared" si="55"/>
        <v>0</v>
      </c>
      <c r="EEZ6" s="314">
        <f t="shared" si="55"/>
        <v>0</v>
      </c>
      <c r="EFA6" s="314">
        <f t="shared" si="55"/>
        <v>0</v>
      </c>
      <c r="EFB6" s="314">
        <f t="shared" si="55"/>
        <v>0</v>
      </c>
      <c r="EFC6" s="314">
        <f t="shared" si="55"/>
        <v>0</v>
      </c>
      <c r="EFD6" s="314">
        <f t="shared" si="55"/>
        <v>0</v>
      </c>
      <c r="EFE6" s="314">
        <f t="shared" si="55"/>
        <v>0</v>
      </c>
      <c r="EFF6" s="314">
        <f t="shared" si="55"/>
        <v>0</v>
      </c>
      <c r="EFG6" s="314">
        <f t="shared" si="55"/>
        <v>0</v>
      </c>
      <c r="EFH6" s="314">
        <f t="shared" si="55"/>
        <v>0</v>
      </c>
      <c r="EFI6" s="314">
        <f t="shared" si="55"/>
        <v>0</v>
      </c>
      <c r="EFJ6" s="314">
        <f t="shared" si="55"/>
        <v>0</v>
      </c>
      <c r="EFK6" s="314">
        <f t="shared" si="55"/>
        <v>0</v>
      </c>
      <c r="EFL6" s="314">
        <f t="shared" si="55"/>
        <v>0</v>
      </c>
      <c r="EFM6" s="314">
        <f t="shared" si="55"/>
        <v>0</v>
      </c>
      <c r="EFN6" s="314">
        <f t="shared" si="55"/>
        <v>0</v>
      </c>
      <c r="EFO6" s="314">
        <f t="shared" si="55"/>
        <v>0</v>
      </c>
      <c r="EFP6" s="314">
        <f t="shared" si="55"/>
        <v>0</v>
      </c>
      <c r="EFQ6" s="314">
        <f t="shared" si="55"/>
        <v>0</v>
      </c>
      <c r="EFR6" s="314">
        <f t="shared" si="55"/>
        <v>0</v>
      </c>
      <c r="EFS6" s="314">
        <f t="shared" si="55"/>
        <v>0</v>
      </c>
      <c r="EFT6" s="314">
        <f t="shared" si="55"/>
        <v>0</v>
      </c>
      <c r="EFU6" s="314">
        <f t="shared" si="55"/>
        <v>0</v>
      </c>
      <c r="EFV6" s="314">
        <f t="shared" si="55"/>
        <v>0</v>
      </c>
      <c r="EFW6" s="314">
        <f t="shared" si="55"/>
        <v>0</v>
      </c>
      <c r="EFX6" s="314">
        <f t="shared" si="55"/>
        <v>0</v>
      </c>
      <c r="EFY6" s="314">
        <f t="shared" si="55"/>
        <v>0</v>
      </c>
      <c r="EFZ6" s="314">
        <f t="shared" si="55"/>
        <v>0</v>
      </c>
      <c r="EGA6" s="314">
        <f t="shared" si="55"/>
        <v>0</v>
      </c>
      <c r="EGB6" s="314">
        <f t="shared" si="55"/>
        <v>0</v>
      </c>
      <c r="EGC6" s="314">
        <f t="shared" si="55"/>
        <v>0</v>
      </c>
      <c r="EGD6" s="314">
        <f t="shared" si="55"/>
        <v>0</v>
      </c>
      <c r="EGE6" s="314">
        <f t="shared" si="55"/>
        <v>0</v>
      </c>
      <c r="EGF6" s="314">
        <f t="shared" si="55"/>
        <v>0</v>
      </c>
      <c r="EGG6" s="314">
        <f t="shared" si="55"/>
        <v>0</v>
      </c>
      <c r="EGH6" s="314">
        <f t="shared" si="55"/>
        <v>0</v>
      </c>
      <c r="EGI6" s="314">
        <f t="shared" si="55"/>
        <v>0</v>
      </c>
      <c r="EGJ6" s="314">
        <f t="shared" si="55"/>
        <v>0</v>
      </c>
      <c r="EGK6" s="314">
        <f t="shared" si="55"/>
        <v>0</v>
      </c>
      <c r="EGL6" s="314">
        <f t="shared" si="55"/>
        <v>0</v>
      </c>
      <c r="EGM6" s="314">
        <f t="shared" si="55"/>
        <v>0</v>
      </c>
      <c r="EGN6" s="314">
        <f t="shared" si="55"/>
        <v>0</v>
      </c>
      <c r="EGO6" s="314">
        <f t="shared" si="55"/>
        <v>0</v>
      </c>
      <c r="EGP6" s="314">
        <f t="shared" si="55"/>
        <v>0</v>
      </c>
      <c r="EGQ6" s="314">
        <f t="shared" si="55"/>
        <v>0</v>
      </c>
      <c r="EGR6" s="314">
        <f t="shared" si="55"/>
        <v>0</v>
      </c>
      <c r="EGS6" s="314">
        <f t="shared" si="55"/>
        <v>0</v>
      </c>
      <c r="EGT6" s="314">
        <f t="shared" si="55"/>
        <v>0</v>
      </c>
      <c r="EGU6" s="314">
        <f t="shared" si="55"/>
        <v>0</v>
      </c>
      <c r="EGV6" s="314">
        <f t="shared" si="55"/>
        <v>0</v>
      </c>
      <c r="EGW6" s="314">
        <f t="shared" si="55"/>
        <v>0</v>
      </c>
      <c r="EGX6" s="314">
        <f t="shared" si="55"/>
        <v>0</v>
      </c>
      <c r="EGY6" s="314">
        <f t="shared" si="55"/>
        <v>0</v>
      </c>
      <c r="EGZ6" s="314">
        <f t="shared" si="55"/>
        <v>0</v>
      </c>
      <c r="EHA6" s="314">
        <f t="shared" si="55"/>
        <v>0</v>
      </c>
      <c r="EHB6" s="314">
        <f t="shared" si="55"/>
        <v>0</v>
      </c>
      <c r="EHC6" s="314">
        <f t="shared" si="55"/>
        <v>0</v>
      </c>
      <c r="EHD6" s="314">
        <f t="shared" ref="EHD6:EJO6" si="56">EHD35-(EHD4+EHD5+EHD7+EHD8+EHD9)</f>
        <v>0</v>
      </c>
      <c r="EHE6" s="314">
        <f t="shared" si="56"/>
        <v>0</v>
      </c>
      <c r="EHF6" s="314">
        <f t="shared" si="56"/>
        <v>0</v>
      </c>
      <c r="EHG6" s="314">
        <f t="shared" si="56"/>
        <v>0</v>
      </c>
      <c r="EHH6" s="314">
        <f t="shared" si="56"/>
        <v>0</v>
      </c>
      <c r="EHI6" s="314">
        <f t="shared" si="56"/>
        <v>0</v>
      </c>
      <c r="EHJ6" s="314">
        <f t="shared" si="56"/>
        <v>0</v>
      </c>
      <c r="EHK6" s="314">
        <f t="shared" si="56"/>
        <v>0</v>
      </c>
      <c r="EHL6" s="314">
        <f t="shared" si="56"/>
        <v>0</v>
      </c>
      <c r="EHM6" s="314">
        <f t="shared" si="56"/>
        <v>0</v>
      </c>
      <c r="EHN6" s="314">
        <f t="shared" si="56"/>
        <v>0</v>
      </c>
      <c r="EHO6" s="314">
        <f t="shared" si="56"/>
        <v>0</v>
      </c>
      <c r="EHP6" s="314">
        <f t="shared" si="56"/>
        <v>0</v>
      </c>
      <c r="EHQ6" s="314">
        <f t="shared" si="56"/>
        <v>0</v>
      </c>
      <c r="EHR6" s="314">
        <f t="shared" si="56"/>
        <v>0</v>
      </c>
      <c r="EHS6" s="314">
        <f t="shared" si="56"/>
        <v>0</v>
      </c>
      <c r="EHT6" s="314">
        <f t="shared" si="56"/>
        <v>0</v>
      </c>
      <c r="EHU6" s="314">
        <f t="shared" si="56"/>
        <v>0</v>
      </c>
      <c r="EHV6" s="314">
        <f t="shared" si="56"/>
        <v>0</v>
      </c>
      <c r="EHW6" s="314">
        <f t="shared" si="56"/>
        <v>0</v>
      </c>
      <c r="EHX6" s="314">
        <f t="shared" si="56"/>
        <v>0</v>
      </c>
      <c r="EHY6" s="314">
        <f t="shared" si="56"/>
        <v>0</v>
      </c>
      <c r="EHZ6" s="314">
        <f t="shared" si="56"/>
        <v>0</v>
      </c>
      <c r="EIA6" s="314">
        <f t="shared" si="56"/>
        <v>0</v>
      </c>
      <c r="EIB6" s="314">
        <f t="shared" si="56"/>
        <v>0</v>
      </c>
      <c r="EIC6" s="314">
        <f t="shared" si="56"/>
        <v>0</v>
      </c>
      <c r="EID6" s="314">
        <f t="shared" si="56"/>
        <v>0</v>
      </c>
      <c r="EIE6" s="314">
        <f t="shared" si="56"/>
        <v>0</v>
      </c>
      <c r="EIF6" s="314">
        <f t="shared" si="56"/>
        <v>0</v>
      </c>
      <c r="EIG6" s="314">
        <f t="shared" si="56"/>
        <v>0</v>
      </c>
      <c r="EIH6" s="314">
        <f t="shared" si="56"/>
        <v>0</v>
      </c>
      <c r="EII6" s="314">
        <f t="shared" si="56"/>
        <v>0</v>
      </c>
      <c r="EIJ6" s="314">
        <f t="shared" si="56"/>
        <v>0</v>
      </c>
      <c r="EIK6" s="314">
        <f t="shared" si="56"/>
        <v>0</v>
      </c>
      <c r="EIL6" s="314">
        <f t="shared" si="56"/>
        <v>0</v>
      </c>
      <c r="EIM6" s="314">
        <f t="shared" si="56"/>
        <v>0</v>
      </c>
      <c r="EIN6" s="314">
        <f t="shared" si="56"/>
        <v>0</v>
      </c>
      <c r="EIO6" s="314">
        <f t="shared" si="56"/>
        <v>0</v>
      </c>
      <c r="EIP6" s="314">
        <f t="shared" si="56"/>
        <v>0</v>
      </c>
      <c r="EIQ6" s="314">
        <f t="shared" si="56"/>
        <v>0</v>
      </c>
      <c r="EIR6" s="314">
        <f t="shared" si="56"/>
        <v>0</v>
      </c>
      <c r="EIS6" s="314">
        <f t="shared" si="56"/>
        <v>0</v>
      </c>
      <c r="EIT6" s="314">
        <f t="shared" si="56"/>
        <v>0</v>
      </c>
      <c r="EIU6" s="314">
        <f t="shared" si="56"/>
        <v>0</v>
      </c>
      <c r="EIV6" s="314">
        <f t="shared" si="56"/>
        <v>0</v>
      </c>
      <c r="EIW6" s="314">
        <f t="shared" si="56"/>
        <v>0</v>
      </c>
      <c r="EIX6" s="314">
        <f t="shared" si="56"/>
        <v>0</v>
      </c>
      <c r="EIY6" s="314">
        <f t="shared" si="56"/>
        <v>0</v>
      </c>
      <c r="EIZ6" s="314">
        <f t="shared" si="56"/>
        <v>0</v>
      </c>
      <c r="EJA6" s="314">
        <f t="shared" si="56"/>
        <v>0</v>
      </c>
      <c r="EJB6" s="314">
        <f t="shared" si="56"/>
        <v>0</v>
      </c>
      <c r="EJC6" s="314">
        <f t="shared" si="56"/>
        <v>0</v>
      </c>
      <c r="EJD6" s="314">
        <f t="shared" si="56"/>
        <v>0</v>
      </c>
      <c r="EJE6" s="314">
        <f t="shared" si="56"/>
        <v>0</v>
      </c>
      <c r="EJF6" s="314">
        <f t="shared" si="56"/>
        <v>0</v>
      </c>
      <c r="EJG6" s="314">
        <f t="shared" si="56"/>
        <v>0</v>
      </c>
      <c r="EJH6" s="314">
        <f t="shared" si="56"/>
        <v>0</v>
      </c>
      <c r="EJI6" s="314">
        <f t="shared" si="56"/>
        <v>0</v>
      </c>
      <c r="EJJ6" s="314">
        <f t="shared" si="56"/>
        <v>0</v>
      </c>
      <c r="EJK6" s="314">
        <f t="shared" si="56"/>
        <v>0</v>
      </c>
      <c r="EJL6" s="314">
        <f t="shared" si="56"/>
        <v>0</v>
      </c>
      <c r="EJM6" s="314">
        <f t="shared" si="56"/>
        <v>0</v>
      </c>
      <c r="EJN6" s="314">
        <f t="shared" si="56"/>
        <v>0</v>
      </c>
      <c r="EJO6" s="314">
        <f t="shared" si="56"/>
        <v>0</v>
      </c>
      <c r="EJP6" s="314">
        <f t="shared" ref="EJP6:EMA6" si="57">EJP35-(EJP4+EJP5+EJP7+EJP8+EJP9)</f>
        <v>0</v>
      </c>
      <c r="EJQ6" s="314">
        <f t="shared" si="57"/>
        <v>0</v>
      </c>
      <c r="EJR6" s="314">
        <f t="shared" si="57"/>
        <v>0</v>
      </c>
      <c r="EJS6" s="314">
        <f t="shared" si="57"/>
        <v>0</v>
      </c>
      <c r="EJT6" s="314">
        <f t="shared" si="57"/>
        <v>0</v>
      </c>
      <c r="EJU6" s="314">
        <f t="shared" si="57"/>
        <v>0</v>
      </c>
      <c r="EJV6" s="314">
        <f t="shared" si="57"/>
        <v>0</v>
      </c>
      <c r="EJW6" s="314">
        <f t="shared" si="57"/>
        <v>0</v>
      </c>
      <c r="EJX6" s="314">
        <f t="shared" si="57"/>
        <v>0</v>
      </c>
      <c r="EJY6" s="314">
        <f t="shared" si="57"/>
        <v>0</v>
      </c>
      <c r="EJZ6" s="314">
        <f t="shared" si="57"/>
        <v>0</v>
      </c>
      <c r="EKA6" s="314">
        <f t="shared" si="57"/>
        <v>0</v>
      </c>
      <c r="EKB6" s="314">
        <f t="shared" si="57"/>
        <v>0</v>
      </c>
      <c r="EKC6" s="314">
        <f t="shared" si="57"/>
        <v>0</v>
      </c>
      <c r="EKD6" s="314">
        <f t="shared" si="57"/>
        <v>0</v>
      </c>
      <c r="EKE6" s="314">
        <f t="shared" si="57"/>
        <v>0</v>
      </c>
      <c r="EKF6" s="314">
        <f t="shared" si="57"/>
        <v>0</v>
      </c>
      <c r="EKG6" s="314">
        <f t="shared" si="57"/>
        <v>0</v>
      </c>
      <c r="EKH6" s="314">
        <f t="shared" si="57"/>
        <v>0</v>
      </c>
      <c r="EKI6" s="314">
        <f t="shared" si="57"/>
        <v>0</v>
      </c>
      <c r="EKJ6" s="314">
        <f t="shared" si="57"/>
        <v>0</v>
      </c>
      <c r="EKK6" s="314">
        <f t="shared" si="57"/>
        <v>0</v>
      </c>
      <c r="EKL6" s="314">
        <f t="shared" si="57"/>
        <v>0</v>
      </c>
      <c r="EKM6" s="314">
        <f t="shared" si="57"/>
        <v>0</v>
      </c>
      <c r="EKN6" s="314">
        <f t="shared" si="57"/>
        <v>0</v>
      </c>
      <c r="EKO6" s="314">
        <f t="shared" si="57"/>
        <v>0</v>
      </c>
      <c r="EKP6" s="314">
        <f t="shared" si="57"/>
        <v>0</v>
      </c>
      <c r="EKQ6" s="314">
        <f t="shared" si="57"/>
        <v>0</v>
      </c>
      <c r="EKR6" s="314">
        <f t="shared" si="57"/>
        <v>0</v>
      </c>
      <c r="EKS6" s="314">
        <f t="shared" si="57"/>
        <v>0</v>
      </c>
      <c r="EKT6" s="314">
        <f t="shared" si="57"/>
        <v>0</v>
      </c>
      <c r="EKU6" s="314">
        <f t="shared" si="57"/>
        <v>0</v>
      </c>
      <c r="EKV6" s="314">
        <f t="shared" si="57"/>
        <v>0</v>
      </c>
      <c r="EKW6" s="314">
        <f t="shared" si="57"/>
        <v>0</v>
      </c>
      <c r="EKX6" s="314">
        <f t="shared" si="57"/>
        <v>0</v>
      </c>
      <c r="EKY6" s="314">
        <f t="shared" si="57"/>
        <v>0</v>
      </c>
      <c r="EKZ6" s="314">
        <f t="shared" si="57"/>
        <v>0</v>
      </c>
      <c r="ELA6" s="314">
        <f t="shared" si="57"/>
        <v>0</v>
      </c>
      <c r="ELB6" s="314">
        <f t="shared" si="57"/>
        <v>0</v>
      </c>
      <c r="ELC6" s="314">
        <f t="shared" si="57"/>
        <v>0</v>
      </c>
      <c r="ELD6" s="314">
        <f t="shared" si="57"/>
        <v>0</v>
      </c>
      <c r="ELE6" s="314">
        <f t="shared" si="57"/>
        <v>0</v>
      </c>
      <c r="ELF6" s="314">
        <f t="shared" si="57"/>
        <v>0</v>
      </c>
      <c r="ELG6" s="314">
        <f t="shared" si="57"/>
        <v>0</v>
      </c>
      <c r="ELH6" s="314">
        <f t="shared" si="57"/>
        <v>0</v>
      </c>
      <c r="ELI6" s="314">
        <f t="shared" si="57"/>
        <v>0</v>
      </c>
      <c r="ELJ6" s="314">
        <f t="shared" si="57"/>
        <v>0</v>
      </c>
      <c r="ELK6" s="314">
        <f t="shared" si="57"/>
        <v>0</v>
      </c>
      <c r="ELL6" s="314">
        <f t="shared" si="57"/>
        <v>0</v>
      </c>
      <c r="ELM6" s="314">
        <f t="shared" si="57"/>
        <v>0</v>
      </c>
      <c r="ELN6" s="314">
        <f t="shared" si="57"/>
        <v>0</v>
      </c>
      <c r="ELO6" s="314">
        <f t="shared" si="57"/>
        <v>0</v>
      </c>
      <c r="ELP6" s="314">
        <f t="shared" si="57"/>
        <v>0</v>
      </c>
      <c r="ELQ6" s="314">
        <f t="shared" si="57"/>
        <v>0</v>
      </c>
      <c r="ELR6" s="314">
        <f t="shared" si="57"/>
        <v>0</v>
      </c>
      <c r="ELS6" s="314">
        <f t="shared" si="57"/>
        <v>0</v>
      </c>
      <c r="ELT6" s="314">
        <f t="shared" si="57"/>
        <v>0</v>
      </c>
      <c r="ELU6" s="314">
        <f t="shared" si="57"/>
        <v>0</v>
      </c>
      <c r="ELV6" s="314">
        <f t="shared" si="57"/>
        <v>0</v>
      </c>
      <c r="ELW6" s="314">
        <f t="shared" si="57"/>
        <v>0</v>
      </c>
      <c r="ELX6" s="314">
        <f t="shared" si="57"/>
        <v>0</v>
      </c>
      <c r="ELY6" s="314">
        <f t="shared" si="57"/>
        <v>0</v>
      </c>
      <c r="ELZ6" s="314">
        <f t="shared" si="57"/>
        <v>0</v>
      </c>
      <c r="EMA6" s="314">
        <f t="shared" si="57"/>
        <v>0</v>
      </c>
      <c r="EMB6" s="314">
        <f t="shared" ref="EMB6:EOM6" si="58">EMB35-(EMB4+EMB5+EMB7+EMB8+EMB9)</f>
        <v>0</v>
      </c>
      <c r="EMC6" s="314">
        <f t="shared" si="58"/>
        <v>0</v>
      </c>
      <c r="EMD6" s="314">
        <f t="shared" si="58"/>
        <v>0</v>
      </c>
      <c r="EME6" s="314">
        <f t="shared" si="58"/>
        <v>0</v>
      </c>
      <c r="EMF6" s="314">
        <f t="shared" si="58"/>
        <v>0</v>
      </c>
      <c r="EMG6" s="314">
        <f t="shared" si="58"/>
        <v>0</v>
      </c>
      <c r="EMH6" s="314">
        <f t="shared" si="58"/>
        <v>0</v>
      </c>
      <c r="EMI6" s="314">
        <f t="shared" si="58"/>
        <v>0</v>
      </c>
      <c r="EMJ6" s="314">
        <f t="shared" si="58"/>
        <v>0</v>
      </c>
      <c r="EMK6" s="314">
        <f t="shared" si="58"/>
        <v>0</v>
      </c>
      <c r="EML6" s="314">
        <f t="shared" si="58"/>
        <v>0</v>
      </c>
      <c r="EMM6" s="314">
        <f t="shared" si="58"/>
        <v>0</v>
      </c>
      <c r="EMN6" s="314">
        <f t="shared" si="58"/>
        <v>0</v>
      </c>
      <c r="EMO6" s="314">
        <f t="shared" si="58"/>
        <v>0</v>
      </c>
      <c r="EMP6" s="314">
        <f t="shared" si="58"/>
        <v>0</v>
      </c>
      <c r="EMQ6" s="314">
        <f t="shared" si="58"/>
        <v>0</v>
      </c>
      <c r="EMR6" s="314">
        <f t="shared" si="58"/>
        <v>0</v>
      </c>
      <c r="EMS6" s="314">
        <f t="shared" si="58"/>
        <v>0</v>
      </c>
      <c r="EMT6" s="314">
        <f t="shared" si="58"/>
        <v>0</v>
      </c>
      <c r="EMU6" s="314">
        <f t="shared" si="58"/>
        <v>0</v>
      </c>
      <c r="EMV6" s="314">
        <f t="shared" si="58"/>
        <v>0</v>
      </c>
      <c r="EMW6" s="314">
        <f t="shared" si="58"/>
        <v>0</v>
      </c>
      <c r="EMX6" s="314">
        <f t="shared" si="58"/>
        <v>0</v>
      </c>
      <c r="EMY6" s="314">
        <f t="shared" si="58"/>
        <v>0</v>
      </c>
      <c r="EMZ6" s="314">
        <f t="shared" si="58"/>
        <v>0</v>
      </c>
      <c r="ENA6" s="314">
        <f t="shared" si="58"/>
        <v>0</v>
      </c>
      <c r="ENB6" s="314">
        <f t="shared" si="58"/>
        <v>0</v>
      </c>
      <c r="ENC6" s="314">
        <f t="shared" si="58"/>
        <v>0</v>
      </c>
      <c r="END6" s="314">
        <f t="shared" si="58"/>
        <v>0</v>
      </c>
      <c r="ENE6" s="314">
        <f t="shared" si="58"/>
        <v>0</v>
      </c>
      <c r="ENF6" s="314">
        <f t="shared" si="58"/>
        <v>0</v>
      </c>
      <c r="ENG6" s="314">
        <f t="shared" si="58"/>
        <v>0</v>
      </c>
      <c r="ENH6" s="314">
        <f t="shared" si="58"/>
        <v>0</v>
      </c>
      <c r="ENI6" s="314">
        <f t="shared" si="58"/>
        <v>0</v>
      </c>
      <c r="ENJ6" s="314">
        <f t="shared" si="58"/>
        <v>0</v>
      </c>
      <c r="ENK6" s="314">
        <f t="shared" si="58"/>
        <v>0</v>
      </c>
      <c r="ENL6" s="314">
        <f t="shared" si="58"/>
        <v>0</v>
      </c>
      <c r="ENM6" s="314">
        <f t="shared" si="58"/>
        <v>0</v>
      </c>
      <c r="ENN6" s="314">
        <f t="shared" si="58"/>
        <v>0</v>
      </c>
      <c r="ENO6" s="314">
        <f t="shared" si="58"/>
        <v>0</v>
      </c>
      <c r="ENP6" s="314">
        <f t="shared" si="58"/>
        <v>0</v>
      </c>
      <c r="ENQ6" s="314">
        <f t="shared" si="58"/>
        <v>0</v>
      </c>
      <c r="ENR6" s="314">
        <f t="shared" si="58"/>
        <v>0</v>
      </c>
      <c r="ENS6" s="314">
        <f t="shared" si="58"/>
        <v>0</v>
      </c>
      <c r="ENT6" s="314">
        <f t="shared" si="58"/>
        <v>0</v>
      </c>
      <c r="ENU6" s="314">
        <f t="shared" si="58"/>
        <v>0</v>
      </c>
      <c r="ENV6" s="314">
        <f t="shared" si="58"/>
        <v>0</v>
      </c>
      <c r="ENW6" s="314">
        <f t="shared" si="58"/>
        <v>0</v>
      </c>
      <c r="ENX6" s="314">
        <f t="shared" si="58"/>
        <v>0</v>
      </c>
      <c r="ENY6" s="314">
        <f t="shared" si="58"/>
        <v>0</v>
      </c>
      <c r="ENZ6" s="314">
        <f t="shared" si="58"/>
        <v>0</v>
      </c>
      <c r="EOA6" s="314">
        <f t="shared" si="58"/>
        <v>0</v>
      </c>
      <c r="EOB6" s="314">
        <f t="shared" si="58"/>
        <v>0</v>
      </c>
      <c r="EOC6" s="314">
        <f t="shared" si="58"/>
        <v>0</v>
      </c>
      <c r="EOD6" s="314">
        <f t="shared" si="58"/>
        <v>0</v>
      </c>
      <c r="EOE6" s="314">
        <f t="shared" si="58"/>
        <v>0</v>
      </c>
      <c r="EOF6" s="314">
        <f t="shared" si="58"/>
        <v>0</v>
      </c>
      <c r="EOG6" s="314">
        <f t="shared" si="58"/>
        <v>0</v>
      </c>
      <c r="EOH6" s="314">
        <f t="shared" si="58"/>
        <v>0</v>
      </c>
      <c r="EOI6" s="314">
        <f t="shared" si="58"/>
        <v>0</v>
      </c>
      <c r="EOJ6" s="314">
        <f t="shared" si="58"/>
        <v>0</v>
      </c>
      <c r="EOK6" s="314">
        <f t="shared" si="58"/>
        <v>0</v>
      </c>
      <c r="EOL6" s="314">
        <f t="shared" si="58"/>
        <v>0</v>
      </c>
      <c r="EOM6" s="314">
        <f t="shared" si="58"/>
        <v>0</v>
      </c>
      <c r="EON6" s="314">
        <f t="shared" ref="EON6:EQY6" si="59">EON35-(EON4+EON5+EON7+EON8+EON9)</f>
        <v>0</v>
      </c>
      <c r="EOO6" s="314">
        <f t="shared" si="59"/>
        <v>0</v>
      </c>
      <c r="EOP6" s="314">
        <f t="shared" si="59"/>
        <v>0</v>
      </c>
      <c r="EOQ6" s="314">
        <f t="shared" si="59"/>
        <v>0</v>
      </c>
      <c r="EOR6" s="314">
        <f t="shared" si="59"/>
        <v>0</v>
      </c>
      <c r="EOS6" s="314">
        <f t="shared" si="59"/>
        <v>0</v>
      </c>
      <c r="EOT6" s="314">
        <f t="shared" si="59"/>
        <v>0</v>
      </c>
      <c r="EOU6" s="314">
        <f t="shared" si="59"/>
        <v>0</v>
      </c>
      <c r="EOV6" s="314">
        <f t="shared" si="59"/>
        <v>0</v>
      </c>
      <c r="EOW6" s="314">
        <f t="shared" si="59"/>
        <v>0</v>
      </c>
      <c r="EOX6" s="314">
        <f t="shared" si="59"/>
        <v>0</v>
      </c>
      <c r="EOY6" s="314">
        <f t="shared" si="59"/>
        <v>0</v>
      </c>
      <c r="EOZ6" s="314">
        <f t="shared" si="59"/>
        <v>0</v>
      </c>
      <c r="EPA6" s="314">
        <f t="shared" si="59"/>
        <v>0</v>
      </c>
      <c r="EPB6" s="314">
        <f t="shared" si="59"/>
        <v>0</v>
      </c>
      <c r="EPC6" s="314">
        <f t="shared" si="59"/>
        <v>0</v>
      </c>
      <c r="EPD6" s="314">
        <f t="shared" si="59"/>
        <v>0</v>
      </c>
      <c r="EPE6" s="314">
        <f t="shared" si="59"/>
        <v>0</v>
      </c>
      <c r="EPF6" s="314">
        <f t="shared" si="59"/>
        <v>0</v>
      </c>
      <c r="EPG6" s="314">
        <f t="shared" si="59"/>
        <v>0</v>
      </c>
      <c r="EPH6" s="314">
        <f t="shared" si="59"/>
        <v>0</v>
      </c>
      <c r="EPI6" s="314">
        <f t="shared" si="59"/>
        <v>0</v>
      </c>
      <c r="EPJ6" s="314">
        <f t="shared" si="59"/>
        <v>0</v>
      </c>
      <c r="EPK6" s="314">
        <f t="shared" si="59"/>
        <v>0</v>
      </c>
      <c r="EPL6" s="314">
        <f t="shared" si="59"/>
        <v>0</v>
      </c>
      <c r="EPM6" s="314">
        <f t="shared" si="59"/>
        <v>0</v>
      </c>
      <c r="EPN6" s="314">
        <f t="shared" si="59"/>
        <v>0</v>
      </c>
      <c r="EPO6" s="314">
        <f t="shared" si="59"/>
        <v>0</v>
      </c>
      <c r="EPP6" s="314">
        <f t="shared" si="59"/>
        <v>0</v>
      </c>
      <c r="EPQ6" s="314">
        <f t="shared" si="59"/>
        <v>0</v>
      </c>
      <c r="EPR6" s="314">
        <f t="shared" si="59"/>
        <v>0</v>
      </c>
      <c r="EPS6" s="314">
        <f t="shared" si="59"/>
        <v>0</v>
      </c>
      <c r="EPT6" s="314">
        <f t="shared" si="59"/>
        <v>0</v>
      </c>
      <c r="EPU6" s="314">
        <f t="shared" si="59"/>
        <v>0</v>
      </c>
      <c r="EPV6" s="314">
        <f t="shared" si="59"/>
        <v>0</v>
      </c>
      <c r="EPW6" s="314">
        <f t="shared" si="59"/>
        <v>0</v>
      </c>
      <c r="EPX6" s="314">
        <f t="shared" si="59"/>
        <v>0</v>
      </c>
      <c r="EPY6" s="314">
        <f t="shared" si="59"/>
        <v>0</v>
      </c>
      <c r="EPZ6" s="314">
        <f t="shared" si="59"/>
        <v>0</v>
      </c>
      <c r="EQA6" s="314">
        <f t="shared" si="59"/>
        <v>0</v>
      </c>
      <c r="EQB6" s="314">
        <f t="shared" si="59"/>
        <v>0</v>
      </c>
      <c r="EQC6" s="314">
        <f t="shared" si="59"/>
        <v>0</v>
      </c>
      <c r="EQD6" s="314">
        <f t="shared" si="59"/>
        <v>0</v>
      </c>
      <c r="EQE6" s="314">
        <f t="shared" si="59"/>
        <v>0</v>
      </c>
      <c r="EQF6" s="314">
        <f t="shared" si="59"/>
        <v>0</v>
      </c>
      <c r="EQG6" s="314">
        <f t="shared" si="59"/>
        <v>0</v>
      </c>
      <c r="EQH6" s="314">
        <f t="shared" si="59"/>
        <v>0</v>
      </c>
      <c r="EQI6" s="314">
        <f t="shared" si="59"/>
        <v>0</v>
      </c>
      <c r="EQJ6" s="314">
        <f t="shared" si="59"/>
        <v>0</v>
      </c>
      <c r="EQK6" s="314">
        <f t="shared" si="59"/>
        <v>0</v>
      </c>
      <c r="EQL6" s="314">
        <f t="shared" si="59"/>
        <v>0</v>
      </c>
      <c r="EQM6" s="314">
        <f t="shared" si="59"/>
        <v>0</v>
      </c>
      <c r="EQN6" s="314">
        <f t="shared" si="59"/>
        <v>0</v>
      </c>
      <c r="EQO6" s="314">
        <f t="shared" si="59"/>
        <v>0</v>
      </c>
      <c r="EQP6" s="314">
        <f t="shared" si="59"/>
        <v>0</v>
      </c>
      <c r="EQQ6" s="314">
        <f t="shared" si="59"/>
        <v>0</v>
      </c>
      <c r="EQR6" s="314">
        <f t="shared" si="59"/>
        <v>0</v>
      </c>
      <c r="EQS6" s="314">
        <f t="shared" si="59"/>
        <v>0</v>
      </c>
      <c r="EQT6" s="314">
        <f t="shared" si="59"/>
        <v>0</v>
      </c>
      <c r="EQU6" s="314">
        <f t="shared" si="59"/>
        <v>0</v>
      </c>
      <c r="EQV6" s="314">
        <f t="shared" si="59"/>
        <v>0</v>
      </c>
      <c r="EQW6" s="314">
        <f t="shared" si="59"/>
        <v>0</v>
      </c>
      <c r="EQX6" s="314">
        <f t="shared" si="59"/>
        <v>0</v>
      </c>
      <c r="EQY6" s="314">
        <f t="shared" si="59"/>
        <v>0</v>
      </c>
      <c r="EQZ6" s="314">
        <f t="shared" ref="EQZ6:ETK6" si="60">EQZ35-(EQZ4+EQZ5+EQZ7+EQZ8+EQZ9)</f>
        <v>0</v>
      </c>
      <c r="ERA6" s="314">
        <f t="shared" si="60"/>
        <v>0</v>
      </c>
      <c r="ERB6" s="314">
        <f t="shared" si="60"/>
        <v>0</v>
      </c>
      <c r="ERC6" s="314">
        <f t="shared" si="60"/>
        <v>0</v>
      </c>
      <c r="ERD6" s="314">
        <f t="shared" si="60"/>
        <v>0</v>
      </c>
      <c r="ERE6" s="314">
        <f t="shared" si="60"/>
        <v>0</v>
      </c>
      <c r="ERF6" s="314">
        <f t="shared" si="60"/>
        <v>0</v>
      </c>
      <c r="ERG6" s="314">
        <f t="shared" si="60"/>
        <v>0</v>
      </c>
      <c r="ERH6" s="314">
        <f t="shared" si="60"/>
        <v>0</v>
      </c>
      <c r="ERI6" s="314">
        <f t="shared" si="60"/>
        <v>0</v>
      </c>
      <c r="ERJ6" s="314">
        <f t="shared" si="60"/>
        <v>0</v>
      </c>
      <c r="ERK6" s="314">
        <f t="shared" si="60"/>
        <v>0</v>
      </c>
      <c r="ERL6" s="314">
        <f t="shared" si="60"/>
        <v>0</v>
      </c>
      <c r="ERM6" s="314">
        <f t="shared" si="60"/>
        <v>0</v>
      </c>
      <c r="ERN6" s="314">
        <f t="shared" si="60"/>
        <v>0</v>
      </c>
      <c r="ERO6" s="314">
        <f t="shared" si="60"/>
        <v>0</v>
      </c>
      <c r="ERP6" s="314">
        <f t="shared" si="60"/>
        <v>0</v>
      </c>
      <c r="ERQ6" s="314">
        <f t="shared" si="60"/>
        <v>0</v>
      </c>
      <c r="ERR6" s="314">
        <f t="shared" si="60"/>
        <v>0</v>
      </c>
      <c r="ERS6" s="314">
        <f t="shared" si="60"/>
        <v>0</v>
      </c>
      <c r="ERT6" s="314">
        <f t="shared" si="60"/>
        <v>0</v>
      </c>
      <c r="ERU6" s="314">
        <f t="shared" si="60"/>
        <v>0</v>
      </c>
      <c r="ERV6" s="314">
        <f t="shared" si="60"/>
        <v>0</v>
      </c>
      <c r="ERW6" s="314">
        <f t="shared" si="60"/>
        <v>0</v>
      </c>
      <c r="ERX6" s="314">
        <f t="shared" si="60"/>
        <v>0</v>
      </c>
      <c r="ERY6" s="314">
        <f t="shared" si="60"/>
        <v>0</v>
      </c>
      <c r="ERZ6" s="314">
        <f t="shared" si="60"/>
        <v>0</v>
      </c>
      <c r="ESA6" s="314">
        <f t="shared" si="60"/>
        <v>0</v>
      </c>
      <c r="ESB6" s="314">
        <f t="shared" si="60"/>
        <v>0</v>
      </c>
      <c r="ESC6" s="314">
        <f t="shared" si="60"/>
        <v>0</v>
      </c>
      <c r="ESD6" s="314">
        <f t="shared" si="60"/>
        <v>0</v>
      </c>
      <c r="ESE6" s="314">
        <f t="shared" si="60"/>
        <v>0</v>
      </c>
      <c r="ESF6" s="314">
        <f t="shared" si="60"/>
        <v>0</v>
      </c>
      <c r="ESG6" s="314">
        <f t="shared" si="60"/>
        <v>0</v>
      </c>
      <c r="ESH6" s="314">
        <f t="shared" si="60"/>
        <v>0</v>
      </c>
      <c r="ESI6" s="314">
        <f t="shared" si="60"/>
        <v>0</v>
      </c>
      <c r="ESJ6" s="314">
        <f t="shared" si="60"/>
        <v>0</v>
      </c>
      <c r="ESK6" s="314">
        <f t="shared" si="60"/>
        <v>0</v>
      </c>
      <c r="ESL6" s="314">
        <f t="shared" si="60"/>
        <v>0</v>
      </c>
      <c r="ESM6" s="314">
        <f t="shared" si="60"/>
        <v>0</v>
      </c>
      <c r="ESN6" s="314">
        <f t="shared" si="60"/>
        <v>0</v>
      </c>
      <c r="ESO6" s="314">
        <f t="shared" si="60"/>
        <v>0</v>
      </c>
      <c r="ESP6" s="314">
        <f t="shared" si="60"/>
        <v>0</v>
      </c>
      <c r="ESQ6" s="314">
        <f t="shared" si="60"/>
        <v>0</v>
      </c>
      <c r="ESR6" s="314">
        <f t="shared" si="60"/>
        <v>0</v>
      </c>
      <c r="ESS6" s="314">
        <f t="shared" si="60"/>
        <v>0</v>
      </c>
      <c r="EST6" s="314">
        <f t="shared" si="60"/>
        <v>0</v>
      </c>
      <c r="ESU6" s="314">
        <f t="shared" si="60"/>
        <v>0</v>
      </c>
      <c r="ESV6" s="314">
        <f t="shared" si="60"/>
        <v>0</v>
      </c>
      <c r="ESW6" s="314">
        <f t="shared" si="60"/>
        <v>0</v>
      </c>
      <c r="ESX6" s="314">
        <f t="shared" si="60"/>
        <v>0</v>
      </c>
      <c r="ESY6" s="314">
        <f t="shared" si="60"/>
        <v>0</v>
      </c>
      <c r="ESZ6" s="314">
        <f t="shared" si="60"/>
        <v>0</v>
      </c>
      <c r="ETA6" s="314">
        <f t="shared" si="60"/>
        <v>0</v>
      </c>
      <c r="ETB6" s="314">
        <f t="shared" si="60"/>
        <v>0</v>
      </c>
      <c r="ETC6" s="314">
        <f t="shared" si="60"/>
        <v>0</v>
      </c>
      <c r="ETD6" s="314">
        <f t="shared" si="60"/>
        <v>0</v>
      </c>
      <c r="ETE6" s="314">
        <f t="shared" si="60"/>
        <v>0</v>
      </c>
      <c r="ETF6" s="314">
        <f t="shared" si="60"/>
        <v>0</v>
      </c>
      <c r="ETG6" s="314">
        <f t="shared" si="60"/>
        <v>0</v>
      </c>
      <c r="ETH6" s="314">
        <f t="shared" si="60"/>
        <v>0</v>
      </c>
      <c r="ETI6" s="314">
        <f t="shared" si="60"/>
        <v>0</v>
      </c>
      <c r="ETJ6" s="314">
        <f t="shared" si="60"/>
        <v>0</v>
      </c>
      <c r="ETK6" s="314">
        <f t="shared" si="60"/>
        <v>0</v>
      </c>
      <c r="ETL6" s="314">
        <f t="shared" ref="ETL6:EVW6" si="61">ETL35-(ETL4+ETL5+ETL7+ETL8+ETL9)</f>
        <v>0</v>
      </c>
      <c r="ETM6" s="314">
        <f t="shared" si="61"/>
        <v>0</v>
      </c>
      <c r="ETN6" s="314">
        <f t="shared" si="61"/>
        <v>0</v>
      </c>
      <c r="ETO6" s="314">
        <f t="shared" si="61"/>
        <v>0</v>
      </c>
      <c r="ETP6" s="314">
        <f t="shared" si="61"/>
        <v>0</v>
      </c>
      <c r="ETQ6" s="314">
        <f t="shared" si="61"/>
        <v>0</v>
      </c>
      <c r="ETR6" s="314">
        <f t="shared" si="61"/>
        <v>0</v>
      </c>
      <c r="ETS6" s="314">
        <f t="shared" si="61"/>
        <v>0</v>
      </c>
      <c r="ETT6" s="314">
        <f t="shared" si="61"/>
        <v>0</v>
      </c>
      <c r="ETU6" s="314">
        <f t="shared" si="61"/>
        <v>0</v>
      </c>
      <c r="ETV6" s="314">
        <f t="shared" si="61"/>
        <v>0</v>
      </c>
      <c r="ETW6" s="314">
        <f t="shared" si="61"/>
        <v>0</v>
      </c>
      <c r="ETX6" s="314">
        <f t="shared" si="61"/>
        <v>0</v>
      </c>
      <c r="ETY6" s="314">
        <f t="shared" si="61"/>
        <v>0</v>
      </c>
      <c r="ETZ6" s="314">
        <f t="shared" si="61"/>
        <v>0</v>
      </c>
      <c r="EUA6" s="314">
        <f t="shared" si="61"/>
        <v>0</v>
      </c>
      <c r="EUB6" s="314">
        <f t="shared" si="61"/>
        <v>0</v>
      </c>
      <c r="EUC6" s="314">
        <f t="shared" si="61"/>
        <v>0</v>
      </c>
      <c r="EUD6" s="314">
        <f t="shared" si="61"/>
        <v>0</v>
      </c>
      <c r="EUE6" s="314">
        <f t="shared" si="61"/>
        <v>0</v>
      </c>
      <c r="EUF6" s="314">
        <f t="shared" si="61"/>
        <v>0</v>
      </c>
      <c r="EUG6" s="314">
        <f t="shared" si="61"/>
        <v>0</v>
      </c>
      <c r="EUH6" s="314">
        <f t="shared" si="61"/>
        <v>0</v>
      </c>
      <c r="EUI6" s="314">
        <f t="shared" si="61"/>
        <v>0</v>
      </c>
      <c r="EUJ6" s="314">
        <f t="shared" si="61"/>
        <v>0</v>
      </c>
      <c r="EUK6" s="314">
        <f t="shared" si="61"/>
        <v>0</v>
      </c>
      <c r="EUL6" s="314">
        <f t="shared" si="61"/>
        <v>0</v>
      </c>
      <c r="EUM6" s="314">
        <f t="shared" si="61"/>
        <v>0</v>
      </c>
      <c r="EUN6" s="314">
        <f t="shared" si="61"/>
        <v>0</v>
      </c>
      <c r="EUO6" s="314">
        <f t="shared" si="61"/>
        <v>0</v>
      </c>
      <c r="EUP6" s="314">
        <f t="shared" si="61"/>
        <v>0</v>
      </c>
      <c r="EUQ6" s="314">
        <f t="shared" si="61"/>
        <v>0</v>
      </c>
      <c r="EUR6" s="314">
        <f t="shared" si="61"/>
        <v>0</v>
      </c>
      <c r="EUS6" s="314">
        <f t="shared" si="61"/>
        <v>0</v>
      </c>
      <c r="EUT6" s="314">
        <f t="shared" si="61"/>
        <v>0</v>
      </c>
      <c r="EUU6" s="314">
        <f t="shared" si="61"/>
        <v>0</v>
      </c>
      <c r="EUV6" s="314">
        <f t="shared" si="61"/>
        <v>0</v>
      </c>
      <c r="EUW6" s="314">
        <f t="shared" si="61"/>
        <v>0</v>
      </c>
      <c r="EUX6" s="314">
        <f t="shared" si="61"/>
        <v>0</v>
      </c>
      <c r="EUY6" s="314">
        <f t="shared" si="61"/>
        <v>0</v>
      </c>
      <c r="EUZ6" s="314">
        <f t="shared" si="61"/>
        <v>0</v>
      </c>
      <c r="EVA6" s="314">
        <f t="shared" si="61"/>
        <v>0</v>
      </c>
      <c r="EVB6" s="314">
        <f t="shared" si="61"/>
        <v>0</v>
      </c>
      <c r="EVC6" s="314">
        <f t="shared" si="61"/>
        <v>0</v>
      </c>
      <c r="EVD6" s="314">
        <f t="shared" si="61"/>
        <v>0</v>
      </c>
      <c r="EVE6" s="314">
        <f t="shared" si="61"/>
        <v>0</v>
      </c>
      <c r="EVF6" s="314">
        <f t="shared" si="61"/>
        <v>0</v>
      </c>
      <c r="EVG6" s="314">
        <f t="shared" si="61"/>
        <v>0</v>
      </c>
      <c r="EVH6" s="314">
        <f t="shared" si="61"/>
        <v>0</v>
      </c>
      <c r="EVI6" s="314">
        <f t="shared" si="61"/>
        <v>0</v>
      </c>
      <c r="EVJ6" s="314">
        <f t="shared" si="61"/>
        <v>0</v>
      </c>
      <c r="EVK6" s="314">
        <f t="shared" si="61"/>
        <v>0</v>
      </c>
      <c r="EVL6" s="314">
        <f t="shared" si="61"/>
        <v>0</v>
      </c>
      <c r="EVM6" s="314">
        <f t="shared" si="61"/>
        <v>0</v>
      </c>
      <c r="EVN6" s="314">
        <f t="shared" si="61"/>
        <v>0</v>
      </c>
      <c r="EVO6" s="314">
        <f t="shared" si="61"/>
        <v>0</v>
      </c>
      <c r="EVP6" s="314">
        <f t="shared" si="61"/>
        <v>0</v>
      </c>
      <c r="EVQ6" s="314">
        <f t="shared" si="61"/>
        <v>0</v>
      </c>
      <c r="EVR6" s="314">
        <f t="shared" si="61"/>
        <v>0</v>
      </c>
      <c r="EVS6" s="314">
        <f t="shared" si="61"/>
        <v>0</v>
      </c>
      <c r="EVT6" s="314">
        <f t="shared" si="61"/>
        <v>0</v>
      </c>
      <c r="EVU6" s="314">
        <f t="shared" si="61"/>
        <v>0</v>
      </c>
      <c r="EVV6" s="314">
        <f t="shared" si="61"/>
        <v>0</v>
      </c>
      <c r="EVW6" s="314">
        <f t="shared" si="61"/>
        <v>0</v>
      </c>
      <c r="EVX6" s="314">
        <f t="shared" ref="EVX6:EYI6" si="62">EVX35-(EVX4+EVX5+EVX7+EVX8+EVX9)</f>
        <v>0</v>
      </c>
      <c r="EVY6" s="314">
        <f t="shared" si="62"/>
        <v>0</v>
      </c>
      <c r="EVZ6" s="314">
        <f t="shared" si="62"/>
        <v>0</v>
      </c>
      <c r="EWA6" s="314">
        <f t="shared" si="62"/>
        <v>0</v>
      </c>
      <c r="EWB6" s="314">
        <f t="shared" si="62"/>
        <v>0</v>
      </c>
      <c r="EWC6" s="314">
        <f t="shared" si="62"/>
        <v>0</v>
      </c>
      <c r="EWD6" s="314">
        <f t="shared" si="62"/>
        <v>0</v>
      </c>
      <c r="EWE6" s="314">
        <f t="shared" si="62"/>
        <v>0</v>
      </c>
      <c r="EWF6" s="314">
        <f t="shared" si="62"/>
        <v>0</v>
      </c>
      <c r="EWG6" s="314">
        <f t="shared" si="62"/>
        <v>0</v>
      </c>
      <c r="EWH6" s="314">
        <f t="shared" si="62"/>
        <v>0</v>
      </c>
      <c r="EWI6" s="314">
        <f t="shared" si="62"/>
        <v>0</v>
      </c>
      <c r="EWJ6" s="314">
        <f t="shared" si="62"/>
        <v>0</v>
      </c>
      <c r="EWK6" s="314">
        <f t="shared" si="62"/>
        <v>0</v>
      </c>
      <c r="EWL6" s="314">
        <f t="shared" si="62"/>
        <v>0</v>
      </c>
      <c r="EWM6" s="314">
        <f t="shared" si="62"/>
        <v>0</v>
      </c>
      <c r="EWN6" s="314">
        <f t="shared" si="62"/>
        <v>0</v>
      </c>
      <c r="EWO6" s="314">
        <f t="shared" si="62"/>
        <v>0</v>
      </c>
      <c r="EWP6" s="314">
        <f t="shared" si="62"/>
        <v>0</v>
      </c>
      <c r="EWQ6" s="314">
        <f t="shared" si="62"/>
        <v>0</v>
      </c>
      <c r="EWR6" s="314">
        <f t="shared" si="62"/>
        <v>0</v>
      </c>
      <c r="EWS6" s="314">
        <f t="shared" si="62"/>
        <v>0</v>
      </c>
      <c r="EWT6" s="314">
        <f t="shared" si="62"/>
        <v>0</v>
      </c>
      <c r="EWU6" s="314">
        <f t="shared" si="62"/>
        <v>0</v>
      </c>
      <c r="EWV6" s="314">
        <f t="shared" si="62"/>
        <v>0</v>
      </c>
      <c r="EWW6" s="314">
        <f t="shared" si="62"/>
        <v>0</v>
      </c>
      <c r="EWX6" s="314">
        <f t="shared" si="62"/>
        <v>0</v>
      </c>
      <c r="EWY6" s="314">
        <f t="shared" si="62"/>
        <v>0</v>
      </c>
      <c r="EWZ6" s="314">
        <f t="shared" si="62"/>
        <v>0</v>
      </c>
      <c r="EXA6" s="314">
        <f t="shared" si="62"/>
        <v>0</v>
      </c>
      <c r="EXB6" s="314">
        <f t="shared" si="62"/>
        <v>0</v>
      </c>
      <c r="EXC6" s="314">
        <f t="shared" si="62"/>
        <v>0</v>
      </c>
      <c r="EXD6" s="314">
        <f t="shared" si="62"/>
        <v>0</v>
      </c>
      <c r="EXE6" s="314">
        <f t="shared" si="62"/>
        <v>0</v>
      </c>
      <c r="EXF6" s="314">
        <f t="shared" si="62"/>
        <v>0</v>
      </c>
      <c r="EXG6" s="314">
        <f t="shared" si="62"/>
        <v>0</v>
      </c>
      <c r="EXH6" s="314">
        <f t="shared" si="62"/>
        <v>0</v>
      </c>
      <c r="EXI6" s="314">
        <f t="shared" si="62"/>
        <v>0</v>
      </c>
      <c r="EXJ6" s="314">
        <f t="shared" si="62"/>
        <v>0</v>
      </c>
      <c r="EXK6" s="314">
        <f t="shared" si="62"/>
        <v>0</v>
      </c>
      <c r="EXL6" s="314">
        <f t="shared" si="62"/>
        <v>0</v>
      </c>
      <c r="EXM6" s="314">
        <f t="shared" si="62"/>
        <v>0</v>
      </c>
      <c r="EXN6" s="314">
        <f t="shared" si="62"/>
        <v>0</v>
      </c>
      <c r="EXO6" s="314">
        <f t="shared" si="62"/>
        <v>0</v>
      </c>
      <c r="EXP6" s="314">
        <f t="shared" si="62"/>
        <v>0</v>
      </c>
      <c r="EXQ6" s="314">
        <f t="shared" si="62"/>
        <v>0</v>
      </c>
      <c r="EXR6" s="314">
        <f t="shared" si="62"/>
        <v>0</v>
      </c>
      <c r="EXS6" s="314">
        <f t="shared" si="62"/>
        <v>0</v>
      </c>
      <c r="EXT6" s="314">
        <f t="shared" si="62"/>
        <v>0</v>
      </c>
      <c r="EXU6" s="314">
        <f t="shared" si="62"/>
        <v>0</v>
      </c>
      <c r="EXV6" s="314">
        <f t="shared" si="62"/>
        <v>0</v>
      </c>
      <c r="EXW6" s="314">
        <f t="shared" si="62"/>
        <v>0</v>
      </c>
      <c r="EXX6" s="314">
        <f t="shared" si="62"/>
        <v>0</v>
      </c>
      <c r="EXY6" s="314">
        <f t="shared" si="62"/>
        <v>0</v>
      </c>
      <c r="EXZ6" s="314">
        <f t="shared" si="62"/>
        <v>0</v>
      </c>
      <c r="EYA6" s="314">
        <f t="shared" si="62"/>
        <v>0</v>
      </c>
      <c r="EYB6" s="314">
        <f t="shared" si="62"/>
        <v>0</v>
      </c>
      <c r="EYC6" s="314">
        <f t="shared" si="62"/>
        <v>0</v>
      </c>
      <c r="EYD6" s="314">
        <f t="shared" si="62"/>
        <v>0</v>
      </c>
      <c r="EYE6" s="314">
        <f t="shared" si="62"/>
        <v>0</v>
      </c>
      <c r="EYF6" s="314">
        <f t="shared" si="62"/>
        <v>0</v>
      </c>
      <c r="EYG6" s="314">
        <f t="shared" si="62"/>
        <v>0</v>
      </c>
      <c r="EYH6" s="314">
        <f t="shared" si="62"/>
        <v>0</v>
      </c>
      <c r="EYI6" s="314">
        <f t="shared" si="62"/>
        <v>0</v>
      </c>
      <c r="EYJ6" s="314">
        <f t="shared" ref="EYJ6:FAU6" si="63">EYJ35-(EYJ4+EYJ5+EYJ7+EYJ8+EYJ9)</f>
        <v>0</v>
      </c>
      <c r="EYK6" s="314">
        <f t="shared" si="63"/>
        <v>0</v>
      </c>
      <c r="EYL6" s="314">
        <f t="shared" si="63"/>
        <v>0</v>
      </c>
      <c r="EYM6" s="314">
        <f t="shared" si="63"/>
        <v>0</v>
      </c>
      <c r="EYN6" s="314">
        <f t="shared" si="63"/>
        <v>0</v>
      </c>
      <c r="EYO6" s="314">
        <f t="shared" si="63"/>
        <v>0</v>
      </c>
      <c r="EYP6" s="314">
        <f t="shared" si="63"/>
        <v>0</v>
      </c>
      <c r="EYQ6" s="314">
        <f t="shared" si="63"/>
        <v>0</v>
      </c>
      <c r="EYR6" s="314">
        <f t="shared" si="63"/>
        <v>0</v>
      </c>
      <c r="EYS6" s="314">
        <f t="shared" si="63"/>
        <v>0</v>
      </c>
      <c r="EYT6" s="314">
        <f t="shared" si="63"/>
        <v>0</v>
      </c>
      <c r="EYU6" s="314">
        <f t="shared" si="63"/>
        <v>0</v>
      </c>
      <c r="EYV6" s="314">
        <f t="shared" si="63"/>
        <v>0</v>
      </c>
      <c r="EYW6" s="314">
        <f t="shared" si="63"/>
        <v>0</v>
      </c>
      <c r="EYX6" s="314">
        <f t="shared" si="63"/>
        <v>0</v>
      </c>
      <c r="EYY6" s="314">
        <f t="shared" si="63"/>
        <v>0</v>
      </c>
      <c r="EYZ6" s="314">
        <f t="shared" si="63"/>
        <v>0</v>
      </c>
      <c r="EZA6" s="314">
        <f t="shared" si="63"/>
        <v>0</v>
      </c>
      <c r="EZB6" s="314">
        <f t="shared" si="63"/>
        <v>0</v>
      </c>
      <c r="EZC6" s="314">
        <f t="shared" si="63"/>
        <v>0</v>
      </c>
      <c r="EZD6" s="314">
        <f t="shared" si="63"/>
        <v>0</v>
      </c>
      <c r="EZE6" s="314">
        <f t="shared" si="63"/>
        <v>0</v>
      </c>
      <c r="EZF6" s="314">
        <f t="shared" si="63"/>
        <v>0</v>
      </c>
      <c r="EZG6" s="314">
        <f t="shared" si="63"/>
        <v>0</v>
      </c>
      <c r="EZH6" s="314">
        <f t="shared" si="63"/>
        <v>0</v>
      </c>
      <c r="EZI6" s="314">
        <f t="shared" si="63"/>
        <v>0</v>
      </c>
      <c r="EZJ6" s="314">
        <f t="shared" si="63"/>
        <v>0</v>
      </c>
      <c r="EZK6" s="314">
        <f t="shared" si="63"/>
        <v>0</v>
      </c>
      <c r="EZL6" s="314">
        <f t="shared" si="63"/>
        <v>0</v>
      </c>
      <c r="EZM6" s="314">
        <f t="shared" si="63"/>
        <v>0</v>
      </c>
      <c r="EZN6" s="314">
        <f t="shared" si="63"/>
        <v>0</v>
      </c>
      <c r="EZO6" s="314">
        <f t="shared" si="63"/>
        <v>0</v>
      </c>
      <c r="EZP6" s="314">
        <f t="shared" si="63"/>
        <v>0</v>
      </c>
      <c r="EZQ6" s="314">
        <f t="shared" si="63"/>
        <v>0</v>
      </c>
      <c r="EZR6" s="314">
        <f t="shared" si="63"/>
        <v>0</v>
      </c>
      <c r="EZS6" s="314">
        <f t="shared" si="63"/>
        <v>0</v>
      </c>
      <c r="EZT6" s="314">
        <f t="shared" si="63"/>
        <v>0</v>
      </c>
      <c r="EZU6" s="314">
        <f t="shared" si="63"/>
        <v>0</v>
      </c>
      <c r="EZV6" s="314">
        <f t="shared" si="63"/>
        <v>0</v>
      </c>
      <c r="EZW6" s="314">
        <f t="shared" si="63"/>
        <v>0</v>
      </c>
      <c r="EZX6" s="314">
        <f t="shared" si="63"/>
        <v>0</v>
      </c>
      <c r="EZY6" s="314">
        <f t="shared" si="63"/>
        <v>0</v>
      </c>
      <c r="EZZ6" s="314">
        <f t="shared" si="63"/>
        <v>0</v>
      </c>
      <c r="FAA6" s="314">
        <f t="shared" si="63"/>
        <v>0</v>
      </c>
      <c r="FAB6" s="314">
        <f t="shared" si="63"/>
        <v>0</v>
      </c>
      <c r="FAC6" s="314">
        <f t="shared" si="63"/>
        <v>0</v>
      </c>
      <c r="FAD6" s="314">
        <f t="shared" si="63"/>
        <v>0</v>
      </c>
      <c r="FAE6" s="314">
        <f t="shared" si="63"/>
        <v>0</v>
      </c>
      <c r="FAF6" s="314">
        <f t="shared" si="63"/>
        <v>0</v>
      </c>
      <c r="FAG6" s="314">
        <f t="shared" si="63"/>
        <v>0</v>
      </c>
      <c r="FAH6" s="314">
        <f t="shared" si="63"/>
        <v>0</v>
      </c>
      <c r="FAI6" s="314">
        <f t="shared" si="63"/>
        <v>0</v>
      </c>
      <c r="FAJ6" s="314">
        <f t="shared" si="63"/>
        <v>0</v>
      </c>
      <c r="FAK6" s="314">
        <f t="shared" si="63"/>
        <v>0</v>
      </c>
      <c r="FAL6" s="314">
        <f t="shared" si="63"/>
        <v>0</v>
      </c>
      <c r="FAM6" s="314">
        <f t="shared" si="63"/>
        <v>0</v>
      </c>
      <c r="FAN6" s="314">
        <f t="shared" si="63"/>
        <v>0</v>
      </c>
      <c r="FAO6" s="314">
        <f t="shared" si="63"/>
        <v>0</v>
      </c>
      <c r="FAP6" s="314">
        <f t="shared" si="63"/>
        <v>0</v>
      </c>
      <c r="FAQ6" s="314">
        <f t="shared" si="63"/>
        <v>0</v>
      </c>
      <c r="FAR6" s="314">
        <f t="shared" si="63"/>
        <v>0</v>
      </c>
      <c r="FAS6" s="314">
        <f t="shared" si="63"/>
        <v>0</v>
      </c>
      <c r="FAT6" s="314">
        <f t="shared" si="63"/>
        <v>0</v>
      </c>
      <c r="FAU6" s="314">
        <f t="shared" si="63"/>
        <v>0</v>
      </c>
      <c r="FAV6" s="314">
        <f t="shared" ref="FAV6:FDG6" si="64">FAV35-(FAV4+FAV5+FAV7+FAV8+FAV9)</f>
        <v>0</v>
      </c>
      <c r="FAW6" s="314">
        <f t="shared" si="64"/>
        <v>0</v>
      </c>
      <c r="FAX6" s="314">
        <f t="shared" si="64"/>
        <v>0</v>
      </c>
      <c r="FAY6" s="314">
        <f t="shared" si="64"/>
        <v>0</v>
      </c>
      <c r="FAZ6" s="314">
        <f t="shared" si="64"/>
        <v>0</v>
      </c>
      <c r="FBA6" s="314">
        <f t="shared" si="64"/>
        <v>0</v>
      </c>
      <c r="FBB6" s="314">
        <f t="shared" si="64"/>
        <v>0</v>
      </c>
      <c r="FBC6" s="314">
        <f t="shared" si="64"/>
        <v>0</v>
      </c>
      <c r="FBD6" s="314">
        <f t="shared" si="64"/>
        <v>0</v>
      </c>
      <c r="FBE6" s="314">
        <f t="shared" si="64"/>
        <v>0</v>
      </c>
      <c r="FBF6" s="314">
        <f t="shared" si="64"/>
        <v>0</v>
      </c>
      <c r="FBG6" s="314">
        <f t="shared" si="64"/>
        <v>0</v>
      </c>
      <c r="FBH6" s="314">
        <f t="shared" si="64"/>
        <v>0</v>
      </c>
      <c r="FBI6" s="314">
        <f t="shared" si="64"/>
        <v>0</v>
      </c>
      <c r="FBJ6" s="314">
        <f t="shared" si="64"/>
        <v>0</v>
      </c>
      <c r="FBK6" s="314">
        <f t="shared" si="64"/>
        <v>0</v>
      </c>
      <c r="FBL6" s="314">
        <f t="shared" si="64"/>
        <v>0</v>
      </c>
      <c r="FBM6" s="314">
        <f t="shared" si="64"/>
        <v>0</v>
      </c>
      <c r="FBN6" s="314">
        <f t="shared" si="64"/>
        <v>0</v>
      </c>
      <c r="FBO6" s="314">
        <f t="shared" si="64"/>
        <v>0</v>
      </c>
      <c r="FBP6" s="314">
        <f t="shared" si="64"/>
        <v>0</v>
      </c>
      <c r="FBQ6" s="314">
        <f t="shared" si="64"/>
        <v>0</v>
      </c>
      <c r="FBR6" s="314">
        <f t="shared" si="64"/>
        <v>0</v>
      </c>
      <c r="FBS6" s="314">
        <f t="shared" si="64"/>
        <v>0</v>
      </c>
      <c r="FBT6" s="314">
        <f t="shared" si="64"/>
        <v>0</v>
      </c>
      <c r="FBU6" s="314">
        <f t="shared" si="64"/>
        <v>0</v>
      </c>
      <c r="FBV6" s="314">
        <f t="shared" si="64"/>
        <v>0</v>
      </c>
      <c r="FBW6" s="314">
        <f t="shared" si="64"/>
        <v>0</v>
      </c>
      <c r="FBX6" s="314">
        <f t="shared" si="64"/>
        <v>0</v>
      </c>
      <c r="FBY6" s="314">
        <f t="shared" si="64"/>
        <v>0</v>
      </c>
      <c r="FBZ6" s="314">
        <f t="shared" si="64"/>
        <v>0</v>
      </c>
      <c r="FCA6" s="314">
        <f t="shared" si="64"/>
        <v>0</v>
      </c>
      <c r="FCB6" s="314">
        <f t="shared" si="64"/>
        <v>0</v>
      </c>
      <c r="FCC6" s="314">
        <f t="shared" si="64"/>
        <v>0</v>
      </c>
      <c r="FCD6" s="314">
        <f t="shared" si="64"/>
        <v>0</v>
      </c>
      <c r="FCE6" s="314">
        <f t="shared" si="64"/>
        <v>0</v>
      </c>
      <c r="FCF6" s="314">
        <f t="shared" si="64"/>
        <v>0</v>
      </c>
      <c r="FCG6" s="314">
        <f t="shared" si="64"/>
        <v>0</v>
      </c>
      <c r="FCH6" s="314">
        <f t="shared" si="64"/>
        <v>0</v>
      </c>
      <c r="FCI6" s="314">
        <f t="shared" si="64"/>
        <v>0</v>
      </c>
      <c r="FCJ6" s="314">
        <f t="shared" si="64"/>
        <v>0</v>
      </c>
      <c r="FCK6" s="314">
        <f t="shared" si="64"/>
        <v>0</v>
      </c>
      <c r="FCL6" s="314">
        <f t="shared" si="64"/>
        <v>0</v>
      </c>
      <c r="FCM6" s="314">
        <f t="shared" si="64"/>
        <v>0</v>
      </c>
      <c r="FCN6" s="314">
        <f t="shared" si="64"/>
        <v>0</v>
      </c>
      <c r="FCO6" s="314">
        <f t="shared" si="64"/>
        <v>0</v>
      </c>
      <c r="FCP6" s="314">
        <f t="shared" si="64"/>
        <v>0</v>
      </c>
      <c r="FCQ6" s="314">
        <f t="shared" si="64"/>
        <v>0</v>
      </c>
      <c r="FCR6" s="314">
        <f t="shared" si="64"/>
        <v>0</v>
      </c>
      <c r="FCS6" s="314">
        <f t="shared" si="64"/>
        <v>0</v>
      </c>
      <c r="FCT6" s="314">
        <f t="shared" si="64"/>
        <v>0</v>
      </c>
      <c r="FCU6" s="314">
        <f t="shared" si="64"/>
        <v>0</v>
      </c>
      <c r="FCV6" s="314">
        <f t="shared" si="64"/>
        <v>0</v>
      </c>
      <c r="FCW6" s="314">
        <f t="shared" si="64"/>
        <v>0</v>
      </c>
      <c r="FCX6" s="314">
        <f t="shared" si="64"/>
        <v>0</v>
      </c>
      <c r="FCY6" s="314">
        <f t="shared" si="64"/>
        <v>0</v>
      </c>
      <c r="FCZ6" s="314">
        <f t="shared" si="64"/>
        <v>0</v>
      </c>
      <c r="FDA6" s="314">
        <f t="shared" si="64"/>
        <v>0</v>
      </c>
      <c r="FDB6" s="314">
        <f t="shared" si="64"/>
        <v>0</v>
      </c>
      <c r="FDC6" s="314">
        <f t="shared" si="64"/>
        <v>0</v>
      </c>
      <c r="FDD6" s="314">
        <f t="shared" si="64"/>
        <v>0</v>
      </c>
      <c r="FDE6" s="314">
        <f t="shared" si="64"/>
        <v>0</v>
      </c>
      <c r="FDF6" s="314">
        <f t="shared" si="64"/>
        <v>0</v>
      </c>
      <c r="FDG6" s="314">
        <f t="shared" si="64"/>
        <v>0</v>
      </c>
      <c r="FDH6" s="314">
        <f t="shared" ref="FDH6:FFS6" si="65">FDH35-(FDH4+FDH5+FDH7+FDH8+FDH9)</f>
        <v>0</v>
      </c>
      <c r="FDI6" s="314">
        <f t="shared" si="65"/>
        <v>0</v>
      </c>
      <c r="FDJ6" s="314">
        <f t="shared" si="65"/>
        <v>0</v>
      </c>
      <c r="FDK6" s="314">
        <f t="shared" si="65"/>
        <v>0</v>
      </c>
      <c r="FDL6" s="314">
        <f t="shared" si="65"/>
        <v>0</v>
      </c>
      <c r="FDM6" s="314">
        <f t="shared" si="65"/>
        <v>0</v>
      </c>
      <c r="FDN6" s="314">
        <f t="shared" si="65"/>
        <v>0</v>
      </c>
      <c r="FDO6" s="314">
        <f t="shared" si="65"/>
        <v>0</v>
      </c>
      <c r="FDP6" s="314">
        <f t="shared" si="65"/>
        <v>0</v>
      </c>
      <c r="FDQ6" s="314">
        <f t="shared" si="65"/>
        <v>0</v>
      </c>
      <c r="FDR6" s="314">
        <f t="shared" si="65"/>
        <v>0</v>
      </c>
      <c r="FDS6" s="314">
        <f t="shared" si="65"/>
        <v>0</v>
      </c>
      <c r="FDT6" s="314">
        <f t="shared" si="65"/>
        <v>0</v>
      </c>
      <c r="FDU6" s="314">
        <f t="shared" si="65"/>
        <v>0</v>
      </c>
      <c r="FDV6" s="314">
        <f t="shared" si="65"/>
        <v>0</v>
      </c>
      <c r="FDW6" s="314">
        <f t="shared" si="65"/>
        <v>0</v>
      </c>
      <c r="FDX6" s="314">
        <f t="shared" si="65"/>
        <v>0</v>
      </c>
      <c r="FDY6" s="314">
        <f t="shared" si="65"/>
        <v>0</v>
      </c>
      <c r="FDZ6" s="314">
        <f t="shared" si="65"/>
        <v>0</v>
      </c>
      <c r="FEA6" s="314">
        <f t="shared" si="65"/>
        <v>0</v>
      </c>
      <c r="FEB6" s="314">
        <f t="shared" si="65"/>
        <v>0</v>
      </c>
      <c r="FEC6" s="314">
        <f t="shared" si="65"/>
        <v>0</v>
      </c>
      <c r="FED6" s="314">
        <f t="shared" si="65"/>
        <v>0</v>
      </c>
      <c r="FEE6" s="314">
        <f t="shared" si="65"/>
        <v>0</v>
      </c>
      <c r="FEF6" s="314">
        <f t="shared" si="65"/>
        <v>0</v>
      </c>
      <c r="FEG6" s="314">
        <f t="shared" si="65"/>
        <v>0</v>
      </c>
      <c r="FEH6" s="314">
        <f t="shared" si="65"/>
        <v>0</v>
      </c>
      <c r="FEI6" s="314">
        <f t="shared" si="65"/>
        <v>0</v>
      </c>
      <c r="FEJ6" s="314">
        <f t="shared" si="65"/>
        <v>0</v>
      </c>
      <c r="FEK6" s="314">
        <f t="shared" si="65"/>
        <v>0</v>
      </c>
      <c r="FEL6" s="314">
        <f t="shared" si="65"/>
        <v>0</v>
      </c>
      <c r="FEM6" s="314">
        <f t="shared" si="65"/>
        <v>0</v>
      </c>
      <c r="FEN6" s="314">
        <f t="shared" si="65"/>
        <v>0</v>
      </c>
      <c r="FEO6" s="314">
        <f t="shared" si="65"/>
        <v>0</v>
      </c>
      <c r="FEP6" s="314">
        <f t="shared" si="65"/>
        <v>0</v>
      </c>
      <c r="FEQ6" s="314">
        <f t="shared" si="65"/>
        <v>0</v>
      </c>
      <c r="FER6" s="314">
        <f t="shared" si="65"/>
        <v>0</v>
      </c>
      <c r="FES6" s="314">
        <f t="shared" si="65"/>
        <v>0</v>
      </c>
      <c r="FET6" s="314">
        <f t="shared" si="65"/>
        <v>0</v>
      </c>
      <c r="FEU6" s="314">
        <f t="shared" si="65"/>
        <v>0</v>
      </c>
      <c r="FEV6" s="314">
        <f t="shared" si="65"/>
        <v>0</v>
      </c>
      <c r="FEW6" s="314">
        <f t="shared" si="65"/>
        <v>0</v>
      </c>
      <c r="FEX6" s="314">
        <f t="shared" si="65"/>
        <v>0</v>
      </c>
      <c r="FEY6" s="314">
        <f t="shared" si="65"/>
        <v>0</v>
      </c>
      <c r="FEZ6" s="314">
        <f t="shared" si="65"/>
        <v>0</v>
      </c>
      <c r="FFA6" s="314">
        <f t="shared" si="65"/>
        <v>0</v>
      </c>
      <c r="FFB6" s="314">
        <f t="shared" si="65"/>
        <v>0</v>
      </c>
      <c r="FFC6" s="314">
        <f t="shared" si="65"/>
        <v>0</v>
      </c>
      <c r="FFD6" s="314">
        <f t="shared" si="65"/>
        <v>0</v>
      </c>
      <c r="FFE6" s="314">
        <f t="shared" si="65"/>
        <v>0</v>
      </c>
      <c r="FFF6" s="314">
        <f t="shared" si="65"/>
        <v>0</v>
      </c>
      <c r="FFG6" s="314">
        <f t="shared" si="65"/>
        <v>0</v>
      </c>
      <c r="FFH6" s="314">
        <f t="shared" si="65"/>
        <v>0</v>
      </c>
      <c r="FFI6" s="314">
        <f t="shared" si="65"/>
        <v>0</v>
      </c>
      <c r="FFJ6" s="314">
        <f t="shared" si="65"/>
        <v>0</v>
      </c>
      <c r="FFK6" s="314">
        <f t="shared" si="65"/>
        <v>0</v>
      </c>
      <c r="FFL6" s="314">
        <f t="shared" si="65"/>
        <v>0</v>
      </c>
      <c r="FFM6" s="314">
        <f t="shared" si="65"/>
        <v>0</v>
      </c>
      <c r="FFN6" s="314">
        <f t="shared" si="65"/>
        <v>0</v>
      </c>
      <c r="FFO6" s="314">
        <f t="shared" si="65"/>
        <v>0</v>
      </c>
      <c r="FFP6" s="314">
        <f t="shared" si="65"/>
        <v>0</v>
      </c>
      <c r="FFQ6" s="314">
        <f t="shared" si="65"/>
        <v>0</v>
      </c>
      <c r="FFR6" s="314">
        <f t="shared" si="65"/>
        <v>0</v>
      </c>
      <c r="FFS6" s="314">
        <f t="shared" si="65"/>
        <v>0</v>
      </c>
      <c r="FFT6" s="314">
        <f t="shared" ref="FFT6:FIE6" si="66">FFT35-(FFT4+FFT5+FFT7+FFT8+FFT9)</f>
        <v>0</v>
      </c>
      <c r="FFU6" s="314">
        <f t="shared" si="66"/>
        <v>0</v>
      </c>
      <c r="FFV6" s="314">
        <f t="shared" si="66"/>
        <v>0</v>
      </c>
      <c r="FFW6" s="314">
        <f t="shared" si="66"/>
        <v>0</v>
      </c>
      <c r="FFX6" s="314">
        <f t="shared" si="66"/>
        <v>0</v>
      </c>
      <c r="FFY6" s="314">
        <f t="shared" si="66"/>
        <v>0</v>
      </c>
      <c r="FFZ6" s="314">
        <f t="shared" si="66"/>
        <v>0</v>
      </c>
      <c r="FGA6" s="314">
        <f t="shared" si="66"/>
        <v>0</v>
      </c>
      <c r="FGB6" s="314">
        <f t="shared" si="66"/>
        <v>0</v>
      </c>
      <c r="FGC6" s="314">
        <f t="shared" si="66"/>
        <v>0</v>
      </c>
      <c r="FGD6" s="314">
        <f t="shared" si="66"/>
        <v>0</v>
      </c>
      <c r="FGE6" s="314">
        <f t="shared" si="66"/>
        <v>0</v>
      </c>
      <c r="FGF6" s="314">
        <f t="shared" si="66"/>
        <v>0</v>
      </c>
      <c r="FGG6" s="314">
        <f t="shared" si="66"/>
        <v>0</v>
      </c>
      <c r="FGH6" s="314">
        <f t="shared" si="66"/>
        <v>0</v>
      </c>
      <c r="FGI6" s="314">
        <f t="shared" si="66"/>
        <v>0</v>
      </c>
      <c r="FGJ6" s="314">
        <f t="shared" si="66"/>
        <v>0</v>
      </c>
      <c r="FGK6" s="314">
        <f t="shared" si="66"/>
        <v>0</v>
      </c>
      <c r="FGL6" s="314">
        <f t="shared" si="66"/>
        <v>0</v>
      </c>
      <c r="FGM6" s="314">
        <f t="shared" si="66"/>
        <v>0</v>
      </c>
      <c r="FGN6" s="314">
        <f t="shared" si="66"/>
        <v>0</v>
      </c>
      <c r="FGO6" s="314">
        <f t="shared" si="66"/>
        <v>0</v>
      </c>
      <c r="FGP6" s="314">
        <f t="shared" si="66"/>
        <v>0</v>
      </c>
      <c r="FGQ6" s="314">
        <f t="shared" si="66"/>
        <v>0</v>
      </c>
      <c r="FGR6" s="314">
        <f t="shared" si="66"/>
        <v>0</v>
      </c>
      <c r="FGS6" s="314">
        <f t="shared" si="66"/>
        <v>0</v>
      </c>
      <c r="FGT6" s="314">
        <f t="shared" si="66"/>
        <v>0</v>
      </c>
      <c r="FGU6" s="314">
        <f t="shared" si="66"/>
        <v>0</v>
      </c>
      <c r="FGV6" s="314">
        <f t="shared" si="66"/>
        <v>0</v>
      </c>
      <c r="FGW6" s="314">
        <f t="shared" si="66"/>
        <v>0</v>
      </c>
      <c r="FGX6" s="314">
        <f t="shared" si="66"/>
        <v>0</v>
      </c>
      <c r="FGY6" s="314">
        <f t="shared" si="66"/>
        <v>0</v>
      </c>
      <c r="FGZ6" s="314">
        <f t="shared" si="66"/>
        <v>0</v>
      </c>
      <c r="FHA6" s="314">
        <f t="shared" si="66"/>
        <v>0</v>
      </c>
      <c r="FHB6" s="314">
        <f t="shared" si="66"/>
        <v>0</v>
      </c>
      <c r="FHC6" s="314">
        <f t="shared" si="66"/>
        <v>0</v>
      </c>
      <c r="FHD6" s="314">
        <f t="shared" si="66"/>
        <v>0</v>
      </c>
      <c r="FHE6" s="314">
        <f t="shared" si="66"/>
        <v>0</v>
      </c>
      <c r="FHF6" s="314">
        <f t="shared" si="66"/>
        <v>0</v>
      </c>
      <c r="FHG6" s="314">
        <f t="shared" si="66"/>
        <v>0</v>
      </c>
      <c r="FHH6" s="314">
        <f t="shared" si="66"/>
        <v>0</v>
      </c>
      <c r="FHI6" s="314">
        <f t="shared" si="66"/>
        <v>0</v>
      </c>
      <c r="FHJ6" s="314">
        <f t="shared" si="66"/>
        <v>0</v>
      </c>
      <c r="FHK6" s="314">
        <f t="shared" si="66"/>
        <v>0</v>
      </c>
      <c r="FHL6" s="314">
        <f t="shared" si="66"/>
        <v>0</v>
      </c>
      <c r="FHM6" s="314">
        <f t="shared" si="66"/>
        <v>0</v>
      </c>
      <c r="FHN6" s="314">
        <f t="shared" si="66"/>
        <v>0</v>
      </c>
      <c r="FHO6" s="314">
        <f t="shared" si="66"/>
        <v>0</v>
      </c>
      <c r="FHP6" s="314">
        <f t="shared" si="66"/>
        <v>0</v>
      </c>
      <c r="FHQ6" s="314">
        <f t="shared" si="66"/>
        <v>0</v>
      </c>
      <c r="FHR6" s="314">
        <f t="shared" si="66"/>
        <v>0</v>
      </c>
      <c r="FHS6" s="314">
        <f t="shared" si="66"/>
        <v>0</v>
      </c>
      <c r="FHT6" s="314">
        <f t="shared" si="66"/>
        <v>0</v>
      </c>
      <c r="FHU6" s="314">
        <f t="shared" si="66"/>
        <v>0</v>
      </c>
      <c r="FHV6" s="314">
        <f t="shared" si="66"/>
        <v>0</v>
      </c>
      <c r="FHW6" s="314">
        <f t="shared" si="66"/>
        <v>0</v>
      </c>
      <c r="FHX6" s="314">
        <f t="shared" si="66"/>
        <v>0</v>
      </c>
      <c r="FHY6" s="314">
        <f t="shared" si="66"/>
        <v>0</v>
      </c>
      <c r="FHZ6" s="314">
        <f t="shared" si="66"/>
        <v>0</v>
      </c>
      <c r="FIA6" s="314">
        <f t="shared" si="66"/>
        <v>0</v>
      </c>
      <c r="FIB6" s="314">
        <f t="shared" si="66"/>
        <v>0</v>
      </c>
      <c r="FIC6" s="314">
        <f t="shared" si="66"/>
        <v>0</v>
      </c>
      <c r="FID6" s="314">
        <f t="shared" si="66"/>
        <v>0</v>
      </c>
      <c r="FIE6" s="314">
        <f t="shared" si="66"/>
        <v>0</v>
      </c>
      <c r="FIF6" s="314">
        <f t="shared" ref="FIF6:FKQ6" si="67">FIF35-(FIF4+FIF5+FIF7+FIF8+FIF9)</f>
        <v>0</v>
      </c>
      <c r="FIG6" s="314">
        <f t="shared" si="67"/>
        <v>0</v>
      </c>
      <c r="FIH6" s="314">
        <f t="shared" si="67"/>
        <v>0</v>
      </c>
      <c r="FII6" s="314">
        <f t="shared" si="67"/>
        <v>0</v>
      </c>
      <c r="FIJ6" s="314">
        <f t="shared" si="67"/>
        <v>0</v>
      </c>
      <c r="FIK6" s="314">
        <f t="shared" si="67"/>
        <v>0</v>
      </c>
      <c r="FIL6" s="314">
        <f t="shared" si="67"/>
        <v>0</v>
      </c>
      <c r="FIM6" s="314">
        <f t="shared" si="67"/>
        <v>0</v>
      </c>
      <c r="FIN6" s="314">
        <f t="shared" si="67"/>
        <v>0</v>
      </c>
      <c r="FIO6" s="314">
        <f t="shared" si="67"/>
        <v>0</v>
      </c>
      <c r="FIP6" s="314">
        <f t="shared" si="67"/>
        <v>0</v>
      </c>
      <c r="FIQ6" s="314">
        <f t="shared" si="67"/>
        <v>0</v>
      </c>
      <c r="FIR6" s="314">
        <f t="shared" si="67"/>
        <v>0</v>
      </c>
      <c r="FIS6" s="314">
        <f t="shared" si="67"/>
        <v>0</v>
      </c>
      <c r="FIT6" s="314">
        <f t="shared" si="67"/>
        <v>0</v>
      </c>
      <c r="FIU6" s="314">
        <f t="shared" si="67"/>
        <v>0</v>
      </c>
      <c r="FIV6" s="314">
        <f t="shared" si="67"/>
        <v>0</v>
      </c>
      <c r="FIW6" s="314">
        <f t="shared" si="67"/>
        <v>0</v>
      </c>
      <c r="FIX6" s="314">
        <f t="shared" si="67"/>
        <v>0</v>
      </c>
      <c r="FIY6" s="314">
        <f t="shared" si="67"/>
        <v>0</v>
      </c>
      <c r="FIZ6" s="314">
        <f t="shared" si="67"/>
        <v>0</v>
      </c>
      <c r="FJA6" s="314">
        <f t="shared" si="67"/>
        <v>0</v>
      </c>
      <c r="FJB6" s="314">
        <f t="shared" si="67"/>
        <v>0</v>
      </c>
      <c r="FJC6" s="314">
        <f t="shared" si="67"/>
        <v>0</v>
      </c>
      <c r="FJD6" s="314">
        <f t="shared" si="67"/>
        <v>0</v>
      </c>
      <c r="FJE6" s="314">
        <f t="shared" si="67"/>
        <v>0</v>
      </c>
      <c r="FJF6" s="314">
        <f t="shared" si="67"/>
        <v>0</v>
      </c>
      <c r="FJG6" s="314">
        <f t="shared" si="67"/>
        <v>0</v>
      </c>
      <c r="FJH6" s="314">
        <f t="shared" si="67"/>
        <v>0</v>
      </c>
      <c r="FJI6" s="314">
        <f t="shared" si="67"/>
        <v>0</v>
      </c>
      <c r="FJJ6" s="314">
        <f t="shared" si="67"/>
        <v>0</v>
      </c>
      <c r="FJK6" s="314">
        <f t="shared" si="67"/>
        <v>0</v>
      </c>
      <c r="FJL6" s="314">
        <f t="shared" si="67"/>
        <v>0</v>
      </c>
      <c r="FJM6" s="314">
        <f t="shared" si="67"/>
        <v>0</v>
      </c>
      <c r="FJN6" s="314">
        <f t="shared" si="67"/>
        <v>0</v>
      </c>
      <c r="FJO6" s="314">
        <f t="shared" si="67"/>
        <v>0</v>
      </c>
      <c r="FJP6" s="314">
        <f t="shared" si="67"/>
        <v>0</v>
      </c>
      <c r="FJQ6" s="314">
        <f t="shared" si="67"/>
        <v>0</v>
      </c>
      <c r="FJR6" s="314">
        <f t="shared" si="67"/>
        <v>0</v>
      </c>
      <c r="FJS6" s="314">
        <f t="shared" si="67"/>
        <v>0</v>
      </c>
      <c r="FJT6" s="314">
        <f t="shared" si="67"/>
        <v>0</v>
      </c>
      <c r="FJU6" s="314">
        <f t="shared" si="67"/>
        <v>0</v>
      </c>
      <c r="FJV6" s="314">
        <f t="shared" si="67"/>
        <v>0</v>
      </c>
      <c r="FJW6" s="314">
        <f t="shared" si="67"/>
        <v>0</v>
      </c>
      <c r="FJX6" s="314">
        <f t="shared" si="67"/>
        <v>0</v>
      </c>
      <c r="FJY6" s="314">
        <f t="shared" si="67"/>
        <v>0</v>
      </c>
      <c r="FJZ6" s="314">
        <f t="shared" si="67"/>
        <v>0</v>
      </c>
      <c r="FKA6" s="314">
        <f t="shared" si="67"/>
        <v>0</v>
      </c>
      <c r="FKB6" s="314">
        <f t="shared" si="67"/>
        <v>0</v>
      </c>
      <c r="FKC6" s="314">
        <f t="shared" si="67"/>
        <v>0</v>
      </c>
      <c r="FKD6" s="314">
        <f t="shared" si="67"/>
        <v>0</v>
      </c>
      <c r="FKE6" s="314">
        <f t="shared" si="67"/>
        <v>0</v>
      </c>
      <c r="FKF6" s="314">
        <f t="shared" si="67"/>
        <v>0</v>
      </c>
      <c r="FKG6" s="314">
        <f t="shared" si="67"/>
        <v>0</v>
      </c>
      <c r="FKH6" s="314">
        <f t="shared" si="67"/>
        <v>0</v>
      </c>
      <c r="FKI6" s="314">
        <f t="shared" si="67"/>
        <v>0</v>
      </c>
      <c r="FKJ6" s="314">
        <f t="shared" si="67"/>
        <v>0</v>
      </c>
      <c r="FKK6" s="314">
        <f t="shared" si="67"/>
        <v>0</v>
      </c>
      <c r="FKL6" s="314">
        <f t="shared" si="67"/>
        <v>0</v>
      </c>
      <c r="FKM6" s="314">
        <f t="shared" si="67"/>
        <v>0</v>
      </c>
      <c r="FKN6" s="314">
        <f t="shared" si="67"/>
        <v>0</v>
      </c>
      <c r="FKO6" s="314">
        <f t="shared" si="67"/>
        <v>0</v>
      </c>
      <c r="FKP6" s="314">
        <f t="shared" si="67"/>
        <v>0</v>
      </c>
      <c r="FKQ6" s="314">
        <f t="shared" si="67"/>
        <v>0</v>
      </c>
      <c r="FKR6" s="314">
        <f t="shared" ref="FKR6:FNC6" si="68">FKR35-(FKR4+FKR5+FKR7+FKR8+FKR9)</f>
        <v>0</v>
      </c>
      <c r="FKS6" s="314">
        <f t="shared" si="68"/>
        <v>0</v>
      </c>
      <c r="FKT6" s="314">
        <f t="shared" si="68"/>
        <v>0</v>
      </c>
      <c r="FKU6" s="314">
        <f t="shared" si="68"/>
        <v>0</v>
      </c>
      <c r="FKV6" s="314">
        <f t="shared" si="68"/>
        <v>0</v>
      </c>
      <c r="FKW6" s="314">
        <f t="shared" si="68"/>
        <v>0</v>
      </c>
      <c r="FKX6" s="314">
        <f t="shared" si="68"/>
        <v>0</v>
      </c>
      <c r="FKY6" s="314">
        <f t="shared" si="68"/>
        <v>0</v>
      </c>
      <c r="FKZ6" s="314">
        <f t="shared" si="68"/>
        <v>0</v>
      </c>
      <c r="FLA6" s="314">
        <f t="shared" si="68"/>
        <v>0</v>
      </c>
      <c r="FLB6" s="314">
        <f t="shared" si="68"/>
        <v>0</v>
      </c>
      <c r="FLC6" s="314">
        <f t="shared" si="68"/>
        <v>0</v>
      </c>
      <c r="FLD6" s="314">
        <f t="shared" si="68"/>
        <v>0</v>
      </c>
      <c r="FLE6" s="314">
        <f t="shared" si="68"/>
        <v>0</v>
      </c>
      <c r="FLF6" s="314">
        <f t="shared" si="68"/>
        <v>0</v>
      </c>
      <c r="FLG6" s="314">
        <f t="shared" si="68"/>
        <v>0</v>
      </c>
      <c r="FLH6" s="314">
        <f t="shared" si="68"/>
        <v>0</v>
      </c>
      <c r="FLI6" s="314">
        <f t="shared" si="68"/>
        <v>0</v>
      </c>
      <c r="FLJ6" s="314">
        <f t="shared" si="68"/>
        <v>0</v>
      </c>
      <c r="FLK6" s="314">
        <f t="shared" si="68"/>
        <v>0</v>
      </c>
      <c r="FLL6" s="314">
        <f t="shared" si="68"/>
        <v>0</v>
      </c>
      <c r="FLM6" s="314">
        <f t="shared" si="68"/>
        <v>0</v>
      </c>
      <c r="FLN6" s="314">
        <f t="shared" si="68"/>
        <v>0</v>
      </c>
      <c r="FLO6" s="314">
        <f t="shared" si="68"/>
        <v>0</v>
      </c>
      <c r="FLP6" s="314">
        <f t="shared" si="68"/>
        <v>0</v>
      </c>
      <c r="FLQ6" s="314">
        <f t="shared" si="68"/>
        <v>0</v>
      </c>
      <c r="FLR6" s="314">
        <f t="shared" si="68"/>
        <v>0</v>
      </c>
      <c r="FLS6" s="314">
        <f t="shared" si="68"/>
        <v>0</v>
      </c>
      <c r="FLT6" s="314">
        <f t="shared" si="68"/>
        <v>0</v>
      </c>
      <c r="FLU6" s="314">
        <f t="shared" si="68"/>
        <v>0</v>
      </c>
      <c r="FLV6" s="314">
        <f t="shared" si="68"/>
        <v>0</v>
      </c>
      <c r="FLW6" s="314">
        <f t="shared" si="68"/>
        <v>0</v>
      </c>
      <c r="FLX6" s="314">
        <f t="shared" si="68"/>
        <v>0</v>
      </c>
      <c r="FLY6" s="314">
        <f t="shared" si="68"/>
        <v>0</v>
      </c>
      <c r="FLZ6" s="314">
        <f t="shared" si="68"/>
        <v>0</v>
      </c>
      <c r="FMA6" s="314">
        <f t="shared" si="68"/>
        <v>0</v>
      </c>
      <c r="FMB6" s="314">
        <f t="shared" si="68"/>
        <v>0</v>
      </c>
      <c r="FMC6" s="314">
        <f t="shared" si="68"/>
        <v>0</v>
      </c>
      <c r="FMD6" s="314">
        <f t="shared" si="68"/>
        <v>0</v>
      </c>
      <c r="FME6" s="314">
        <f t="shared" si="68"/>
        <v>0</v>
      </c>
      <c r="FMF6" s="314">
        <f t="shared" si="68"/>
        <v>0</v>
      </c>
      <c r="FMG6" s="314">
        <f t="shared" si="68"/>
        <v>0</v>
      </c>
      <c r="FMH6" s="314">
        <f t="shared" si="68"/>
        <v>0</v>
      </c>
      <c r="FMI6" s="314">
        <f t="shared" si="68"/>
        <v>0</v>
      </c>
      <c r="FMJ6" s="314">
        <f t="shared" si="68"/>
        <v>0</v>
      </c>
      <c r="FMK6" s="314">
        <f t="shared" si="68"/>
        <v>0</v>
      </c>
      <c r="FML6" s="314">
        <f t="shared" si="68"/>
        <v>0</v>
      </c>
      <c r="FMM6" s="314">
        <f t="shared" si="68"/>
        <v>0</v>
      </c>
      <c r="FMN6" s="314">
        <f t="shared" si="68"/>
        <v>0</v>
      </c>
      <c r="FMO6" s="314">
        <f t="shared" si="68"/>
        <v>0</v>
      </c>
      <c r="FMP6" s="314">
        <f t="shared" si="68"/>
        <v>0</v>
      </c>
      <c r="FMQ6" s="314">
        <f t="shared" si="68"/>
        <v>0</v>
      </c>
      <c r="FMR6" s="314">
        <f t="shared" si="68"/>
        <v>0</v>
      </c>
      <c r="FMS6" s="314">
        <f t="shared" si="68"/>
        <v>0</v>
      </c>
      <c r="FMT6" s="314">
        <f t="shared" si="68"/>
        <v>0</v>
      </c>
      <c r="FMU6" s="314">
        <f t="shared" si="68"/>
        <v>0</v>
      </c>
      <c r="FMV6" s="314">
        <f t="shared" si="68"/>
        <v>0</v>
      </c>
      <c r="FMW6" s="314">
        <f t="shared" si="68"/>
        <v>0</v>
      </c>
      <c r="FMX6" s="314">
        <f t="shared" si="68"/>
        <v>0</v>
      </c>
      <c r="FMY6" s="314">
        <f t="shared" si="68"/>
        <v>0</v>
      </c>
      <c r="FMZ6" s="314">
        <f t="shared" si="68"/>
        <v>0</v>
      </c>
      <c r="FNA6" s="314">
        <f t="shared" si="68"/>
        <v>0</v>
      </c>
      <c r="FNB6" s="314">
        <f t="shared" si="68"/>
        <v>0</v>
      </c>
      <c r="FNC6" s="314">
        <f t="shared" si="68"/>
        <v>0</v>
      </c>
      <c r="FND6" s="314">
        <f t="shared" ref="FND6:FPO6" si="69">FND35-(FND4+FND5+FND7+FND8+FND9)</f>
        <v>0</v>
      </c>
      <c r="FNE6" s="314">
        <f t="shared" si="69"/>
        <v>0</v>
      </c>
      <c r="FNF6" s="314">
        <f t="shared" si="69"/>
        <v>0</v>
      </c>
      <c r="FNG6" s="314">
        <f t="shared" si="69"/>
        <v>0</v>
      </c>
      <c r="FNH6" s="314">
        <f t="shared" si="69"/>
        <v>0</v>
      </c>
      <c r="FNI6" s="314">
        <f t="shared" si="69"/>
        <v>0</v>
      </c>
      <c r="FNJ6" s="314">
        <f t="shared" si="69"/>
        <v>0</v>
      </c>
      <c r="FNK6" s="314">
        <f t="shared" si="69"/>
        <v>0</v>
      </c>
      <c r="FNL6" s="314">
        <f t="shared" si="69"/>
        <v>0</v>
      </c>
      <c r="FNM6" s="314">
        <f t="shared" si="69"/>
        <v>0</v>
      </c>
      <c r="FNN6" s="314">
        <f t="shared" si="69"/>
        <v>0</v>
      </c>
      <c r="FNO6" s="314">
        <f t="shared" si="69"/>
        <v>0</v>
      </c>
      <c r="FNP6" s="314">
        <f t="shared" si="69"/>
        <v>0</v>
      </c>
      <c r="FNQ6" s="314">
        <f t="shared" si="69"/>
        <v>0</v>
      </c>
      <c r="FNR6" s="314">
        <f t="shared" si="69"/>
        <v>0</v>
      </c>
      <c r="FNS6" s="314">
        <f t="shared" si="69"/>
        <v>0</v>
      </c>
      <c r="FNT6" s="314">
        <f t="shared" si="69"/>
        <v>0</v>
      </c>
      <c r="FNU6" s="314">
        <f t="shared" si="69"/>
        <v>0</v>
      </c>
      <c r="FNV6" s="314">
        <f t="shared" si="69"/>
        <v>0</v>
      </c>
      <c r="FNW6" s="314">
        <f t="shared" si="69"/>
        <v>0</v>
      </c>
      <c r="FNX6" s="314">
        <f t="shared" si="69"/>
        <v>0</v>
      </c>
      <c r="FNY6" s="314">
        <f t="shared" si="69"/>
        <v>0</v>
      </c>
      <c r="FNZ6" s="314">
        <f t="shared" si="69"/>
        <v>0</v>
      </c>
      <c r="FOA6" s="314">
        <f t="shared" si="69"/>
        <v>0</v>
      </c>
      <c r="FOB6" s="314">
        <f t="shared" si="69"/>
        <v>0</v>
      </c>
      <c r="FOC6" s="314">
        <f t="shared" si="69"/>
        <v>0</v>
      </c>
      <c r="FOD6" s="314">
        <f t="shared" si="69"/>
        <v>0</v>
      </c>
      <c r="FOE6" s="314">
        <f t="shared" si="69"/>
        <v>0</v>
      </c>
      <c r="FOF6" s="314">
        <f t="shared" si="69"/>
        <v>0</v>
      </c>
      <c r="FOG6" s="314">
        <f t="shared" si="69"/>
        <v>0</v>
      </c>
      <c r="FOH6" s="314">
        <f t="shared" si="69"/>
        <v>0</v>
      </c>
      <c r="FOI6" s="314">
        <f t="shared" si="69"/>
        <v>0</v>
      </c>
      <c r="FOJ6" s="314">
        <f t="shared" si="69"/>
        <v>0</v>
      </c>
      <c r="FOK6" s="314">
        <f t="shared" si="69"/>
        <v>0</v>
      </c>
      <c r="FOL6" s="314">
        <f t="shared" si="69"/>
        <v>0</v>
      </c>
      <c r="FOM6" s="314">
        <f t="shared" si="69"/>
        <v>0</v>
      </c>
      <c r="FON6" s="314">
        <f t="shared" si="69"/>
        <v>0</v>
      </c>
      <c r="FOO6" s="314">
        <f t="shared" si="69"/>
        <v>0</v>
      </c>
      <c r="FOP6" s="314">
        <f t="shared" si="69"/>
        <v>0</v>
      </c>
      <c r="FOQ6" s="314">
        <f t="shared" si="69"/>
        <v>0</v>
      </c>
      <c r="FOR6" s="314">
        <f t="shared" si="69"/>
        <v>0</v>
      </c>
      <c r="FOS6" s="314">
        <f t="shared" si="69"/>
        <v>0</v>
      </c>
      <c r="FOT6" s="314">
        <f t="shared" si="69"/>
        <v>0</v>
      </c>
      <c r="FOU6" s="314">
        <f t="shared" si="69"/>
        <v>0</v>
      </c>
      <c r="FOV6" s="314">
        <f t="shared" si="69"/>
        <v>0</v>
      </c>
      <c r="FOW6" s="314">
        <f t="shared" si="69"/>
        <v>0</v>
      </c>
      <c r="FOX6" s="314">
        <f t="shared" si="69"/>
        <v>0</v>
      </c>
      <c r="FOY6" s="314">
        <f t="shared" si="69"/>
        <v>0</v>
      </c>
      <c r="FOZ6" s="314">
        <f t="shared" si="69"/>
        <v>0</v>
      </c>
      <c r="FPA6" s="314">
        <f t="shared" si="69"/>
        <v>0</v>
      </c>
      <c r="FPB6" s="314">
        <f t="shared" si="69"/>
        <v>0</v>
      </c>
      <c r="FPC6" s="314">
        <f t="shared" si="69"/>
        <v>0</v>
      </c>
      <c r="FPD6" s="314">
        <f t="shared" si="69"/>
        <v>0</v>
      </c>
      <c r="FPE6" s="314">
        <f t="shared" si="69"/>
        <v>0</v>
      </c>
      <c r="FPF6" s="314">
        <f t="shared" si="69"/>
        <v>0</v>
      </c>
      <c r="FPG6" s="314">
        <f t="shared" si="69"/>
        <v>0</v>
      </c>
      <c r="FPH6" s="314">
        <f t="shared" si="69"/>
        <v>0</v>
      </c>
      <c r="FPI6" s="314">
        <f t="shared" si="69"/>
        <v>0</v>
      </c>
      <c r="FPJ6" s="314">
        <f t="shared" si="69"/>
        <v>0</v>
      </c>
      <c r="FPK6" s="314">
        <f t="shared" si="69"/>
        <v>0</v>
      </c>
      <c r="FPL6" s="314">
        <f t="shared" si="69"/>
        <v>0</v>
      </c>
      <c r="FPM6" s="314">
        <f t="shared" si="69"/>
        <v>0</v>
      </c>
      <c r="FPN6" s="314">
        <f t="shared" si="69"/>
        <v>0</v>
      </c>
      <c r="FPO6" s="314">
        <f t="shared" si="69"/>
        <v>0</v>
      </c>
      <c r="FPP6" s="314">
        <f t="shared" ref="FPP6:FSA6" si="70">FPP35-(FPP4+FPP5+FPP7+FPP8+FPP9)</f>
        <v>0</v>
      </c>
      <c r="FPQ6" s="314">
        <f t="shared" si="70"/>
        <v>0</v>
      </c>
      <c r="FPR6" s="314">
        <f t="shared" si="70"/>
        <v>0</v>
      </c>
      <c r="FPS6" s="314">
        <f t="shared" si="70"/>
        <v>0</v>
      </c>
      <c r="FPT6" s="314">
        <f t="shared" si="70"/>
        <v>0</v>
      </c>
      <c r="FPU6" s="314">
        <f t="shared" si="70"/>
        <v>0</v>
      </c>
      <c r="FPV6" s="314">
        <f t="shared" si="70"/>
        <v>0</v>
      </c>
      <c r="FPW6" s="314">
        <f t="shared" si="70"/>
        <v>0</v>
      </c>
      <c r="FPX6" s="314">
        <f t="shared" si="70"/>
        <v>0</v>
      </c>
      <c r="FPY6" s="314">
        <f t="shared" si="70"/>
        <v>0</v>
      </c>
      <c r="FPZ6" s="314">
        <f t="shared" si="70"/>
        <v>0</v>
      </c>
      <c r="FQA6" s="314">
        <f t="shared" si="70"/>
        <v>0</v>
      </c>
      <c r="FQB6" s="314">
        <f t="shared" si="70"/>
        <v>0</v>
      </c>
      <c r="FQC6" s="314">
        <f t="shared" si="70"/>
        <v>0</v>
      </c>
      <c r="FQD6" s="314">
        <f t="shared" si="70"/>
        <v>0</v>
      </c>
      <c r="FQE6" s="314">
        <f t="shared" si="70"/>
        <v>0</v>
      </c>
      <c r="FQF6" s="314">
        <f t="shared" si="70"/>
        <v>0</v>
      </c>
      <c r="FQG6" s="314">
        <f t="shared" si="70"/>
        <v>0</v>
      </c>
      <c r="FQH6" s="314">
        <f t="shared" si="70"/>
        <v>0</v>
      </c>
      <c r="FQI6" s="314">
        <f t="shared" si="70"/>
        <v>0</v>
      </c>
      <c r="FQJ6" s="314">
        <f t="shared" si="70"/>
        <v>0</v>
      </c>
      <c r="FQK6" s="314">
        <f t="shared" si="70"/>
        <v>0</v>
      </c>
      <c r="FQL6" s="314">
        <f t="shared" si="70"/>
        <v>0</v>
      </c>
      <c r="FQM6" s="314">
        <f t="shared" si="70"/>
        <v>0</v>
      </c>
      <c r="FQN6" s="314">
        <f t="shared" si="70"/>
        <v>0</v>
      </c>
      <c r="FQO6" s="314">
        <f t="shared" si="70"/>
        <v>0</v>
      </c>
      <c r="FQP6" s="314">
        <f t="shared" si="70"/>
        <v>0</v>
      </c>
      <c r="FQQ6" s="314">
        <f t="shared" si="70"/>
        <v>0</v>
      </c>
      <c r="FQR6" s="314">
        <f t="shared" si="70"/>
        <v>0</v>
      </c>
      <c r="FQS6" s="314">
        <f t="shared" si="70"/>
        <v>0</v>
      </c>
      <c r="FQT6" s="314">
        <f t="shared" si="70"/>
        <v>0</v>
      </c>
      <c r="FQU6" s="314">
        <f t="shared" si="70"/>
        <v>0</v>
      </c>
      <c r="FQV6" s="314">
        <f t="shared" si="70"/>
        <v>0</v>
      </c>
      <c r="FQW6" s="314">
        <f t="shared" si="70"/>
        <v>0</v>
      </c>
      <c r="FQX6" s="314">
        <f t="shared" si="70"/>
        <v>0</v>
      </c>
      <c r="FQY6" s="314">
        <f t="shared" si="70"/>
        <v>0</v>
      </c>
      <c r="FQZ6" s="314">
        <f t="shared" si="70"/>
        <v>0</v>
      </c>
      <c r="FRA6" s="314">
        <f t="shared" si="70"/>
        <v>0</v>
      </c>
      <c r="FRB6" s="314">
        <f t="shared" si="70"/>
        <v>0</v>
      </c>
      <c r="FRC6" s="314">
        <f t="shared" si="70"/>
        <v>0</v>
      </c>
      <c r="FRD6" s="314">
        <f t="shared" si="70"/>
        <v>0</v>
      </c>
      <c r="FRE6" s="314">
        <f t="shared" si="70"/>
        <v>0</v>
      </c>
      <c r="FRF6" s="314">
        <f t="shared" si="70"/>
        <v>0</v>
      </c>
      <c r="FRG6" s="314">
        <f t="shared" si="70"/>
        <v>0</v>
      </c>
      <c r="FRH6" s="314">
        <f t="shared" si="70"/>
        <v>0</v>
      </c>
      <c r="FRI6" s="314">
        <f t="shared" si="70"/>
        <v>0</v>
      </c>
      <c r="FRJ6" s="314">
        <f t="shared" si="70"/>
        <v>0</v>
      </c>
      <c r="FRK6" s="314">
        <f t="shared" si="70"/>
        <v>0</v>
      </c>
      <c r="FRL6" s="314">
        <f t="shared" si="70"/>
        <v>0</v>
      </c>
      <c r="FRM6" s="314">
        <f t="shared" si="70"/>
        <v>0</v>
      </c>
      <c r="FRN6" s="314">
        <f t="shared" si="70"/>
        <v>0</v>
      </c>
      <c r="FRO6" s="314">
        <f t="shared" si="70"/>
        <v>0</v>
      </c>
      <c r="FRP6" s="314">
        <f t="shared" si="70"/>
        <v>0</v>
      </c>
      <c r="FRQ6" s="314">
        <f t="shared" si="70"/>
        <v>0</v>
      </c>
      <c r="FRR6" s="314">
        <f t="shared" si="70"/>
        <v>0</v>
      </c>
      <c r="FRS6" s="314">
        <f t="shared" si="70"/>
        <v>0</v>
      </c>
      <c r="FRT6" s="314">
        <f t="shared" si="70"/>
        <v>0</v>
      </c>
      <c r="FRU6" s="314">
        <f t="shared" si="70"/>
        <v>0</v>
      </c>
      <c r="FRV6" s="314">
        <f t="shared" si="70"/>
        <v>0</v>
      </c>
      <c r="FRW6" s="314">
        <f t="shared" si="70"/>
        <v>0</v>
      </c>
      <c r="FRX6" s="314">
        <f t="shared" si="70"/>
        <v>0</v>
      </c>
      <c r="FRY6" s="314">
        <f t="shared" si="70"/>
        <v>0</v>
      </c>
      <c r="FRZ6" s="314">
        <f t="shared" si="70"/>
        <v>0</v>
      </c>
      <c r="FSA6" s="314">
        <f t="shared" si="70"/>
        <v>0</v>
      </c>
      <c r="FSB6" s="314">
        <f t="shared" ref="FSB6:FUM6" si="71">FSB35-(FSB4+FSB5+FSB7+FSB8+FSB9)</f>
        <v>0</v>
      </c>
      <c r="FSC6" s="314">
        <f t="shared" si="71"/>
        <v>0</v>
      </c>
      <c r="FSD6" s="314">
        <f t="shared" si="71"/>
        <v>0</v>
      </c>
      <c r="FSE6" s="314">
        <f t="shared" si="71"/>
        <v>0</v>
      </c>
      <c r="FSF6" s="314">
        <f t="shared" si="71"/>
        <v>0</v>
      </c>
      <c r="FSG6" s="314">
        <f t="shared" si="71"/>
        <v>0</v>
      </c>
      <c r="FSH6" s="314">
        <f t="shared" si="71"/>
        <v>0</v>
      </c>
      <c r="FSI6" s="314">
        <f t="shared" si="71"/>
        <v>0</v>
      </c>
      <c r="FSJ6" s="314">
        <f t="shared" si="71"/>
        <v>0</v>
      </c>
      <c r="FSK6" s="314">
        <f t="shared" si="71"/>
        <v>0</v>
      </c>
      <c r="FSL6" s="314">
        <f t="shared" si="71"/>
        <v>0</v>
      </c>
      <c r="FSM6" s="314">
        <f t="shared" si="71"/>
        <v>0</v>
      </c>
      <c r="FSN6" s="314">
        <f t="shared" si="71"/>
        <v>0</v>
      </c>
      <c r="FSO6" s="314">
        <f t="shared" si="71"/>
        <v>0</v>
      </c>
      <c r="FSP6" s="314">
        <f t="shared" si="71"/>
        <v>0</v>
      </c>
      <c r="FSQ6" s="314">
        <f t="shared" si="71"/>
        <v>0</v>
      </c>
      <c r="FSR6" s="314">
        <f t="shared" si="71"/>
        <v>0</v>
      </c>
      <c r="FSS6" s="314">
        <f t="shared" si="71"/>
        <v>0</v>
      </c>
      <c r="FST6" s="314">
        <f t="shared" si="71"/>
        <v>0</v>
      </c>
      <c r="FSU6" s="314">
        <f t="shared" si="71"/>
        <v>0</v>
      </c>
      <c r="FSV6" s="314">
        <f t="shared" si="71"/>
        <v>0</v>
      </c>
      <c r="FSW6" s="314">
        <f t="shared" si="71"/>
        <v>0</v>
      </c>
      <c r="FSX6" s="314">
        <f t="shared" si="71"/>
        <v>0</v>
      </c>
      <c r="FSY6" s="314">
        <f t="shared" si="71"/>
        <v>0</v>
      </c>
      <c r="FSZ6" s="314">
        <f t="shared" si="71"/>
        <v>0</v>
      </c>
      <c r="FTA6" s="314">
        <f t="shared" si="71"/>
        <v>0</v>
      </c>
      <c r="FTB6" s="314">
        <f t="shared" si="71"/>
        <v>0</v>
      </c>
      <c r="FTC6" s="314">
        <f t="shared" si="71"/>
        <v>0</v>
      </c>
      <c r="FTD6" s="314">
        <f t="shared" si="71"/>
        <v>0</v>
      </c>
      <c r="FTE6" s="314">
        <f t="shared" si="71"/>
        <v>0</v>
      </c>
      <c r="FTF6" s="314">
        <f t="shared" si="71"/>
        <v>0</v>
      </c>
      <c r="FTG6" s="314">
        <f t="shared" si="71"/>
        <v>0</v>
      </c>
      <c r="FTH6" s="314">
        <f t="shared" si="71"/>
        <v>0</v>
      </c>
      <c r="FTI6" s="314">
        <f t="shared" si="71"/>
        <v>0</v>
      </c>
      <c r="FTJ6" s="314">
        <f t="shared" si="71"/>
        <v>0</v>
      </c>
      <c r="FTK6" s="314">
        <f t="shared" si="71"/>
        <v>0</v>
      </c>
      <c r="FTL6" s="314">
        <f t="shared" si="71"/>
        <v>0</v>
      </c>
      <c r="FTM6" s="314">
        <f t="shared" si="71"/>
        <v>0</v>
      </c>
      <c r="FTN6" s="314">
        <f t="shared" si="71"/>
        <v>0</v>
      </c>
      <c r="FTO6" s="314">
        <f t="shared" si="71"/>
        <v>0</v>
      </c>
      <c r="FTP6" s="314">
        <f t="shared" si="71"/>
        <v>0</v>
      </c>
      <c r="FTQ6" s="314">
        <f t="shared" si="71"/>
        <v>0</v>
      </c>
      <c r="FTR6" s="314">
        <f t="shared" si="71"/>
        <v>0</v>
      </c>
      <c r="FTS6" s="314">
        <f t="shared" si="71"/>
        <v>0</v>
      </c>
      <c r="FTT6" s="314">
        <f t="shared" si="71"/>
        <v>0</v>
      </c>
      <c r="FTU6" s="314">
        <f t="shared" si="71"/>
        <v>0</v>
      </c>
      <c r="FTV6" s="314">
        <f t="shared" si="71"/>
        <v>0</v>
      </c>
      <c r="FTW6" s="314">
        <f t="shared" si="71"/>
        <v>0</v>
      </c>
      <c r="FTX6" s="314">
        <f t="shared" si="71"/>
        <v>0</v>
      </c>
      <c r="FTY6" s="314">
        <f t="shared" si="71"/>
        <v>0</v>
      </c>
      <c r="FTZ6" s="314">
        <f t="shared" si="71"/>
        <v>0</v>
      </c>
      <c r="FUA6" s="314">
        <f t="shared" si="71"/>
        <v>0</v>
      </c>
      <c r="FUB6" s="314">
        <f t="shared" si="71"/>
        <v>0</v>
      </c>
      <c r="FUC6" s="314">
        <f t="shared" si="71"/>
        <v>0</v>
      </c>
      <c r="FUD6" s="314">
        <f t="shared" si="71"/>
        <v>0</v>
      </c>
      <c r="FUE6" s="314">
        <f t="shared" si="71"/>
        <v>0</v>
      </c>
      <c r="FUF6" s="314">
        <f t="shared" si="71"/>
        <v>0</v>
      </c>
      <c r="FUG6" s="314">
        <f t="shared" si="71"/>
        <v>0</v>
      </c>
      <c r="FUH6" s="314">
        <f t="shared" si="71"/>
        <v>0</v>
      </c>
      <c r="FUI6" s="314">
        <f t="shared" si="71"/>
        <v>0</v>
      </c>
      <c r="FUJ6" s="314">
        <f t="shared" si="71"/>
        <v>0</v>
      </c>
      <c r="FUK6" s="314">
        <f t="shared" si="71"/>
        <v>0</v>
      </c>
      <c r="FUL6" s="314">
        <f t="shared" si="71"/>
        <v>0</v>
      </c>
      <c r="FUM6" s="314">
        <f t="shared" si="71"/>
        <v>0</v>
      </c>
      <c r="FUN6" s="314">
        <f t="shared" ref="FUN6:FWY6" si="72">FUN35-(FUN4+FUN5+FUN7+FUN8+FUN9)</f>
        <v>0</v>
      </c>
      <c r="FUO6" s="314">
        <f t="shared" si="72"/>
        <v>0</v>
      </c>
      <c r="FUP6" s="314">
        <f t="shared" si="72"/>
        <v>0</v>
      </c>
      <c r="FUQ6" s="314">
        <f t="shared" si="72"/>
        <v>0</v>
      </c>
      <c r="FUR6" s="314">
        <f t="shared" si="72"/>
        <v>0</v>
      </c>
      <c r="FUS6" s="314">
        <f t="shared" si="72"/>
        <v>0</v>
      </c>
      <c r="FUT6" s="314">
        <f t="shared" si="72"/>
        <v>0</v>
      </c>
      <c r="FUU6" s="314">
        <f t="shared" si="72"/>
        <v>0</v>
      </c>
      <c r="FUV6" s="314">
        <f t="shared" si="72"/>
        <v>0</v>
      </c>
      <c r="FUW6" s="314">
        <f t="shared" si="72"/>
        <v>0</v>
      </c>
      <c r="FUX6" s="314">
        <f t="shared" si="72"/>
        <v>0</v>
      </c>
      <c r="FUY6" s="314">
        <f t="shared" si="72"/>
        <v>0</v>
      </c>
      <c r="FUZ6" s="314">
        <f t="shared" si="72"/>
        <v>0</v>
      </c>
      <c r="FVA6" s="314">
        <f t="shared" si="72"/>
        <v>0</v>
      </c>
      <c r="FVB6" s="314">
        <f t="shared" si="72"/>
        <v>0</v>
      </c>
      <c r="FVC6" s="314">
        <f t="shared" si="72"/>
        <v>0</v>
      </c>
      <c r="FVD6" s="314">
        <f t="shared" si="72"/>
        <v>0</v>
      </c>
      <c r="FVE6" s="314">
        <f t="shared" si="72"/>
        <v>0</v>
      </c>
      <c r="FVF6" s="314">
        <f t="shared" si="72"/>
        <v>0</v>
      </c>
      <c r="FVG6" s="314">
        <f t="shared" si="72"/>
        <v>0</v>
      </c>
      <c r="FVH6" s="314">
        <f t="shared" si="72"/>
        <v>0</v>
      </c>
      <c r="FVI6" s="314">
        <f t="shared" si="72"/>
        <v>0</v>
      </c>
      <c r="FVJ6" s="314">
        <f t="shared" si="72"/>
        <v>0</v>
      </c>
      <c r="FVK6" s="314">
        <f t="shared" si="72"/>
        <v>0</v>
      </c>
      <c r="FVL6" s="314">
        <f t="shared" si="72"/>
        <v>0</v>
      </c>
      <c r="FVM6" s="314">
        <f t="shared" si="72"/>
        <v>0</v>
      </c>
      <c r="FVN6" s="314">
        <f t="shared" si="72"/>
        <v>0</v>
      </c>
      <c r="FVO6" s="314">
        <f t="shared" si="72"/>
        <v>0</v>
      </c>
      <c r="FVP6" s="314">
        <f t="shared" si="72"/>
        <v>0</v>
      </c>
      <c r="FVQ6" s="314">
        <f t="shared" si="72"/>
        <v>0</v>
      </c>
      <c r="FVR6" s="314">
        <f t="shared" si="72"/>
        <v>0</v>
      </c>
      <c r="FVS6" s="314">
        <f t="shared" si="72"/>
        <v>0</v>
      </c>
      <c r="FVT6" s="314">
        <f t="shared" si="72"/>
        <v>0</v>
      </c>
      <c r="FVU6" s="314">
        <f t="shared" si="72"/>
        <v>0</v>
      </c>
      <c r="FVV6" s="314">
        <f t="shared" si="72"/>
        <v>0</v>
      </c>
      <c r="FVW6" s="314">
        <f t="shared" si="72"/>
        <v>0</v>
      </c>
      <c r="FVX6" s="314">
        <f t="shared" si="72"/>
        <v>0</v>
      </c>
      <c r="FVY6" s="314">
        <f t="shared" si="72"/>
        <v>0</v>
      </c>
      <c r="FVZ6" s="314">
        <f t="shared" si="72"/>
        <v>0</v>
      </c>
      <c r="FWA6" s="314">
        <f t="shared" si="72"/>
        <v>0</v>
      </c>
      <c r="FWB6" s="314">
        <f t="shared" si="72"/>
        <v>0</v>
      </c>
      <c r="FWC6" s="314">
        <f t="shared" si="72"/>
        <v>0</v>
      </c>
      <c r="FWD6" s="314">
        <f t="shared" si="72"/>
        <v>0</v>
      </c>
      <c r="FWE6" s="314">
        <f t="shared" si="72"/>
        <v>0</v>
      </c>
      <c r="FWF6" s="314">
        <f t="shared" si="72"/>
        <v>0</v>
      </c>
      <c r="FWG6" s="314">
        <f t="shared" si="72"/>
        <v>0</v>
      </c>
      <c r="FWH6" s="314">
        <f t="shared" si="72"/>
        <v>0</v>
      </c>
      <c r="FWI6" s="314">
        <f t="shared" si="72"/>
        <v>0</v>
      </c>
      <c r="FWJ6" s="314">
        <f t="shared" si="72"/>
        <v>0</v>
      </c>
      <c r="FWK6" s="314">
        <f t="shared" si="72"/>
        <v>0</v>
      </c>
      <c r="FWL6" s="314">
        <f t="shared" si="72"/>
        <v>0</v>
      </c>
      <c r="FWM6" s="314">
        <f t="shared" si="72"/>
        <v>0</v>
      </c>
      <c r="FWN6" s="314">
        <f t="shared" si="72"/>
        <v>0</v>
      </c>
      <c r="FWO6" s="314">
        <f t="shared" si="72"/>
        <v>0</v>
      </c>
      <c r="FWP6" s="314">
        <f t="shared" si="72"/>
        <v>0</v>
      </c>
      <c r="FWQ6" s="314">
        <f t="shared" si="72"/>
        <v>0</v>
      </c>
      <c r="FWR6" s="314">
        <f t="shared" si="72"/>
        <v>0</v>
      </c>
      <c r="FWS6" s="314">
        <f t="shared" si="72"/>
        <v>0</v>
      </c>
      <c r="FWT6" s="314">
        <f t="shared" si="72"/>
        <v>0</v>
      </c>
      <c r="FWU6" s="314">
        <f t="shared" si="72"/>
        <v>0</v>
      </c>
      <c r="FWV6" s="314">
        <f t="shared" si="72"/>
        <v>0</v>
      </c>
      <c r="FWW6" s="314">
        <f t="shared" si="72"/>
        <v>0</v>
      </c>
      <c r="FWX6" s="314">
        <f t="shared" si="72"/>
        <v>0</v>
      </c>
      <c r="FWY6" s="314">
        <f t="shared" si="72"/>
        <v>0</v>
      </c>
      <c r="FWZ6" s="314">
        <f t="shared" ref="FWZ6:FZK6" si="73">FWZ35-(FWZ4+FWZ5+FWZ7+FWZ8+FWZ9)</f>
        <v>0</v>
      </c>
      <c r="FXA6" s="314">
        <f t="shared" si="73"/>
        <v>0</v>
      </c>
      <c r="FXB6" s="314">
        <f t="shared" si="73"/>
        <v>0</v>
      </c>
      <c r="FXC6" s="314">
        <f t="shared" si="73"/>
        <v>0</v>
      </c>
      <c r="FXD6" s="314">
        <f t="shared" si="73"/>
        <v>0</v>
      </c>
      <c r="FXE6" s="314">
        <f t="shared" si="73"/>
        <v>0</v>
      </c>
      <c r="FXF6" s="314">
        <f t="shared" si="73"/>
        <v>0</v>
      </c>
      <c r="FXG6" s="314">
        <f t="shared" si="73"/>
        <v>0</v>
      </c>
      <c r="FXH6" s="314">
        <f t="shared" si="73"/>
        <v>0</v>
      </c>
      <c r="FXI6" s="314">
        <f t="shared" si="73"/>
        <v>0</v>
      </c>
      <c r="FXJ6" s="314">
        <f t="shared" si="73"/>
        <v>0</v>
      </c>
      <c r="FXK6" s="314">
        <f t="shared" si="73"/>
        <v>0</v>
      </c>
      <c r="FXL6" s="314">
        <f t="shared" si="73"/>
        <v>0</v>
      </c>
      <c r="FXM6" s="314">
        <f t="shared" si="73"/>
        <v>0</v>
      </c>
      <c r="FXN6" s="314">
        <f t="shared" si="73"/>
        <v>0</v>
      </c>
      <c r="FXO6" s="314">
        <f t="shared" si="73"/>
        <v>0</v>
      </c>
      <c r="FXP6" s="314">
        <f t="shared" si="73"/>
        <v>0</v>
      </c>
      <c r="FXQ6" s="314">
        <f t="shared" si="73"/>
        <v>0</v>
      </c>
      <c r="FXR6" s="314">
        <f t="shared" si="73"/>
        <v>0</v>
      </c>
      <c r="FXS6" s="314">
        <f t="shared" si="73"/>
        <v>0</v>
      </c>
      <c r="FXT6" s="314">
        <f t="shared" si="73"/>
        <v>0</v>
      </c>
      <c r="FXU6" s="314">
        <f t="shared" si="73"/>
        <v>0</v>
      </c>
      <c r="FXV6" s="314">
        <f t="shared" si="73"/>
        <v>0</v>
      </c>
      <c r="FXW6" s="314">
        <f t="shared" si="73"/>
        <v>0</v>
      </c>
      <c r="FXX6" s="314">
        <f t="shared" si="73"/>
        <v>0</v>
      </c>
      <c r="FXY6" s="314">
        <f t="shared" si="73"/>
        <v>0</v>
      </c>
      <c r="FXZ6" s="314">
        <f t="shared" si="73"/>
        <v>0</v>
      </c>
      <c r="FYA6" s="314">
        <f t="shared" si="73"/>
        <v>0</v>
      </c>
      <c r="FYB6" s="314">
        <f t="shared" si="73"/>
        <v>0</v>
      </c>
      <c r="FYC6" s="314">
        <f t="shared" si="73"/>
        <v>0</v>
      </c>
      <c r="FYD6" s="314">
        <f t="shared" si="73"/>
        <v>0</v>
      </c>
      <c r="FYE6" s="314">
        <f t="shared" si="73"/>
        <v>0</v>
      </c>
      <c r="FYF6" s="314">
        <f t="shared" si="73"/>
        <v>0</v>
      </c>
      <c r="FYG6" s="314">
        <f t="shared" si="73"/>
        <v>0</v>
      </c>
      <c r="FYH6" s="314">
        <f t="shared" si="73"/>
        <v>0</v>
      </c>
      <c r="FYI6" s="314">
        <f t="shared" si="73"/>
        <v>0</v>
      </c>
      <c r="FYJ6" s="314">
        <f t="shared" si="73"/>
        <v>0</v>
      </c>
      <c r="FYK6" s="314">
        <f t="shared" si="73"/>
        <v>0</v>
      </c>
      <c r="FYL6" s="314">
        <f t="shared" si="73"/>
        <v>0</v>
      </c>
      <c r="FYM6" s="314">
        <f t="shared" si="73"/>
        <v>0</v>
      </c>
      <c r="FYN6" s="314">
        <f t="shared" si="73"/>
        <v>0</v>
      </c>
      <c r="FYO6" s="314">
        <f t="shared" si="73"/>
        <v>0</v>
      </c>
      <c r="FYP6" s="314">
        <f t="shared" si="73"/>
        <v>0</v>
      </c>
      <c r="FYQ6" s="314">
        <f t="shared" si="73"/>
        <v>0</v>
      </c>
      <c r="FYR6" s="314">
        <f t="shared" si="73"/>
        <v>0</v>
      </c>
      <c r="FYS6" s="314">
        <f t="shared" si="73"/>
        <v>0</v>
      </c>
      <c r="FYT6" s="314">
        <f t="shared" si="73"/>
        <v>0</v>
      </c>
      <c r="FYU6" s="314">
        <f t="shared" si="73"/>
        <v>0</v>
      </c>
      <c r="FYV6" s="314">
        <f t="shared" si="73"/>
        <v>0</v>
      </c>
      <c r="FYW6" s="314">
        <f t="shared" si="73"/>
        <v>0</v>
      </c>
      <c r="FYX6" s="314">
        <f t="shared" si="73"/>
        <v>0</v>
      </c>
      <c r="FYY6" s="314">
        <f t="shared" si="73"/>
        <v>0</v>
      </c>
      <c r="FYZ6" s="314">
        <f t="shared" si="73"/>
        <v>0</v>
      </c>
      <c r="FZA6" s="314">
        <f t="shared" si="73"/>
        <v>0</v>
      </c>
      <c r="FZB6" s="314">
        <f t="shared" si="73"/>
        <v>0</v>
      </c>
      <c r="FZC6" s="314">
        <f t="shared" si="73"/>
        <v>0</v>
      </c>
      <c r="FZD6" s="314">
        <f t="shared" si="73"/>
        <v>0</v>
      </c>
      <c r="FZE6" s="314">
        <f t="shared" si="73"/>
        <v>0</v>
      </c>
      <c r="FZF6" s="314">
        <f t="shared" si="73"/>
        <v>0</v>
      </c>
      <c r="FZG6" s="314">
        <f t="shared" si="73"/>
        <v>0</v>
      </c>
      <c r="FZH6" s="314">
        <f t="shared" si="73"/>
        <v>0</v>
      </c>
      <c r="FZI6" s="314">
        <f t="shared" si="73"/>
        <v>0</v>
      </c>
      <c r="FZJ6" s="314">
        <f t="shared" si="73"/>
        <v>0</v>
      </c>
      <c r="FZK6" s="314">
        <f t="shared" si="73"/>
        <v>0</v>
      </c>
      <c r="FZL6" s="314">
        <f t="shared" ref="FZL6:GBW6" si="74">FZL35-(FZL4+FZL5+FZL7+FZL8+FZL9)</f>
        <v>0</v>
      </c>
      <c r="FZM6" s="314">
        <f t="shared" si="74"/>
        <v>0</v>
      </c>
      <c r="FZN6" s="314">
        <f t="shared" si="74"/>
        <v>0</v>
      </c>
      <c r="FZO6" s="314">
        <f t="shared" si="74"/>
        <v>0</v>
      </c>
      <c r="FZP6" s="314">
        <f t="shared" si="74"/>
        <v>0</v>
      </c>
      <c r="FZQ6" s="314">
        <f t="shared" si="74"/>
        <v>0</v>
      </c>
      <c r="FZR6" s="314">
        <f t="shared" si="74"/>
        <v>0</v>
      </c>
      <c r="FZS6" s="314">
        <f t="shared" si="74"/>
        <v>0</v>
      </c>
      <c r="FZT6" s="314">
        <f t="shared" si="74"/>
        <v>0</v>
      </c>
      <c r="FZU6" s="314">
        <f t="shared" si="74"/>
        <v>0</v>
      </c>
      <c r="FZV6" s="314">
        <f t="shared" si="74"/>
        <v>0</v>
      </c>
      <c r="FZW6" s="314">
        <f t="shared" si="74"/>
        <v>0</v>
      </c>
      <c r="FZX6" s="314">
        <f t="shared" si="74"/>
        <v>0</v>
      </c>
      <c r="FZY6" s="314">
        <f t="shared" si="74"/>
        <v>0</v>
      </c>
      <c r="FZZ6" s="314">
        <f t="shared" si="74"/>
        <v>0</v>
      </c>
      <c r="GAA6" s="314">
        <f t="shared" si="74"/>
        <v>0</v>
      </c>
      <c r="GAB6" s="314">
        <f t="shared" si="74"/>
        <v>0</v>
      </c>
      <c r="GAC6" s="314">
        <f t="shared" si="74"/>
        <v>0</v>
      </c>
      <c r="GAD6" s="314">
        <f t="shared" si="74"/>
        <v>0</v>
      </c>
      <c r="GAE6" s="314">
        <f t="shared" si="74"/>
        <v>0</v>
      </c>
      <c r="GAF6" s="314">
        <f t="shared" si="74"/>
        <v>0</v>
      </c>
      <c r="GAG6" s="314">
        <f t="shared" si="74"/>
        <v>0</v>
      </c>
      <c r="GAH6" s="314">
        <f t="shared" si="74"/>
        <v>0</v>
      </c>
      <c r="GAI6" s="314">
        <f t="shared" si="74"/>
        <v>0</v>
      </c>
      <c r="GAJ6" s="314">
        <f t="shared" si="74"/>
        <v>0</v>
      </c>
      <c r="GAK6" s="314">
        <f t="shared" si="74"/>
        <v>0</v>
      </c>
      <c r="GAL6" s="314">
        <f t="shared" si="74"/>
        <v>0</v>
      </c>
      <c r="GAM6" s="314">
        <f t="shared" si="74"/>
        <v>0</v>
      </c>
      <c r="GAN6" s="314">
        <f t="shared" si="74"/>
        <v>0</v>
      </c>
      <c r="GAO6" s="314">
        <f t="shared" si="74"/>
        <v>0</v>
      </c>
      <c r="GAP6" s="314">
        <f t="shared" si="74"/>
        <v>0</v>
      </c>
      <c r="GAQ6" s="314">
        <f t="shared" si="74"/>
        <v>0</v>
      </c>
      <c r="GAR6" s="314">
        <f t="shared" si="74"/>
        <v>0</v>
      </c>
      <c r="GAS6" s="314">
        <f t="shared" si="74"/>
        <v>0</v>
      </c>
      <c r="GAT6" s="314">
        <f t="shared" si="74"/>
        <v>0</v>
      </c>
      <c r="GAU6" s="314">
        <f t="shared" si="74"/>
        <v>0</v>
      </c>
      <c r="GAV6" s="314">
        <f t="shared" si="74"/>
        <v>0</v>
      </c>
      <c r="GAW6" s="314">
        <f t="shared" si="74"/>
        <v>0</v>
      </c>
      <c r="GAX6" s="314">
        <f t="shared" si="74"/>
        <v>0</v>
      </c>
      <c r="GAY6" s="314">
        <f t="shared" si="74"/>
        <v>0</v>
      </c>
      <c r="GAZ6" s="314">
        <f t="shared" si="74"/>
        <v>0</v>
      </c>
      <c r="GBA6" s="314">
        <f t="shared" si="74"/>
        <v>0</v>
      </c>
      <c r="GBB6" s="314">
        <f t="shared" si="74"/>
        <v>0</v>
      </c>
      <c r="GBC6" s="314">
        <f t="shared" si="74"/>
        <v>0</v>
      </c>
      <c r="GBD6" s="314">
        <f t="shared" si="74"/>
        <v>0</v>
      </c>
      <c r="GBE6" s="314">
        <f t="shared" si="74"/>
        <v>0</v>
      </c>
      <c r="GBF6" s="314">
        <f t="shared" si="74"/>
        <v>0</v>
      </c>
      <c r="GBG6" s="314">
        <f t="shared" si="74"/>
        <v>0</v>
      </c>
      <c r="GBH6" s="314">
        <f t="shared" si="74"/>
        <v>0</v>
      </c>
      <c r="GBI6" s="314">
        <f t="shared" si="74"/>
        <v>0</v>
      </c>
      <c r="GBJ6" s="314">
        <f t="shared" si="74"/>
        <v>0</v>
      </c>
      <c r="GBK6" s="314">
        <f t="shared" si="74"/>
        <v>0</v>
      </c>
      <c r="GBL6" s="314">
        <f t="shared" si="74"/>
        <v>0</v>
      </c>
      <c r="GBM6" s="314">
        <f t="shared" si="74"/>
        <v>0</v>
      </c>
      <c r="GBN6" s="314">
        <f t="shared" si="74"/>
        <v>0</v>
      </c>
      <c r="GBO6" s="314">
        <f t="shared" si="74"/>
        <v>0</v>
      </c>
      <c r="GBP6" s="314">
        <f t="shared" si="74"/>
        <v>0</v>
      </c>
      <c r="GBQ6" s="314">
        <f t="shared" si="74"/>
        <v>0</v>
      </c>
      <c r="GBR6" s="314">
        <f t="shared" si="74"/>
        <v>0</v>
      </c>
      <c r="GBS6" s="314">
        <f t="shared" si="74"/>
        <v>0</v>
      </c>
      <c r="GBT6" s="314">
        <f t="shared" si="74"/>
        <v>0</v>
      </c>
      <c r="GBU6" s="314">
        <f t="shared" si="74"/>
        <v>0</v>
      </c>
      <c r="GBV6" s="314">
        <f t="shared" si="74"/>
        <v>0</v>
      </c>
      <c r="GBW6" s="314">
        <f t="shared" si="74"/>
        <v>0</v>
      </c>
      <c r="GBX6" s="314">
        <f t="shared" ref="GBX6:GEI6" si="75">GBX35-(GBX4+GBX5+GBX7+GBX8+GBX9)</f>
        <v>0</v>
      </c>
      <c r="GBY6" s="314">
        <f t="shared" si="75"/>
        <v>0</v>
      </c>
      <c r="GBZ6" s="314">
        <f t="shared" si="75"/>
        <v>0</v>
      </c>
      <c r="GCA6" s="314">
        <f t="shared" si="75"/>
        <v>0</v>
      </c>
      <c r="GCB6" s="314">
        <f t="shared" si="75"/>
        <v>0</v>
      </c>
      <c r="GCC6" s="314">
        <f t="shared" si="75"/>
        <v>0</v>
      </c>
      <c r="GCD6" s="314">
        <f t="shared" si="75"/>
        <v>0</v>
      </c>
      <c r="GCE6" s="314">
        <f t="shared" si="75"/>
        <v>0</v>
      </c>
      <c r="GCF6" s="314">
        <f t="shared" si="75"/>
        <v>0</v>
      </c>
      <c r="GCG6" s="314">
        <f t="shared" si="75"/>
        <v>0</v>
      </c>
      <c r="GCH6" s="314">
        <f t="shared" si="75"/>
        <v>0</v>
      </c>
      <c r="GCI6" s="314">
        <f t="shared" si="75"/>
        <v>0</v>
      </c>
      <c r="GCJ6" s="314">
        <f t="shared" si="75"/>
        <v>0</v>
      </c>
      <c r="GCK6" s="314">
        <f t="shared" si="75"/>
        <v>0</v>
      </c>
      <c r="GCL6" s="314">
        <f t="shared" si="75"/>
        <v>0</v>
      </c>
      <c r="GCM6" s="314">
        <f t="shared" si="75"/>
        <v>0</v>
      </c>
      <c r="GCN6" s="314">
        <f t="shared" si="75"/>
        <v>0</v>
      </c>
      <c r="GCO6" s="314">
        <f t="shared" si="75"/>
        <v>0</v>
      </c>
      <c r="GCP6" s="314">
        <f t="shared" si="75"/>
        <v>0</v>
      </c>
      <c r="GCQ6" s="314">
        <f t="shared" si="75"/>
        <v>0</v>
      </c>
      <c r="GCR6" s="314">
        <f t="shared" si="75"/>
        <v>0</v>
      </c>
      <c r="GCS6" s="314">
        <f t="shared" si="75"/>
        <v>0</v>
      </c>
      <c r="GCT6" s="314">
        <f t="shared" si="75"/>
        <v>0</v>
      </c>
      <c r="GCU6" s="314">
        <f t="shared" si="75"/>
        <v>0</v>
      </c>
      <c r="GCV6" s="314">
        <f t="shared" si="75"/>
        <v>0</v>
      </c>
      <c r="GCW6" s="314">
        <f t="shared" si="75"/>
        <v>0</v>
      </c>
      <c r="GCX6" s="314">
        <f t="shared" si="75"/>
        <v>0</v>
      </c>
      <c r="GCY6" s="314">
        <f t="shared" si="75"/>
        <v>0</v>
      </c>
      <c r="GCZ6" s="314">
        <f t="shared" si="75"/>
        <v>0</v>
      </c>
      <c r="GDA6" s="314">
        <f t="shared" si="75"/>
        <v>0</v>
      </c>
      <c r="GDB6" s="314">
        <f t="shared" si="75"/>
        <v>0</v>
      </c>
      <c r="GDC6" s="314">
        <f t="shared" si="75"/>
        <v>0</v>
      </c>
      <c r="GDD6" s="314">
        <f t="shared" si="75"/>
        <v>0</v>
      </c>
      <c r="GDE6" s="314">
        <f t="shared" si="75"/>
        <v>0</v>
      </c>
      <c r="GDF6" s="314">
        <f t="shared" si="75"/>
        <v>0</v>
      </c>
      <c r="GDG6" s="314">
        <f t="shared" si="75"/>
        <v>0</v>
      </c>
      <c r="GDH6" s="314">
        <f t="shared" si="75"/>
        <v>0</v>
      </c>
      <c r="GDI6" s="314">
        <f t="shared" si="75"/>
        <v>0</v>
      </c>
      <c r="GDJ6" s="314">
        <f t="shared" si="75"/>
        <v>0</v>
      </c>
      <c r="GDK6" s="314">
        <f t="shared" si="75"/>
        <v>0</v>
      </c>
      <c r="GDL6" s="314">
        <f t="shared" si="75"/>
        <v>0</v>
      </c>
      <c r="GDM6" s="314">
        <f t="shared" si="75"/>
        <v>0</v>
      </c>
      <c r="GDN6" s="314">
        <f t="shared" si="75"/>
        <v>0</v>
      </c>
      <c r="GDO6" s="314">
        <f t="shared" si="75"/>
        <v>0</v>
      </c>
      <c r="GDP6" s="314">
        <f t="shared" si="75"/>
        <v>0</v>
      </c>
      <c r="GDQ6" s="314">
        <f t="shared" si="75"/>
        <v>0</v>
      </c>
      <c r="GDR6" s="314">
        <f t="shared" si="75"/>
        <v>0</v>
      </c>
      <c r="GDS6" s="314">
        <f t="shared" si="75"/>
        <v>0</v>
      </c>
      <c r="GDT6" s="314">
        <f t="shared" si="75"/>
        <v>0</v>
      </c>
      <c r="GDU6" s="314">
        <f t="shared" si="75"/>
        <v>0</v>
      </c>
      <c r="GDV6" s="314">
        <f t="shared" si="75"/>
        <v>0</v>
      </c>
      <c r="GDW6" s="314">
        <f t="shared" si="75"/>
        <v>0</v>
      </c>
      <c r="GDX6" s="314">
        <f t="shared" si="75"/>
        <v>0</v>
      </c>
      <c r="GDY6" s="314">
        <f t="shared" si="75"/>
        <v>0</v>
      </c>
      <c r="GDZ6" s="314">
        <f t="shared" si="75"/>
        <v>0</v>
      </c>
      <c r="GEA6" s="314">
        <f t="shared" si="75"/>
        <v>0</v>
      </c>
      <c r="GEB6" s="314">
        <f t="shared" si="75"/>
        <v>0</v>
      </c>
      <c r="GEC6" s="314">
        <f t="shared" si="75"/>
        <v>0</v>
      </c>
      <c r="GED6" s="314">
        <f t="shared" si="75"/>
        <v>0</v>
      </c>
      <c r="GEE6" s="314">
        <f t="shared" si="75"/>
        <v>0</v>
      </c>
      <c r="GEF6" s="314">
        <f t="shared" si="75"/>
        <v>0</v>
      </c>
      <c r="GEG6" s="314">
        <f t="shared" si="75"/>
        <v>0</v>
      </c>
      <c r="GEH6" s="314">
        <f t="shared" si="75"/>
        <v>0</v>
      </c>
      <c r="GEI6" s="314">
        <f t="shared" si="75"/>
        <v>0</v>
      </c>
      <c r="GEJ6" s="314">
        <f t="shared" ref="GEJ6:GGU6" si="76">GEJ35-(GEJ4+GEJ5+GEJ7+GEJ8+GEJ9)</f>
        <v>0</v>
      </c>
      <c r="GEK6" s="314">
        <f t="shared" si="76"/>
        <v>0</v>
      </c>
      <c r="GEL6" s="314">
        <f t="shared" si="76"/>
        <v>0</v>
      </c>
      <c r="GEM6" s="314">
        <f t="shared" si="76"/>
        <v>0</v>
      </c>
      <c r="GEN6" s="314">
        <f t="shared" si="76"/>
        <v>0</v>
      </c>
      <c r="GEO6" s="314">
        <f t="shared" si="76"/>
        <v>0</v>
      </c>
      <c r="GEP6" s="314">
        <f t="shared" si="76"/>
        <v>0</v>
      </c>
      <c r="GEQ6" s="314">
        <f t="shared" si="76"/>
        <v>0</v>
      </c>
      <c r="GER6" s="314">
        <f t="shared" si="76"/>
        <v>0</v>
      </c>
      <c r="GES6" s="314">
        <f t="shared" si="76"/>
        <v>0</v>
      </c>
      <c r="GET6" s="314">
        <f t="shared" si="76"/>
        <v>0</v>
      </c>
      <c r="GEU6" s="314">
        <f t="shared" si="76"/>
        <v>0</v>
      </c>
      <c r="GEV6" s="314">
        <f t="shared" si="76"/>
        <v>0</v>
      </c>
      <c r="GEW6" s="314">
        <f t="shared" si="76"/>
        <v>0</v>
      </c>
      <c r="GEX6" s="314">
        <f t="shared" si="76"/>
        <v>0</v>
      </c>
      <c r="GEY6" s="314">
        <f t="shared" si="76"/>
        <v>0</v>
      </c>
      <c r="GEZ6" s="314">
        <f t="shared" si="76"/>
        <v>0</v>
      </c>
      <c r="GFA6" s="314">
        <f t="shared" si="76"/>
        <v>0</v>
      </c>
      <c r="GFB6" s="314">
        <f t="shared" si="76"/>
        <v>0</v>
      </c>
      <c r="GFC6" s="314">
        <f t="shared" si="76"/>
        <v>0</v>
      </c>
      <c r="GFD6" s="314">
        <f t="shared" si="76"/>
        <v>0</v>
      </c>
      <c r="GFE6" s="314">
        <f t="shared" si="76"/>
        <v>0</v>
      </c>
      <c r="GFF6" s="314">
        <f t="shared" si="76"/>
        <v>0</v>
      </c>
      <c r="GFG6" s="314">
        <f t="shared" si="76"/>
        <v>0</v>
      </c>
      <c r="GFH6" s="314">
        <f t="shared" si="76"/>
        <v>0</v>
      </c>
      <c r="GFI6" s="314">
        <f t="shared" si="76"/>
        <v>0</v>
      </c>
      <c r="GFJ6" s="314">
        <f t="shared" si="76"/>
        <v>0</v>
      </c>
      <c r="GFK6" s="314">
        <f t="shared" si="76"/>
        <v>0</v>
      </c>
      <c r="GFL6" s="314">
        <f t="shared" si="76"/>
        <v>0</v>
      </c>
      <c r="GFM6" s="314">
        <f t="shared" si="76"/>
        <v>0</v>
      </c>
      <c r="GFN6" s="314">
        <f t="shared" si="76"/>
        <v>0</v>
      </c>
      <c r="GFO6" s="314">
        <f t="shared" si="76"/>
        <v>0</v>
      </c>
      <c r="GFP6" s="314">
        <f t="shared" si="76"/>
        <v>0</v>
      </c>
      <c r="GFQ6" s="314">
        <f t="shared" si="76"/>
        <v>0</v>
      </c>
      <c r="GFR6" s="314">
        <f t="shared" si="76"/>
        <v>0</v>
      </c>
      <c r="GFS6" s="314">
        <f t="shared" si="76"/>
        <v>0</v>
      </c>
      <c r="GFT6" s="314">
        <f t="shared" si="76"/>
        <v>0</v>
      </c>
      <c r="GFU6" s="314">
        <f t="shared" si="76"/>
        <v>0</v>
      </c>
      <c r="GFV6" s="314">
        <f t="shared" si="76"/>
        <v>0</v>
      </c>
      <c r="GFW6" s="314">
        <f t="shared" si="76"/>
        <v>0</v>
      </c>
      <c r="GFX6" s="314">
        <f t="shared" si="76"/>
        <v>0</v>
      </c>
      <c r="GFY6" s="314">
        <f t="shared" si="76"/>
        <v>0</v>
      </c>
      <c r="GFZ6" s="314">
        <f t="shared" si="76"/>
        <v>0</v>
      </c>
      <c r="GGA6" s="314">
        <f t="shared" si="76"/>
        <v>0</v>
      </c>
      <c r="GGB6" s="314">
        <f t="shared" si="76"/>
        <v>0</v>
      </c>
      <c r="GGC6" s="314">
        <f t="shared" si="76"/>
        <v>0</v>
      </c>
      <c r="GGD6" s="314">
        <f t="shared" si="76"/>
        <v>0</v>
      </c>
      <c r="GGE6" s="314">
        <f t="shared" si="76"/>
        <v>0</v>
      </c>
      <c r="GGF6" s="314">
        <f t="shared" si="76"/>
        <v>0</v>
      </c>
      <c r="GGG6" s="314">
        <f t="shared" si="76"/>
        <v>0</v>
      </c>
      <c r="GGH6" s="314">
        <f t="shared" si="76"/>
        <v>0</v>
      </c>
      <c r="GGI6" s="314">
        <f t="shared" si="76"/>
        <v>0</v>
      </c>
      <c r="GGJ6" s="314">
        <f t="shared" si="76"/>
        <v>0</v>
      </c>
      <c r="GGK6" s="314">
        <f t="shared" si="76"/>
        <v>0</v>
      </c>
      <c r="GGL6" s="314">
        <f t="shared" si="76"/>
        <v>0</v>
      </c>
      <c r="GGM6" s="314">
        <f t="shared" si="76"/>
        <v>0</v>
      </c>
      <c r="GGN6" s="314">
        <f t="shared" si="76"/>
        <v>0</v>
      </c>
      <c r="GGO6" s="314">
        <f t="shared" si="76"/>
        <v>0</v>
      </c>
      <c r="GGP6" s="314">
        <f t="shared" si="76"/>
        <v>0</v>
      </c>
      <c r="GGQ6" s="314">
        <f t="shared" si="76"/>
        <v>0</v>
      </c>
      <c r="GGR6" s="314">
        <f t="shared" si="76"/>
        <v>0</v>
      </c>
      <c r="GGS6" s="314">
        <f t="shared" si="76"/>
        <v>0</v>
      </c>
      <c r="GGT6" s="314">
        <f t="shared" si="76"/>
        <v>0</v>
      </c>
      <c r="GGU6" s="314">
        <f t="shared" si="76"/>
        <v>0</v>
      </c>
      <c r="GGV6" s="314">
        <f t="shared" ref="GGV6:GJG6" si="77">GGV35-(GGV4+GGV5+GGV7+GGV8+GGV9)</f>
        <v>0</v>
      </c>
      <c r="GGW6" s="314">
        <f t="shared" si="77"/>
        <v>0</v>
      </c>
      <c r="GGX6" s="314">
        <f t="shared" si="77"/>
        <v>0</v>
      </c>
      <c r="GGY6" s="314">
        <f t="shared" si="77"/>
        <v>0</v>
      </c>
      <c r="GGZ6" s="314">
        <f t="shared" si="77"/>
        <v>0</v>
      </c>
      <c r="GHA6" s="314">
        <f t="shared" si="77"/>
        <v>0</v>
      </c>
      <c r="GHB6" s="314">
        <f t="shared" si="77"/>
        <v>0</v>
      </c>
      <c r="GHC6" s="314">
        <f t="shared" si="77"/>
        <v>0</v>
      </c>
      <c r="GHD6" s="314">
        <f t="shared" si="77"/>
        <v>0</v>
      </c>
      <c r="GHE6" s="314">
        <f t="shared" si="77"/>
        <v>0</v>
      </c>
      <c r="GHF6" s="314">
        <f t="shared" si="77"/>
        <v>0</v>
      </c>
      <c r="GHG6" s="314">
        <f t="shared" si="77"/>
        <v>0</v>
      </c>
      <c r="GHH6" s="314">
        <f t="shared" si="77"/>
        <v>0</v>
      </c>
      <c r="GHI6" s="314">
        <f t="shared" si="77"/>
        <v>0</v>
      </c>
      <c r="GHJ6" s="314">
        <f t="shared" si="77"/>
        <v>0</v>
      </c>
      <c r="GHK6" s="314">
        <f t="shared" si="77"/>
        <v>0</v>
      </c>
      <c r="GHL6" s="314">
        <f t="shared" si="77"/>
        <v>0</v>
      </c>
      <c r="GHM6" s="314">
        <f t="shared" si="77"/>
        <v>0</v>
      </c>
      <c r="GHN6" s="314">
        <f t="shared" si="77"/>
        <v>0</v>
      </c>
      <c r="GHO6" s="314">
        <f t="shared" si="77"/>
        <v>0</v>
      </c>
      <c r="GHP6" s="314">
        <f t="shared" si="77"/>
        <v>0</v>
      </c>
      <c r="GHQ6" s="314">
        <f t="shared" si="77"/>
        <v>0</v>
      </c>
      <c r="GHR6" s="314">
        <f t="shared" si="77"/>
        <v>0</v>
      </c>
      <c r="GHS6" s="314">
        <f t="shared" si="77"/>
        <v>0</v>
      </c>
      <c r="GHT6" s="314">
        <f t="shared" si="77"/>
        <v>0</v>
      </c>
      <c r="GHU6" s="314">
        <f t="shared" si="77"/>
        <v>0</v>
      </c>
      <c r="GHV6" s="314">
        <f t="shared" si="77"/>
        <v>0</v>
      </c>
      <c r="GHW6" s="314">
        <f t="shared" si="77"/>
        <v>0</v>
      </c>
      <c r="GHX6" s="314">
        <f t="shared" si="77"/>
        <v>0</v>
      </c>
      <c r="GHY6" s="314">
        <f t="shared" si="77"/>
        <v>0</v>
      </c>
      <c r="GHZ6" s="314">
        <f t="shared" si="77"/>
        <v>0</v>
      </c>
      <c r="GIA6" s="314">
        <f t="shared" si="77"/>
        <v>0</v>
      </c>
      <c r="GIB6" s="314">
        <f t="shared" si="77"/>
        <v>0</v>
      </c>
      <c r="GIC6" s="314">
        <f t="shared" si="77"/>
        <v>0</v>
      </c>
      <c r="GID6" s="314">
        <f t="shared" si="77"/>
        <v>0</v>
      </c>
      <c r="GIE6" s="314">
        <f t="shared" si="77"/>
        <v>0</v>
      </c>
      <c r="GIF6" s="314">
        <f t="shared" si="77"/>
        <v>0</v>
      </c>
      <c r="GIG6" s="314">
        <f t="shared" si="77"/>
        <v>0</v>
      </c>
      <c r="GIH6" s="314">
        <f t="shared" si="77"/>
        <v>0</v>
      </c>
      <c r="GII6" s="314">
        <f t="shared" si="77"/>
        <v>0</v>
      </c>
      <c r="GIJ6" s="314">
        <f t="shared" si="77"/>
        <v>0</v>
      </c>
      <c r="GIK6" s="314">
        <f t="shared" si="77"/>
        <v>0</v>
      </c>
      <c r="GIL6" s="314">
        <f t="shared" si="77"/>
        <v>0</v>
      </c>
      <c r="GIM6" s="314">
        <f t="shared" si="77"/>
        <v>0</v>
      </c>
      <c r="GIN6" s="314">
        <f t="shared" si="77"/>
        <v>0</v>
      </c>
      <c r="GIO6" s="314">
        <f t="shared" si="77"/>
        <v>0</v>
      </c>
      <c r="GIP6" s="314">
        <f t="shared" si="77"/>
        <v>0</v>
      </c>
      <c r="GIQ6" s="314">
        <f t="shared" si="77"/>
        <v>0</v>
      </c>
      <c r="GIR6" s="314">
        <f t="shared" si="77"/>
        <v>0</v>
      </c>
      <c r="GIS6" s="314">
        <f t="shared" si="77"/>
        <v>0</v>
      </c>
      <c r="GIT6" s="314">
        <f t="shared" si="77"/>
        <v>0</v>
      </c>
      <c r="GIU6" s="314">
        <f t="shared" si="77"/>
        <v>0</v>
      </c>
      <c r="GIV6" s="314">
        <f t="shared" si="77"/>
        <v>0</v>
      </c>
      <c r="GIW6" s="314">
        <f t="shared" si="77"/>
        <v>0</v>
      </c>
      <c r="GIX6" s="314">
        <f t="shared" si="77"/>
        <v>0</v>
      </c>
      <c r="GIY6" s="314">
        <f t="shared" si="77"/>
        <v>0</v>
      </c>
      <c r="GIZ6" s="314">
        <f t="shared" si="77"/>
        <v>0</v>
      </c>
      <c r="GJA6" s="314">
        <f t="shared" si="77"/>
        <v>0</v>
      </c>
      <c r="GJB6" s="314">
        <f t="shared" si="77"/>
        <v>0</v>
      </c>
      <c r="GJC6" s="314">
        <f t="shared" si="77"/>
        <v>0</v>
      </c>
      <c r="GJD6" s="314">
        <f t="shared" si="77"/>
        <v>0</v>
      </c>
      <c r="GJE6" s="314">
        <f t="shared" si="77"/>
        <v>0</v>
      </c>
      <c r="GJF6" s="314">
        <f t="shared" si="77"/>
        <v>0</v>
      </c>
      <c r="GJG6" s="314">
        <f t="shared" si="77"/>
        <v>0</v>
      </c>
      <c r="GJH6" s="314">
        <f t="shared" ref="GJH6:GLS6" si="78">GJH35-(GJH4+GJH5+GJH7+GJH8+GJH9)</f>
        <v>0</v>
      </c>
      <c r="GJI6" s="314">
        <f t="shared" si="78"/>
        <v>0</v>
      </c>
      <c r="GJJ6" s="314">
        <f t="shared" si="78"/>
        <v>0</v>
      </c>
      <c r="GJK6" s="314">
        <f t="shared" si="78"/>
        <v>0</v>
      </c>
      <c r="GJL6" s="314">
        <f t="shared" si="78"/>
        <v>0</v>
      </c>
      <c r="GJM6" s="314">
        <f t="shared" si="78"/>
        <v>0</v>
      </c>
      <c r="GJN6" s="314">
        <f t="shared" si="78"/>
        <v>0</v>
      </c>
      <c r="GJO6" s="314">
        <f t="shared" si="78"/>
        <v>0</v>
      </c>
      <c r="GJP6" s="314">
        <f t="shared" si="78"/>
        <v>0</v>
      </c>
      <c r="GJQ6" s="314">
        <f t="shared" si="78"/>
        <v>0</v>
      </c>
      <c r="GJR6" s="314">
        <f t="shared" si="78"/>
        <v>0</v>
      </c>
      <c r="GJS6" s="314">
        <f t="shared" si="78"/>
        <v>0</v>
      </c>
      <c r="GJT6" s="314">
        <f t="shared" si="78"/>
        <v>0</v>
      </c>
      <c r="GJU6" s="314">
        <f t="shared" si="78"/>
        <v>0</v>
      </c>
      <c r="GJV6" s="314">
        <f t="shared" si="78"/>
        <v>0</v>
      </c>
      <c r="GJW6" s="314">
        <f t="shared" si="78"/>
        <v>0</v>
      </c>
      <c r="GJX6" s="314">
        <f t="shared" si="78"/>
        <v>0</v>
      </c>
      <c r="GJY6" s="314">
        <f t="shared" si="78"/>
        <v>0</v>
      </c>
      <c r="GJZ6" s="314">
        <f t="shared" si="78"/>
        <v>0</v>
      </c>
      <c r="GKA6" s="314">
        <f t="shared" si="78"/>
        <v>0</v>
      </c>
      <c r="GKB6" s="314">
        <f t="shared" si="78"/>
        <v>0</v>
      </c>
      <c r="GKC6" s="314">
        <f t="shared" si="78"/>
        <v>0</v>
      </c>
      <c r="GKD6" s="314">
        <f t="shared" si="78"/>
        <v>0</v>
      </c>
      <c r="GKE6" s="314">
        <f t="shared" si="78"/>
        <v>0</v>
      </c>
      <c r="GKF6" s="314">
        <f t="shared" si="78"/>
        <v>0</v>
      </c>
      <c r="GKG6" s="314">
        <f t="shared" si="78"/>
        <v>0</v>
      </c>
      <c r="GKH6" s="314">
        <f t="shared" si="78"/>
        <v>0</v>
      </c>
      <c r="GKI6" s="314">
        <f t="shared" si="78"/>
        <v>0</v>
      </c>
      <c r="GKJ6" s="314">
        <f t="shared" si="78"/>
        <v>0</v>
      </c>
      <c r="GKK6" s="314">
        <f t="shared" si="78"/>
        <v>0</v>
      </c>
      <c r="GKL6" s="314">
        <f t="shared" si="78"/>
        <v>0</v>
      </c>
      <c r="GKM6" s="314">
        <f t="shared" si="78"/>
        <v>0</v>
      </c>
      <c r="GKN6" s="314">
        <f t="shared" si="78"/>
        <v>0</v>
      </c>
      <c r="GKO6" s="314">
        <f t="shared" si="78"/>
        <v>0</v>
      </c>
      <c r="GKP6" s="314">
        <f t="shared" si="78"/>
        <v>0</v>
      </c>
      <c r="GKQ6" s="314">
        <f t="shared" si="78"/>
        <v>0</v>
      </c>
      <c r="GKR6" s="314">
        <f t="shared" si="78"/>
        <v>0</v>
      </c>
      <c r="GKS6" s="314">
        <f t="shared" si="78"/>
        <v>0</v>
      </c>
      <c r="GKT6" s="314">
        <f t="shared" si="78"/>
        <v>0</v>
      </c>
      <c r="GKU6" s="314">
        <f t="shared" si="78"/>
        <v>0</v>
      </c>
      <c r="GKV6" s="314">
        <f t="shared" si="78"/>
        <v>0</v>
      </c>
      <c r="GKW6" s="314">
        <f t="shared" si="78"/>
        <v>0</v>
      </c>
      <c r="GKX6" s="314">
        <f t="shared" si="78"/>
        <v>0</v>
      </c>
      <c r="GKY6" s="314">
        <f t="shared" si="78"/>
        <v>0</v>
      </c>
      <c r="GKZ6" s="314">
        <f t="shared" si="78"/>
        <v>0</v>
      </c>
      <c r="GLA6" s="314">
        <f t="shared" si="78"/>
        <v>0</v>
      </c>
      <c r="GLB6" s="314">
        <f t="shared" si="78"/>
        <v>0</v>
      </c>
      <c r="GLC6" s="314">
        <f t="shared" si="78"/>
        <v>0</v>
      </c>
      <c r="GLD6" s="314">
        <f t="shared" si="78"/>
        <v>0</v>
      </c>
      <c r="GLE6" s="314">
        <f t="shared" si="78"/>
        <v>0</v>
      </c>
      <c r="GLF6" s="314">
        <f t="shared" si="78"/>
        <v>0</v>
      </c>
      <c r="GLG6" s="314">
        <f t="shared" si="78"/>
        <v>0</v>
      </c>
      <c r="GLH6" s="314">
        <f t="shared" si="78"/>
        <v>0</v>
      </c>
      <c r="GLI6" s="314">
        <f t="shared" si="78"/>
        <v>0</v>
      </c>
      <c r="GLJ6" s="314">
        <f t="shared" si="78"/>
        <v>0</v>
      </c>
      <c r="GLK6" s="314">
        <f t="shared" si="78"/>
        <v>0</v>
      </c>
      <c r="GLL6" s="314">
        <f t="shared" si="78"/>
        <v>0</v>
      </c>
      <c r="GLM6" s="314">
        <f t="shared" si="78"/>
        <v>0</v>
      </c>
      <c r="GLN6" s="314">
        <f t="shared" si="78"/>
        <v>0</v>
      </c>
      <c r="GLO6" s="314">
        <f t="shared" si="78"/>
        <v>0</v>
      </c>
      <c r="GLP6" s="314">
        <f t="shared" si="78"/>
        <v>0</v>
      </c>
      <c r="GLQ6" s="314">
        <f t="shared" si="78"/>
        <v>0</v>
      </c>
      <c r="GLR6" s="314">
        <f t="shared" si="78"/>
        <v>0</v>
      </c>
      <c r="GLS6" s="314">
        <f t="shared" si="78"/>
        <v>0</v>
      </c>
      <c r="GLT6" s="314">
        <f t="shared" ref="GLT6:GOE6" si="79">GLT35-(GLT4+GLT5+GLT7+GLT8+GLT9)</f>
        <v>0</v>
      </c>
      <c r="GLU6" s="314">
        <f t="shared" si="79"/>
        <v>0</v>
      </c>
      <c r="GLV6" s="314">
        <f t="shared" si="79"/>
        <v>0</v>
      </c>
      <c r="GLW6" s="314">
        <f t="shared" si="79"/>
        <v>0</v>
      </c>
      <c r="GLX6" s="314">
        <f t="shared" si="79"/>
        <v>0</v>
      </c>
      <c r="GLY6" s="314">
        <f t="shared" si="79"/>
        <v>0</v>
      </c>
      <c r="GLZ6" s="314">
        <f t="shared" si="79"/>
        <v>0</v>
      </c>
      <c r="GMA6" s="314">
        <f t="shared" si="79"/>
        <v>0</v>
      </c>
      <c r="GMB6" s="314">
        <f t="shared" si="79"/>
        <v>0</v>
      </c>
      <c r="GMC6" s="314">
        <f t="shared" si="79"/>
        <v>0</v>
      </c>
      <c r="GMD6" s="314">
        <f t="shared" si="79"/>
        <v>0</v>
      </c>
      <c r="GME6" s="314">
        <f t="shared" si="79"/>
        <v>0</v>
      </c>
      <c r="GMF6" s="314">
        <f t="shared" si="79"/>
        <v>0</v>
      </c>
      <c r="GMG6" s="314">
        <f t="shared" si="79"/>
        <v>0</v>
      </c>
      <c r="GMH6" s="314">
        <f t="shared" si="79"/>
        <v>0</v>
      </c>
      <c r="GMI6" s="314">
        <f t="shared" si="79"/>
        <v>0</v>
      </c>
      <c r="GMJ6" s="314">
        <f t="shared" si="79"/>
        <v>0</v>
      </c>
      <c r="GMK6" s="314">
        <f t="shared" si="79"/>
        <v>0</v>
      </c>
      <c r="GML6" s="314">
        <f t="shared" si="79"/>
        <v>0</v>
      </c>
      <c r="GMM6" s="314">
        <f t="shared" si="79"/>
        <v>0</v>
      </c>
      <c r="GMN6" s="314">
        <f t="shared" si="79"/>
        <v>0</v>
      </c>
      <c r="GMO6" s="314">
        <f t="shared" si="79"/>
        <v>0</v>
      </c>
      <c r="GMP6" s="314">
        <f t="shared" si="79"/>
        <v>0</v>
      </c>
      <c r="GMQ6" s="314">
        <f t="shared" si="79"/>
        <v>0</v>
      </c>
      <c r="GMR6" s="314">
        <f t="shared" si="79"/>
        <v>0</v>
      </c>
      <c r="GMS6" s="314">
        <f t="shared" si="79"/>
        <v>0</v>
      </c>
      <c r="GMT6" s="314">
        <f t="shared" si="79"/>
        <v>0</v>
      </c>
      <c r="GMU6" s="314">
        <f t="shared" si="79"/>
        <v>0</v>
      </c>
      <c r="GMV6" s="314">
        <f t="shared" si="79"/>
        <v>0</v>
      </c>
      <c r="GMW6" s="314">
        <f t="shared" si="79"/>
        <v>0</v>
      </c>
      <c r="GMX6" s="314">
        <f t="shared" si="79"/>
        <v>0</v>
      </c>
      <c r="GMY6" s="314">
        <f t="shared" si="79"/>
        <v>0</v>
      </c>
      <c r="GMZ6" s="314">
        <f t="shared" si="79"/>
        <v>0</v>
      </c>
      <c r="GNA6" s="314">
        <f t="shared" si="79"/>
        <v>0</v>
      </c>
      <c r="GNB6" s="314">
        <f t="shared" si="79"/>
        <v>0</v>
      </c>
      <c r="GNC6" s="314">
        <f t="shared" si="79"/>
        <v>0</v>
      </c>
      <c r="GND6" s="314">
        <f t="shared" si="79"/>
        <v>0</v>
      </c>
      <c r="GNE6" s="314">
        <f t="shared" si="79"/>
        <v>0</v>
      </c>
      <c r="GNF6" s="314">
        <f t="shared" si="79"/>
        <v>0</v>
      </c>
      <c r="GNG6" s="314">
        <f t="shared" si="79"/>
        <v>0</v>
      </c>
      <c r="GNH6" s="314">
        <f t="shared" si="79"/>
        <v>0</v>
      </c>
      <c r="GNI6" s="314">
        <f t="shared" si="79"/>
        <v>0</v>
      </c>
      <c r="GNJ6" s="314">
        <f t="shared" si="79"/>
        <v>0</v>
      </c>
      <c r="GNK6" s="314">
        <f t="shared" si="79"/>
        <v>0</v>
      </c>
      <c r="GNL6" s="314">
        <f t="shared" si="79"/>
        <v>0</v>
      </c>
      <c r="GNM6" s="314">
        <f t="shared" si="79"/>
        <v>0</v>
      </c>
      <c r="GNN6" s="314">
        <f t="shared" si="79"/>
        <v>0</v>
      </c>
      <c r="GNO6" s="314">
        <f t="shared" si="79"/>
        <v>0</v>
      </c>
      <c r="GNP6" s="314">
        <f t="shared" si="79"/>
        <v>0</v>
      </c>
      <c r="GNQ6" s="314">
        <f t="shared" si="79"/>
        <v>0</v>
      </c>
      <c r="GNR6" s="314">
        <f t="shared" si="79"/>
        <v>0</v>
      </c>
      <c r="GNS6" s="314">
        <f t="shared" si="79"/>
        <v>0</v>
      </c>
      <c r="GNT6" s="314">
        <f t="shared" si="79"/>
        <v>0</v>
      </c>
      <c r="GNU6" s="314">
        <f t="shared" si="79"/>
        <v>0</v>
      </c>
      <c r="GNV6" s="314">
        <f t="shared" si="79"/>
        <v>0</v>
      </c>
      <c r="GNW6" s="314">
        <f t="shared" si="79"/>
        <v>0</v>
      </c>
      <c r="GNX6" s="314">
        <f t="shared" si="79"/>
        <v>0</v>
      </c>
      <c r="GNY6" s="314">
        <f t="shared" si="79"/>
        <v>0</v>
      </c>
      <c r="GNZ6" s="314">
        <f t="shared" si="79"/>
        <v>0</v>
      </c>
      <c r="GOA6" s="314">
        <f t="shared" si="79"/>
        <v>0</v>
      </c>
      <c r="GOB6" s="314">
        <f t="shared" si="79"/>
        <v>0</v>
      </c>
      <c r="GOC6" s="314">
        <f t="shared" si="79"/>
        <v>0</v>
      </c>
      <c r="GOD6" s="314">
        <f t="shared" si="79"/>
        <v>0</v>
      </c>
      <c r="GOE6" s="314">
        <f t="shared" si="79"/>
        <v>0</v>
      </c>
      <c r="GOF6" s="314">
        <f t="shared" ref="GOF6:GQQ6" si="80">GOF35-(GOF4+GOF5+GOF7+GOF8+GOF9)</f>
        <v>0</v>
      </c>
      <c r="GOG6" s="314">
        <f t="shared" si="80"/>
        <v>0</v>
      </c>
      <c r="GOH6" s="314">
        <f t="shared" si="80"/>
        <v>0</v>
      </c>
      <c r="GOI6" s="314">
        <f t="shared" si="80"/>
        <v>0</v>
      </c>
      <c r="GOJ6" s="314">
        <f t="shared" si="80"/>
        <v>0</v>
      </c>
      <c r="GOK6" s="314">
        <f t="shared" si="80"/>
        <v>0</v>
      </c>
      <c r="GOL6" s="314">
        <f t="shared" si="80"/>
        <v>0</v>
      </c>
      <c r="GOM6" s="314">
        <f t="shared" si="80"/>
        <v>0</v>
      </c>
      <c r="GON6" s="314">
        <f t="shared" si="80"/>
        <v>0</v>
      </c>
      <c r="GOO6" s="314">
        <f t="shared" si="80"/>
        <v>0</v>
      </c>
      <c r="GOP6" s="314">
        <f t="shared" si="80"/>
        <v>0</v>
      </c>
      <c r="GOQ6" s="314">
        <f t="shared" si="80"/>
        <v>0</v>
      </c>
      <c r="GOR6" s="314">
        <f t="shared" si="80"/>
        <v>0</v>
      </c>
      <c r="GOS6" s="314">
        <f t="shared" si="80"/>
        <v>0</v>
      </c>
      <c r="GOT6" s="314">
        <f t="shared" si="80"/>
        <v>0</v>
      </c>
      <c r="GOU6" s="314">
        <f t="shared" si="80"/>
        <v>0</v>
      </c>
      <c r="GOV6" s="314">
        <f t="shared" si="80"/>
        <v>0</v>
      </c>
      <c r="GOW6" s="314">
        <f t="shared" si="80"/>
        <v>0</v>
      </c>
      <c r="GOX6" s="314">
        <f t="shared" si="80"/>
        <v>0</v>
      </c>
      <c r="GOY6" s="314">
        <f t="shared" si="80"/>
        <v>0</v>
      </c>
      <c r="GOZ6" s="314">
        <f t="shared" si="80"/>
        <v>0</v>
      </c>
      <c r="GPA6" s="314">
        <f t="shared" si="80"/>
        <v>0</v>
      </c>
      <c r="GPB6" s="314">
        <f t="shared" si="80"/>
        <v>0</v>
      </c>
      <c r="GPC6" s="314">
        <f t="shared" si="80"/>
        <v>0</v>
      </c>
      <c r="GPD6" s="314">
        <f t="shared" si="80"/>
        <v>0</v>
      </c>
      <c r="GPE6" s="314">
        <f t="shared" si="80"/>
        <v>0</v>
      </c>
      <c r="GPF6" s="314">
        <f t="shared" si="80"/>
        <v>0</v>
      </c>
      <c r="GPG6" s="314">
        <f t="shared" si="80"/>
        <v>0</v>
      </c>
      <c r="GPH6" s="314">
        <f t="shared" si="80"/>
        <v>0</v>
      </c>
      <c r="GPI6" s="314">
        <f t="shared" si="80"/>
        <v>0</v>
      </c>
      <c r="GPJ6" s="314">
        <f t="shared" si="80"/>
        <v>0</v>
      </c>
      <c r="GPK6" s="314">
        <f t="shared" si="80"/>
        <v>0</v>
      </c>
      <c r="GPL6" s="314">
        <f t="shared" si="80"/>
        <v>0</v>
      </c>
      <c r="GPM6" s="314">
        <f t="shared" si="80"/>
        <v>0</v>
      </c>
      <c r="GPN6" s="314">
        <f t="shared" si="80"/>
        <v>0</v>
      </c>
      <c r="GPO6" s="314">
        <f t="shared" si="80"/>
        <v>0</v>
      </c>
      <c r="GPP6" s="314">
        <f t="shared" si="80"/>
        <v>0</v>
      </c>
      <c r="GPQ6" s="314">
        <f t="shared" si="80"/>
        <v>0</v>
      </c>
      <c r="GPR6" s="314">
        <f t="shared" si="80"/>
        <v>0</v>
      </c>
      <c r="GPS6" s="314">
        <f t="shared" si="80"/>
        <v>0</v>
      </c>
      <c r="GPT6" s="314">
        <f t="shared" si="80"/>
        <v>0</v>
      </c>
      <c r="GPU6" s="314">
        <f t="shared" si="80"/>
        <v>0</v>
      </c>
      <c r="GPV6" s="314">
        <f t="shared" si="80"/>
        <v>0</v>
      </c>
      <c r="GPW6" s="314">
        <f t="shared" si="80"/>
        <v>0</v>
      </c>
      <c r="GPX6" s="314">
        <f t="shared" si="80"/>
        <v>0</v>
      </c>
      <c r="GPY6" s="314">
        <f t="shared" si="80"/>
        <v>0</v>
      </c>
      <c r="GPZ6" s="314">
        <f t="shared" si="80"/>
        <v>0</v>
      </c>
      <c r="GQA6" s="314">
        <f t="shared" si="80"/>
        <v>0</v>
      </c>
      <c r="GQB6" s="314">
        <f t="shared" si="80"/>
        <v>0</v>
      </c>
      <c r="GQC6" s="314">
        <f t="shared" si="80"/>
        <v>0</v>
      </c>
      <c r="GQD6" s="314">
        <f t="shared" si="80"/>
        <v>0</v>
      </c>
      <c r="GQE6" s="314">
        <f t="shared" si="80"/>
        <v>0</v>
      </c>
      <c r="GQF6" s="314">
        <f t="shared" si="80"/>
        <v>0</v>
      </c>
      <c r="GQG6" s="314">
        <f t="shared" si="80"/>
        <v>0</v>
      </c>
      <c r="GQH6" s="314">
        <f t="shared" si="80"/>
        <v>0</v>
      </c>
      <c r="GQI6" s="314">
        <f t="shared" si="80"/>
        <v>0</v>
      </c>
      <c r="GQJ6" s="314">
        <f t="shared" si="80"/>
        <v>0</v>
      </c>
      <c r="GQK6" s="314">
        <f t="shared" si="80"/>
        <v>0</v>
      </c>
      <c r="GQL6" s="314">
        <f t="shared" si="80"/>
        <v>0</v>
      </c>
      <c r="GQM6" s="314">
        <f t="shared" si="80"/>
        <v>0</v>
      </c>
      <c r="GQN6" s="314">
        <f t="shared" si="80"/>
        <v>0</v>
      </c>
      <c r="GQO6" s="314">
        <f t="shared" si="80"/>
        <v>0</v>
      </c>
      <c r="GQP6" s="314">
        <f t="shared" si="80"/>
        <v>0</v>
      </c>
      <c r="GQQ6" s="314">
        <f t="shared" si="80"/>
        <v>0</v>
      </c>
      <c r="GQR6" s="314">
        <f t="shared" ref="GQR6:GTC6" si="81">GQR35-(GQR4+GQR5+GQR7+GQR8+GQR9)</f>
        <v>0</v>
      </c>
      <c r="GQS6" s="314">
        <f t="shared" si="81"/>
        <v>0</v>
      </c>
      <c r="GQT6" s="314">
        <f t="shared" si="81"/>
        <v>0</v>
      </c>
      <c r="GQU6" s="314">
        <f t="shared" si="81"/>
        <v>0</v>
      </c>
      <c r="GQV6" s="314">
        <f t="shared" si="81"/>
        <v>0</v>
      </c>
      <c r="GQW6" s="314">
        <f t="shared" si="81"/>
        <v>0</v>
      </c>
      <c r="GQX6" s="314">
        <f t="shared" si="81"/>
        <v>0</v>
      </c>
      <c r="GQY6" s="314">
        <f t="shared" si="81"/>
        <v>0</v>
      </c>
      <c r="GQZ6" s="314">
        <f t="shared" si="81"/>
        <v>0</v>
      </c>
      <c r="GRA6" s="314">
        <f t="shared" si="81"/>
        <v>0</v>
      </c>
      <c r="GRB6" s="314">
        <f t="shared" si="81"/>
        <v>0</v>
      </c>
      <c r="GRC6" s="314">
        <f t="shared" si="81"/>
        <v>0</v>
      </c>
      <c r="GRD6" s="314">
        <f t="shared" si="81"/>
        <v>0</v>
      </c>
      <c r="GRE6" s="314">
        <f t="shared" si="81"/>
        <v>0</v>
      </c>
      <c r="GRF6" s="314">
        <f t="shared" si="81"/>
        <v>0</v>
      </c>
      <c r="GRG6" s="314">
        <f t="shared" si="81"/>
        <v>0</v>
      </c>
      <c r="GRH6" s="314">
        <f t="shared" si="81"/>
        <v>0</v>
      </c>
      <c r="GRI6" s="314">
        <f t="shared" si="81"/>
        <v>0</v>
      </c>
      <c r="GRJ6" s="314">
        <f t="shared" si="81"/>
        <v>0</v>
      </c>
      <c r="GRK6" s="314">
        <f t="shared" si="81"/>
        <v>0</v>
      </c>
      <c r="GRL6" s="314">
        <f t="shared" si="81"/>
        <v>0</v>
      </c>
      <c r="GRM6" s="314">
        <f t="shared" si="81"/>
        <v>0</v>
      </c>
      <c r="GRN6" s="314">
        <f t="shared" si="81"/>
        <v>0</v>
      </c>
      <c r="GRO6" s="314">
        <f t="shared" si="81"/>
        <v>0</v>
      </c>
      <c r="GRP6" s="314">
        <f t="shared" si="81"/>
        <v>0</v>
      </c>
      <c r="GRQ6" s="314">
        <f t="shared" si="81"/>
        <v>0</v>
      </c>
      <c r="GRR6" s="314">
        <f t="shared" si="81"/>
        <v>0</v>
      </c>
      <c r="GRS6" s="314">
        <f t="shared" si="81"/>
        <v>0</v>
      </c>
      <c r="GRT6" s="314">
        <f t="shared" si="81"/>
        <v>0</v>
      </c>
      <c r="GRU6" s="314">
        <f t="shared" si="81"/>
        <v>0</v>
      </c>
      <c r="GRV6" s="314">
        <f t="shared" si="81"/>
        <v>0</v>
      </c>
      <c r="GRW6" s="314">
        <f t="shared" si="81"/>
        <v>0</v>
      </c>
      <c r="GRX6" s="314">
        <f t="shared" si="81"/>
        <v>0</v>
      </c>
      <c r="GRY6" s="314">
        <f t="shared" si="81"/>
        <v>0</v>
      </c>
      <c r="GRZ6" s="314">
        <f t="shared" si="81"/>
        <v>0</v>
      </c>
      <c r="GSA6" s="314">
        <f t="shared" si="81"/>
        <v>0</v>
      </c>
      <c r="GSB6" s="314">
        <f t="shared" si="81"/>
        <v>0</v>
      </c>
      <c r="GSC6" s="314">
        <f t="shared" si="81"/>
        <v>0</v>
      </c>
      <c r="GSD6" s="314">
        <f t="shared" si="81"/>
        <v>0</v>
      </c>
      <c r="GSE6" s="314">
        <f t="shared" si="81"/>
        <v>0</v>
      </c>
      <c r="GSF6" s="314">
        <f t="shared" si="81"/>
        <v>0</v>
      </c>
      <c r="GSG6" s="314">
        <f t="shared" si="81"/>
        <v>0</v>
      </c>
      <c r="GSH6" s="314">
        <f t="shared" si="81"/>
        <v>0</v>
      </c>
      <c r="GSI6" s="314">
        <f t="shared" si="81"/>
        <v>0</v>
      </c>
      <c r="GSJ6" s="314">
        <f t="shared" si="81"/>
        <v>0</v>
      </c>
      <c r="GSK6" s="314">
        <f t="shared" si="81"/>
        <v>0</v>
      </c>
      <c r="GSL6" s="314">
        <f t="shared" si="81"/>
        <v>0</v>
      </c>
      <c r="GSM6" s="314">
        <f t="shared" si="81"/>
        <v>0</v>
      </c>
      <c r="GSN6" s="314">
        <f t="shared" si="81"/>
        <v>0</v>
      </c>
      <c r="GSO6" s="314">
        <f t="shared" si="81"/>
        <v>0</v>
      </c>
      <c r="GSP6" s="314">
        <f t="shared" si="81"/>
        <v>0</v>
      </c>
      <c r="GSQ6" s="314">
        <f t="shared" si="81"/>
        <v>0</v>
      </c>
      <c r="GSR6" s="314">
        <f t="shared" si="81"/>
        <v>0</v>
      </c>
      <c r="GSS6" s="314">
        <f t="shared" si="81"/>
        <v>0</v>
      </c>
      <c r="GST6" s="314">
        <f t="shared" si="81"/>
        <v>0</v>
      </c>
      <c r="GSU6" s="314">
        <f t="shared" si="81"/>
        <v>0</v>
      </c>
      <c r="GSV6" s="314">
        <f t="shared" si="81"/>
        <v>0</v>
      </c>
      <c r="GSW6" s="314">
        <f t="shared" si="81"/>
        <v>0</v>
      </c>
      <c r="GSX6" s="314">
        <f t="shared" si="81"/>
        <v>0</v>
      </c>
      <c r="GSY6" s="314">
        <f t="shared" si="81"/>
        <v>0</v>
      </c>
      <c r="GSZ6" s="314">
        <f t="shared" si="81"/>
        <v>0</v>
      </c>
      <c r="GTA6" s="314">
        <f t="shared" si="81"/>
        <v>0</v>
      </c>
      <c r="GTB6" s="314">
        <f t="shared" si="81"/>
        <v>0</v>
      </c>
      <c r="GTC6" s="314">
        <f t="shared" si="81"/>
        <v>0</v>
      </c>
      <c r="GTD6" s="314">
        <f t="shared" ref="GTD6:GVO6" si="82">GTD35-(GTD4+GTD5+GTD7+GTD8+GTD9)</f>
        <v>0</v>
      </c>
      <c r="GTE6" s="314">
        <f t="shared" si="82"/>
        <v>0</v>
      </c>
      <c r="GTF6" s="314">
        <f t="shared" si="82"/>
        <v>0</v>
      </c>
      <c r="GTG6" s="314">
        <f t="shared" si="82"/>
        <v>0</v>
      </c>
      <c r="GTH6" s="314">
        <f t="shared" si="82"/>
        <v>0</v>
      </c>
      <c r="GTI6" s="314">
        <f t="shared" si="82"/>
        <v>0</v>
      </c>
      <c r="GTJ6" s="314">
        <f t="shared" si="82"/>
        <v>0</v>
      </c>
      <c r="GTK6" s="314">
        <f t="shared" si="82"/>
        <v>0</v>
      </c>
      <c r="GTL6" s="314">
        <f t="shared" si="82"/>
        <v>0</v>
      </c>
      <c r="GTM6" s="314">
        <f t="shared" si="82"/>
        <v>0</v>
      </c>
      <c r="GTN6" s="314">
        <f t="shared" si="82"/>
        <v>0</v>
      </c>
      <c r="GTO6" s="314">
        <f t="shared" si="82"/>
        <v>0</v>
      </c>
      <c r="GTP6" s="314">
        <f t="shared" si="82"/>
        <v>0</v>
      </c>
      <c r="GTQ6" s="314">
        <f t="shared" si="82"/>
        <v>0</v>
      </c>
      <c r="GTR6" s="314">
        <f t="shared" si="82"/>
        <v>0</v>
      </c>
      <c r="GTS6" s="314">
        <f t="shared" si="82"/>
        <v>0</v>
      </c>
      <c r="GTT6" s="314">
        <f t="shared" si="82"/>
        <v>0</v>
      </c>
      <c r="GTU6" s="314">
        <f t="shared" si="82"/>
        <v>0</v>
      </c>
      <c r="GTV6" s="314">
        <f t="shared" si="82"/>
        <v>0</v>
      </c>
      <c r="GTW6" s="314">
        <f t="shared" si="82"/>
        <v>0</v>
      </c>
      <c r="GTX6" s="314">
        <f t="shared" si="82"/>
        <v>0</v>
      </c>
      <c r="GTY6" s="314">
        <f t="shared" si="82"/>
        <v>0</v>
      </c>
      <c r="GTZ6" s="314">
        <f t="shared" si="82"/>
        <v>0</v>
      </c>
      <c r="GUA6" s="314">
        <f t="shared" si="82"/>
        <v>0</v>
      </c>
      <c r="GUB6" s="314">
        <f t="shared" si="82"/>
        <v>0</v>
      </c>
      <c r="GUC6" s="314">
        <f t="shared" si="82"/>
        <v>0</v>
      </c>
      <c r="GUD6" s="314">
        <f t="shared" si="82"/>
        <v>0</v>
      </c>
      <c r="GUE6" s="314">
        <f t="shared" si="82"/>
        <v>0</v>
      </c>
      <c r="GUF6" s="314">
        <f t="shared" si="82"/>
        <v>0</v>
      </c>
      <c r="GUG6" s="314">
        <f t="shared" si="82"/>
        <v>0</v>
      </c>
      <c r="GUH6" s="314">
        <f t="shared" si="82"/>
        <v>0</v>
      </c>
      <c r="GUI6" s="314">
        <f t="shared" si="82"/>
        <v>0</v>
      </c>
      <c r="GUJ6" s="314">
        <f t="shared" si="82"/>
        <v>0</v>
      </c>
      <c r="GUK6" s="314">
        <f t="shared" si="82"/>
        <v>0</v>
      </c>
      <c r="GUL6" s="314">
        <f t="shared" si="82"/>
        <v>0</v>
      </c>
      <c r="GUM6" s="314">
        <f t="shared" si="82"/>
        <v>0</v>
      </c>
      <c r="GUN6" s="314">
        <f t="shared" si="82"/>
        <v>0</v>
      </c>
      <c r="GUO6" s="314">
        <f t="shared" si="82"/>
        <v>0</v>
      </c>
      <c r="GUP6" s="314">
        <f t="shared" si="82"/>
        <v>0</v>
      </c>
      <c r="GUQ6" s="314">
        <f t="shared" si="82"/>
        <v>0</v>
      </c>
      <c r="GUR6" s="314">
        <f t="shared" si="82"/>
        <v>0</v>
      </c>
      <c r="GUS6" s="314">
        <f t="shared" si="82"/>
        <v>0</v>
      </c>
      <c r="GUT6" s="314">
        <f t="shared" si="82"/>
        <v>0</v>
      </c>
      <c r="GUU6" s="314">
        <f t="shared" si="82"/>
        <v>0</v>
      </c>
      <c r="GUV6" s="314">
        <f t="shared" si="82"/>
        <v>0</v>
      </c>
      <c r="GUW6" s="314">
        <f t="shared" si="82"/>
        <v>0</v>
      </c>
      <c r="GUX6" s="314">
        <f t="shared" si="82"/>
        <v>0</v>
      </c>
      <c r="GUY6" s="314">
        <f t="shared" si="82"/>
        <v>0</v>
      </c>
      <c r="GUZ6" s="314">
        <f t="shared" si="82"/>
        <v>0</v>
      </c>
      <c r="GVA6" s="314">
        <f t="shared" si="82"/>
        <v>0</v>
      </c>
      <c r="GVB6" s="314">
        <f t="shared" si="82"/>
        <v>0</v>
      </c>
      <c r="GVC6" s="314">
        <f t="shared" si="82"/>
        <v>0</v>
      </c>
      <c r="GVD6" s="314">
        <f t="shared" si="82"/>
        <v>0</v>
      </c>
      <c r="GVE6" s="314">
        <f t="shared" si="82"/>
        <v>0</v>
      </c>
      <c r="GVF6" s="314">
        <f t="shared" si="82"/>
        <v>0</v>
      </c>
      <c r="GVG6" s="314">
        <f t="shared" si="82"/>
        <v>0</v>
      </c>
      <c r="GVH6" s="314">
        <f t="shared" si="82"/>
        <v>0</v>
      </c>
      <c r="GVI6" s="314">
        <f t="shared" si="82"/>
        <v>0</v>
      </c>
      <c r="GVJ6" s="314">
        <f t="shared" si="82"/>
        <v>0</v>
      </c>
      <c r="GVK6" s="314">
        <f t="shared" si="82"/>
        <v>0</v>
      </c>
      <c r="GVL6" s="314">
        <f t="shared" si="82"/>
        <v>0</v>
      </c>
      <c r="GVM6" s="314">
        <f t="shared" si="82"/>
        <v>0</v>
      </c>
      <c r="GVN6" s="314">
        <f t="shared" si="82"/>
        <v>0</v>
      </c>
      <c r="GVO6" s="314">
        <f t="shared" si="82"/>
        <v>0</v>
      </c>
      <c r="GVP6" s="314">
        <f t="shared" ref="GVP6:GYA6" si="83">GVP35-(GVP4+GVP5+GVP7+GVP8+GVP9)</f>
        <v>0</v>
      </c>
      <c r="GVQ6" s="314">
        <f t="shared" si="83"/>
        <v>0</v>
      </c>
      <c r="GVR6" s="314">
        <f t="shared" si="83"/>
        <v>0</v>
      </c>
      <c r="GVS6" s="314">
        <f t="shared" si="83"/>
        <v>0</v>
      </c>
      <c r="GVT6" s="314">
        <f t="shared" si="83"/>
        <v>0</v>
      </c>
      <c r="GVU6" s="314">
        <f t="shared" si="83"/>
        <v>0</v>
      </c>
      <c r="GVV6" s="314">
        <f t="shared" si="83"/>
        <v>0</v>
      </c>
      <c r="GVW6" s="314">
        <f t="shared" si="83"/>
        <v>0</v>
      </c>
      <c r="GVX6" s="314">
        <f t="shared" si="83"/>
        <v>0</v>
      </c>
      <c r="GVY6" s="314">
        <f t="shared" si="83"/>
        <v>0</v>
      </c>
      <c r="GVZ6" s="314">
        <f t="shared" si="83"/>
        <v>0</v>
      </c>
      <c r="GWA6" s="314">
        <f t="shared" si="83"/>
        <v>0</v>
      </c>
      <c r="GWB6" s="314">
        <f t="shared" si="83"/>
        <v>0</v>
      </c>
      <c r="GWC6" s="314">
        <f t="shared" si="83"/>
        <v>0</v>
      </c>
      <c r="GWD6" s="314">
        <f t="shared" si="83"/>
        <v>0</v>
      </c>
      <c r="GWE6" s="314">
        <f t="shared" si="83"/>
        <v>0</v>
      </c>
      <c r="GWF6" s="314">
        <f t="shared" si="83"/>
        <v>0</v>
      </c>
      <c r="GWG6" s="314">
        <f t="shared" si="83"/>
        <v>0</v>
      </c>
      <c r="GWH6" s="314">
        <f t="shared" si="83"/>
        <v>0</v>
      </c>
      <c r="GWI6" s="314">
        <f t="shared" si="83"/>
        <v>0</v>
      </c>
      <c r="GWJ6" s="314">
        <f t="shared" si="83"/>
        <v>0</v>
      </c>
      <c r="GWK6" s="314">
        <f t="shared" si="83"/>
        <v>0</v>
      </c>
      <c r="GWL6" s="314">
        <f t="shared" si="83"/>
        <v>0</v>
      </c>
      <c r="GWM6" s="314">
        <f t="shared" si="83"/>
        <v>0</v>
      </c>
      <c r="GWN6" s="314">
        <f t="shared" si="83"/>
        <v>0</v>
      </c>
      <c r="GWO6" s="314">
        <f t="shared" si="83"/>
        <v>0</v>
      </c>
      <c r="GWP6" s="314">
        <f t="shared" si="83"/>
        <v>0</v>
      </c>
      <c r="GWQ6" s="314">
        <f t="shared" si="83"/>
        <v>0</v>
      </c>
      <c r="GWR6" s="314">
        <f t="shared" si="83"/>
        <v>0</v>
      </c>
      <c r="GWS6" s="314">
        <f t="shared" si="83"/>
        <v>0</v>
      </c>
      <c r="GWT6" s="314">
        <f t="shared" si="83"/>
        <v>0</v>
      </c>
      <c r="GWU6" s="314">
        <f t="shared" si="83"/>
        <v>0</v>
      </c>
      <c r="GWV6" s="314">
        <f t="shared" si="83"/>
        <v>0</v>
      </c>
      <c r="GWW6" s="314">
        <f t="shared" si="83"/>
        <v>0</v>
      </c>
      <c r="GWX6" s="314">
        <f t="shared" si="83"/>
        <v>0</v>
      </c>
      <c r="GWY6" s="314">
        <f t="shared" si="83"/>
        <v>0</v>
      </c>
      <c r="GWZ6" s="314">
        <f t="shared" si="83"/>
        <v>0</v>
      </c>
      <c r="GXA6" s="314">
        <f t="shared" si="83"/>
        <v>0</v>
      </c>
      <c r="GXB6" s="314">
        <f t="shared" si="83"/>
        <v>0</v>
      </c>
      <c r="GXC6" s="314">
        <f t="shared" si="83"/>
        <v>0</v>
      </c>
      <c r="GXD6" s="314">
        <f t="shared" si="83"/>
        <v>0</v>
      </c>
      <c r="GXE6" s="314">
        <f t="shared" si="83"/>
        <v>0</v>
      </c>
      <c r="GXF6" s="314">
        <f t="shared" si="83"/>
        <v>0</v>
      </c>
      <c r="GXG6" s="314">
        <f t="shared" si="83"/>
        <v>0</v>
      </c>
      <c r="GXH6" s="314">
        <f t="shared" si="83"/>
        <v>0</v>
      </c>
      <c r="GXI6" s="314">
        <f t="shared" si="83"/>
        <v>0</v>
      </c>
      <c r="GXJ6" s="314">
        <f t="shared" si="83"/>
        <v>0</v>
      </c>
      <c r="GXK6" s="314">
        <f t="shared" si="83"/>
        <v>0</v>
      </c>
      <c r="GXL6" s="314">
        <f t="shared" si="83"/>
        <v>0</v>
      </c>
      <c r="GXM6" s="314">
        <f t="shared" si="83"/>
        <v>0</v>
      </c>
      <c r="GXN6" s="314">
        <f t="shared" si="83"/>
        <v>0</v>
      </c>
      <c r="GXO6" s="314">
        <f t="shared" si="83"/>
        <v>0</v>
      </c>
      <c r="GXP6" s="314">
        <f t="shared" si="83"/>
        <v>0</v>
      </c>
      <c r="GXQ6" s="314">
        <f t="shared" si="83"/>
        <v>0</v>
      </c>
      <c r="GXR6" s="314">
        <f t="shared" si="83"/>
        <v>0</v>
      </c>
      <c r="GXS6" s="314">
        <f t="shared" si="83"/>
        <v>0</v>
      </c>
      <c r="GXT6" s="314">
        <f t="shared" si="83"/>
        <v>0</v>
      </c>
      <c r="GXU6" s="314">
        <f t="shared" si="83"/>
        <v>0</v>
      </c>
      <c r="GXV6" s="314">
        <f t="shared" si="83"/>
        <v>0</v>
      </c>
      <c r="GXW6" s="314">
        <f t="shared" si="83"/>
        <v>0</v>
      </c>
      <c r="GXX6" s="314">
        <f t="shared" si="83"/>
        <v>0</v>
      </c>
      <c r="GXY6" s="314">
        <f t="shared" si="83"/>
        <v>0</v>
      </c>
      <c r="GXZ6" s="314">
        <f t="shared" si="83"/>
        <v>0</v>
      </c>
      <c r="GYA6" s="314">
        <f t="shared" si="83"/>
        <v>0</v>
      </c>
      <c r="GYB6" s="314">
        <f t="shared" ref="GYB6:HAM6" si="84">GYB35-(GYB4+GYB5+GYB7+GYB8+GYB9)</f>
        <v>0</v>
      </c>
      <c r="GYC6" s="314">
        <f t="shared" si="84"/>
        <v>0</v>
      </c>
      <c r="GYD6" s="314">
        <f t="shared" si="84"/>
        <v>0</v>
      </c>
      <c r="GYE6" s="314">
        <f t="shared" si="84"/>
        <v>0</v>
      </c>
      <c r="GYF6" s="314">
        <f t="shared" si="84"/>
        <v>0</v>
      </c>
      <c r="GYG6" s="314">
        <f t="shared" si="84"/>
        <v>0</v>
      </c>
      <c r="GYH6" s="314">
        <f t="shared" si="84"/>
        <v>0</v>
      </c>
      <c r="GYI6" s="314">
        <f t="shared" si="84"/>
        <v>0</v>
      </c>
      <c r="GYJ6" s="314">
        <f t="shared" si="84"/>
        <v>0</v>
      </c>
      <c r="GYK6" s="314">
        <f t="shared" si="84"/>
        <v>0</v>
      </c>
      <c r="GYL6" s="314">
        <f t="shared" si="84"/>
        <v>0</v>
      </c>
      <c r="GYM6" s="314">
        <f t="shared" si="84"/>
        <v>0</v>
      </c>
      <c r="GYN6" s="314">
        <f t="shared" si="84"/>
        <v>0</v>
      </c>
      <c r="GYO6" s="314">
        <f t="shared" si="84"/>
        <v>0</v>
      </c>
      <c r="GYP6" s="314">
        <f t="shared" si="84"/>
        <v>0</v>
      </c>
      <c r="GYQ6" s="314">
        <f t="shared" si="84"/>
        <v>0</v>
      </c>
      <c r="GYR6" s="314">
        <f t="shared" si="84"/>
        <v>0</v>
      </c>
      <c r="GYS6" s="314">
        <f t="shared" si="84"/>
        <v>0</v>
      </c>
      <c r="GYT6" s="314">
        <f t="shared" si="84"/>
        <v>0</v>
      </c>
      <c r="GYU6" s="314">
        <f t="shared" si="84"/>
        <v>0</v>
      </c>
      <c r="GYV6" s="314">
        <f t="shared" si="84"/>
        <v>0</v>
      </c>
      <c r="GYW6" s="314">
        <f t="shared" si="84"/>
        <v>0</v>
      </c>
      <c r="GYX6" s="314">
        <f t="shared" si="84"/>
        <v>0</v>
      </c>
      <c r="GYY6" s="314">
        <f t="shared" si="84"/>
        <v>0</v>
      </c>
      <c r="GYZ6" s="314">
        <f t="shared" si="84"/>
        <v>0</v>
      </c>
      <c r="GZA6" s="314">
        <f t="shared" si="84"/>
        <v>0</v>
      </c>
      <c r="GZB6" s="314">
        <f t="shared" si="84"/>
        <v>0</v>
      </c>
      <c r="GZC6" s="314">
        <f t="shared" si="84"/>
        <v>0</v>
      </c>
      <c r="GZD6" s="314">
        <f t="shared" si="84"/>
        <v>0</v>
      </c>
      <c r="GZE6" s="314">
        <f t="shared" si="84"/>
        <v>0</v>
      </c>
      <c r="GZF6" s="314">
        <f t="shared" si="84"/>
        <v>0</v>
      </c>
      <c r="GZG6" s="314">
        <f t="shared" si="84"/>
        <v>0</v>
      </c>
      <c r="GZH6" s="314">
        <f t="shared" si="84"/>
        <v>0</v>
      </c>
      <c r="GZI6" s="314">
        <f t="shared" si="84"/>
        <v>0</v>
      </c>
      <c r="GZJ6" s="314">
        <f t="shared" si="84"/>
        <v>0</v>
      </c>
      <c r="GZK6" s="314">
        <f t="shared" si="84"/>
        <v>0</v>
      </c>
      <c r="GZL6" s="314">
        <f t="shared" si="84"/>
        <v>0</v>
      </c>
      <c r="GZM6" s="314">
        <f t="shared" si="84"/>
        <v>0</v>
      </c>
      <c r="GZN6" s="314">
        <f t="shared" si="84"/>
        <v>0</v>
      </c>
      <c r="GZO6" s="314">
        <f t="shared" si="84"/>
        <v>0</v>
      </c>
      <c r="GZP6" s="314">
        <f t="shared" si="84"/>
        <v>0</v>
      </c>
      <c r="GZQ6" s="314">
        <f t="shared" si="84"/>
        <v>0</v>
      </c>
      <c r="GZR6" s="314">
        <f t="shared" si="84"/>
        <v>0</v>
      </c>
      <c r="GZS6" s="314">
        <f t="shared" si="84"/>
        <v>0</v>
      </c>
      <c r="GZT6" s="314">
        <f t="shared" si="84"/>
        <v>0</v>
      </c>
      <c r="GZU6" s="314">
        <f t="shared" si="84"/>
        <v>0</v>
      </c>
      <c r="GZV6" s="314">
        <f t="shared" si="84"/>
        <v>0</v>
      </c>
      <c r="GZW6" s="314">
        <f t="shared" si="84"/>
        <v>0</v>
      </c>
      <c r="GZX6" s="314">
        <f t="shared" si="84"/>
        <v>0</v>
      </c>
      <c r="GZY6" s="314">
        <f t="shared" si="84"/>
        <v>0</v>
      </c>
      <c r="GZZ6" s="314">
        <f t="shared" si="84"/>
        <v>0</v>
      </c>
      <c r="HAA6" s="314">
        <f t="shared" si="84"/>
        <v>0</v>
      </c>
      <c r="HAB6" s="314">
        <f t="shared" si="84"/>
        <v>0</v>
      </c>
      <c r="HAC6" s="314">
        <f t="shared" si="84"/>
        <v>0</v>
      </c>
      <c r="HAD6" s="314">
        <f t="shared" si="84"/>
        <v>0</v>
      </c>
      <c r="HAE6" s="314">
        <f t="shared" si="84"/>
        <v>0</v>
      </c>
      <c r="HAF6" s="314">
        <f t="shared" si="84"/>
        <v>0</v>
      </c>
      <c r="HAG6" s="314">
        <f t="shared" si="84"/>
        <v>0</v>
      </c>
      <c r="HAH6" s="314">
        <f t="shared" si="84"/>
        <v>0</v>
      </c>
      <c r="HAI6" s="314">
        <f t="shared" si="84"/>
        <v>0</v>
      </c>
      <c r="HAJ6" s="314">
        <f t="shared" si="84"/>
        <v>0</v>
      </c>
      <c r="HAK6" s="314">
        <f t="shared" si="84"/>
        <v>0</v>
      </c>
      <c r="HAL6" s="314">
        <f t="shared" si="84"/>
        <v>0</v>
      </c>
      <c r="HAM6" s="314">
        <f t="shared" si="84"/>
        <v>0</v>
      </c>
      <c r="HAN6" s="314">
        <f t="shared" ref="HAN6:HCY6" si="85">HAN35-(HAN4+HAN5+HAN7+HAN8+HAN9)</f>
        <v>0</v>
      </c>
      <c r="HAO6" s="314">
        <f t="shared" si="85"/>
        <v>0</v>
      </c>
      <c r="HAP6" s="314">
        <f t="shared" si="85"/>
        <v>0</v>
      </c>
      <c r="HAQ6" s="314">
        <f t="shared" si="85"/>
        <v>0</v>
      </c>
      <c r="HAR6" s="314">
        <f t="shared" si="85"/>
        <v>0</v>
      </c>
      <c r="HAS6" s="314">
        <f t="shared" si="85"/>
        <v>0</v>
      </c>
      <c r="HAT6" s="314">
        <f t="shared" si="85"/>
        <v>0</v>
      </c>
      <c r="HAU6" s="314">
        <f t="shared" si="85"/>
        <v>0</v>
      </c>
      <c r="HAV6" s="314">
        <f t="shared" si="85"/>
        <v>0</v>
      </c>
      <c r="HAW6" s="314">
        <f t="shared" si="85"/>
        <v>0</v>
      </c>
      <c r="HAX6" s="314">
        <f t="shared" si="85"/>
        <v>0</v>
      </c>
      <c r="HAY6" s="314">
        <f t="shared" si="85"/>
        <v>0</v>
      </c>
      <c r="HAZ6" s="314">
        <f t="shared" si="85"/>
        <v>0</v>
      </c>
      <c r="HBA6" s="314">
        <f t="shared" si="85"/>
        <v>0</v>
      </c>
      <c r="HBB6" s="314">
        <f t="shared" si="85"/>
        <v>0</v>
      </c>
      <c r="HBC6" s="314">
        <f t="shared" si="85"/>
        <v>0</v>
      </c>
      <c r="HBD6" s="314">
        <f t="shared" si="85"/>
        <v>0</v>
      </c>
      <c r="HBE6" s="314">
        <f t="shared" si="85"/>
        <v>0</v>
      </c>
      <c r="HBF6" s="314">
        <f t="shared" si="85"/>
        <v>0</v>
      </c>
      <c r="HBG6" s="314">
        <f t="shared" si="85"/>
        <v>0</v>
      </c>
      <c r="HBH6" s="314">
        <f t="shared" si="85"/>
        <v>0</v>
      </c>
      <c r="HBI6" s="314">
        <f t="shared" si="85"/>
        <v>0</v>
      </c>
      <c r="HBJ6" s="314">
        <f t="shared" si="85"/>
        <v>0</v>
      </c>
      <c r="HBK6" s="314">
        <f t="shared" si="85"/>
        <v>0</v>
      </c>
      <c r="HBL6" s="314">
        <f t="shared" si="85"/>
        <v>0</v>
      </c>
      <c r="HBM6" s="314">
        <f t="shared" si="85"/>
        <v>0</v>
      </c>
      <c r="HBN6" s="314">
        <f t="shared" si="85"/>
        <v>0</v>
      </c>
      <c r="HBO6" s="314">
        <f t="shared" si="85"/>
        <v>0</v>
      </c>
      <c r="HBP6" s="314">
        <f t="shared" si="85"/>
        <v>0</v>
      </c>
      <c r="HBQ6" s="314">
        <f t="shared" si="85"/>
        <v>0</v>
      </c>
      <c r="HBR6" s="314">
        <f t="shared" si="85"/>
        <v>0</v>
      </c>
      <c r="HBS6" s="314">
        <f t="shared" si="85"/>
        <v>0</v>
      </c>
      <c r="HBT6" s="314">
        <f t="shared" si="85"/>
        <v>0</v>
      </c>
      <c r="HBU6" s="314">
        <f t="shared" si="85"/>
        <v>0</v>
      </c>
      <c r="HBV6" s="314">
        <f t="shared" si="85"/>
        <v>0</v>
      </c>
      <c r="HBW6" s="314">
        <f t="shared" si="85"/>
        <v>0</v>
      </c>
      <c r="HBX6" s="314">
        <f t="shared" si="85"/>
        <v>0</v>
      </c>
      <c r="HBY6" s="314">
        <f t="shared" si="85"/>
        <v>0</v>
      </c>
      <c r="HBZ6" s="314">
        <f t="shared" si="85"/>
        <v>0</v>
      </c>
      <c r="HCA6" s="314">
        <f t="shared" si="85"/>
        <v>0</v>
      </c>
      <c r="HCB6" s="314">
        <f t="shared" si="85"/>
        <v>0</v>
      </c>
      <c r="HCC6" s="314">
        <f t="shared" si="85"/>
        <v>0</v>
      </c>
      <c r="HCD6" s="314">
        <f t="shared" si="85"/>
        <v>0</v>
      </c>
      <c r="HCE6" s="314">
        <f t="shared" si="85"/>
        <v>0</v>
      </c>
      <c r="HCF6" s="314">
        <f t="shared" si="85"/>
        <v>0</v>
      </c>
      <c r="HCG6" s="314">
        <f t="shared" si="85"/>
        <v>0</v>
      </c>
      <c r="HCH6" s="314">
        <f t="shared" si="85"/>
        <v>0</v>
      </c>
      <c r="HCI6" s="314">
        <f t="shared" si="85"/>
        <v>0</v>
      </c>
      <c r="HCJ6" s="314">
        <f t="shared" si="85"/>
        <v>0</v>
      </c>
      <c r="HCK6" s="314">
        <f t="shared" si="85"/>
        <v>0</v>
      </c>
      <c r="HCL6" s="314">
        <f t="shared" si="85"/>
        <v>0</v>
      </c>
      <c r="HCM6" s="314">
        <f t="shared" si="85"/>
        <v>0</v>
      </c>
      <c r="HCN6" s="314">
        <f t="shared" si="85"/>
        <v>0</v>
      </c>
      <c r="HCO6" s="314">
        <f t="shared" si="85"/>
        <v>0</v>
      </c>
      <c r="HCP6" s="314">
        <f t="shared" si="85"/>
        <v>0</v>
      </c>
      <c r="HCQ6" s="314">
        <f t="shared" si="85"/>
        <v>0</v>
      </c>
      <c r="HCR6" s="314">
        <f t="shared" si="85"/>
        <v>0</v>
      </c>
      <c r="HCS6" s="314">
        <f t="shared" si="85"/>
        <v>0</v>
      </c>
      <c r="HCT6" s="314">
        <f t="shared" si="85"/>
        <v>0</v>
      </c>
      <c r="HCU6" s="314">
        <f t="shared" si="85"/>
        <v>0</v>
      </c>
      <c r="HCV6" s="314">
        <f t="shared" si="85"/>
        <v>0</v>
      </c>
      <c r="HCW6" s="314">
        <f t="shared" si="85"/>
        <v>0</v>
      </c>
      <c r="HCX6" s="314">
        <f t="shared" si="85"/>
        <v>0</v>
      </c>
      <c r="HCY6" s="314">
        <f t="shared" si="85"/>
        <v>0</v>
      </c>
      <c r="HCZ6" s="314">
        <f t="shared" ref="HCZ6:HFK6" si="86">HCZ35-(HCZ4+HCZ5+HCZ7+HCZ8+HCZ9)</f>
        <v>0</v>
      </c>
      <c r="HDA6" s="314">
        <f t="shared" si="86"/>
        <v>0</v>
      </c>
      <c r="HDB6" s="314">
        <f t="shared" si="86"/>
        <v>0</v>
      </c>
      <c r="HDC6" s="314">
        <f t="shared" si="86"/>
        <v>0</v>
      </c>
      <c r="HDD6" s="314">
        <f t="shared" si="86"/>
        <v>0</v>
      </c>
      <c r="HDE6" s="314">
        <f t="shared" si="86"/>
        <v>0</v>
      </c>
      <c r="HDF6" s="314">
        <f t="shared" si="86"/>
        <v>0</v>
      </c>
      <c r="HDG6" s="314">
        <f t="shared" si="86"/>
        <v>0</v>
      </c>
      <c r="HDH6" s="314">
        <f t="shared" si="86"/>
        <v>0</v>
      </c>
      <c r="HDI6" s="314">
        <f t="shared" si="86"/>
        <v>0</v>
      </c>
      <c r="HDJ6" s="314">
        <f t="shared" si="86"/>
        <v>0</v>
      </c>
      <c r="HDK6" s="314">
        <f t="shared" si="86"/>
        <v>0</v>
      </c>
      <c r="HDL6" s="314">
        <f t="shared" si="86"/>
        <v>0</v>
      </c>
      <c r="HDM6" s="314">
        <f t="shared" si="86"/>
        <v>0</v>
      </c>
      <c r="HDN6" s="314">
        <f t="shared" si="86"/>
        <v>0</v>
      </c>
      <c r="HDO6" s="314">
        <f t="shared" si="86"/>
        <v>0</v>
      </c>
      <c r="HDP6" s="314">
        <f t="shared" si="86"/>
        <v>0</v>
      </c>
      <c r="HDQ6" s="314">
        <f t="shared" si="86"/>
        <v>0</v>
      </c>
      <c r="HDR6" s="314">
        <f t="shared" si="86"/>
        <v>0</v>
      </c>
      <c r="HDS6" s="314">
        <f t="shared" si="86"/>
        <v>0</v>
      </c>
      <c r="HDT6" s="314">
        <f t="shared" si="86"/>
        <v>0</v>
      </c>
      <c r="HDU6" s="314">
        <f t="shared" si="86"/>
        <v>0</v>
      </c>
      <c r="HDV6" s="314">
        <f t="shared" si="86"/>
        <v>0</v>
      </c>
      <c r="HDW6" s="314">
        <f t="shared" si="86"/>
        <v>0</v>
      </c>
      <c r="HDX6" s="314">
        <f t="shared" si="86"/>
        <v>0</v>
      </c>
      <c r="HDY6" s="314">
        <f t="shared" si="86"/>
        <v>0</v>
      </c>
      <c r="HDZ6" s="314">
        <f t="shared" si="86"/>
        <v>0</v>
      </c>
      <c r="HEA6" s="314">
        <f t="shared" si="86"/>
        <v>0</v>
      </c>
      <c r="HEB6" s="314">
        <f t="shared" si="86"/>
        <v>0</v>
      </c>
      <c r="HEC6" s="314">
        <f t="shared" si="86"/>
        <v>0</v>
      </c>
      <c r="HED6" s="314">
        <f t="shared" si="86"/>
        <v>0</v>
      </c>
      <c r="HEE6" s="314">
        <f t="shared" si="86"/>
        <v>0</v>
      </c>
      <c r="HEF6" s="314">
        <f t="shared" si="86"/>
        <v>0</v>
      </c>
      <c r="HEG6" s="314">
        <f t="shared" si="86"/>
        <v>0</v>
      </c>
      <c r="HEH6" s="314">
        <f t="shared" si="86"/>
        <v>0</v>
      </c>
      <c r="HEI6" s="314">
        <f t="shared" si="86"/>
        <v>0</v>
      </c>
      <c r="HEJ6" s="314">
        <f t="shared" si="86"/>
        <v>0</v>
      </c>
      <c r="HEK6" s="314">
        <f t="shared" si="86"/>
        <v>0</v>
      </c>
      <c r="HEL6" s="314">
        <f t="shared" si="86"/>
        <v>0</v>
      </c>
      <c r="HEM6" s="314">
        <f t="shared" si="86"/>
        <v>0</v>
      </c>
      <c r="HEN6" s="314">
        <f t="shared" si="86"/>
        <v>0</v>
      </c>
      <c r="HEO6" s="314">
        <f t="shared" si="86"/>
        <v>0</v>
      </c>
      <c r="HEP6" s="314">
        <f t="shared" si="86"/>
        <v>0</v>
      </c>
      <c r="HEQ6" s="314">
        <f t="shared" si="86"/>
        <v>0</v>
      </c>
      <c r="HER6" s="314">
        <f t="shared" si="86"/>
        <v>0</v>
      </c>
      <c r="HES6" s="314">
        <f t="shared" si="86"/>
        <v>0</v>
      </c>
      <c r="HET6" s="314">
        <f t="shared" si="86"/>
        <v>0</v>
      </c>
      <c r="HEU6" s="314">
        <f t="shared" si="86"/>
        <v>0</v>
      </c>
      <c r="HEV6" s="314">
        <f t="shared" si="86"/>
        <v>0</v>
      </c>
      <c r="HEW6" s="314">
        <f t="shared" si="86"/>
        <v>0</v>
      </c>
      <c r="HEX6" s="314">
        <f t="shared" si="86"/>
        <v>0</v>
      </c>
      <c r="HEY6" s="314">
        <f t="shared" si="86"/>
        <v>0</v>
      </c>
      <c r="HEZ6" s="314">
        <f t="shared" si="86"/>
        <v>0</v>
      </c>
      <c r="HFA6" s="314">
        <f t="shared" si="86"/>
        <v>0</v>
      </c>
      <c r="HFB6" s="314">
        <f t="shared" si="86"/>
        <v>0</v>
      </c>
      <c r="HFC6" s="314">
        <f t="shared" si="86"/>
        <v>0</v>
      </c>
      <c r="HFD6" s="314">
        <f t="shared" si="86"/>
        <v>0</v>
      </c>
      <c r="HFE6" s="314">
        <f t="shared" si="86"/>
        <v>0</v>
      </c>
      <c r="HFF6" s="314">
        <f t="shared" si="86"/>
        <v>0</v>
      </c>
      <c r="HFG6" s="314">
        <f t="shared" si="86"/>
        <v>0</v>
      </c>
      <c r="HFH6" s="314">
        <f t="shared" si="86"/>
        <v>0</v>
      </c>
      <c r="HFI6" s="314">
        <f t="shared" si="86"/>
        <v>0</v>
      </c>
      <c r="HFJ6" s="314">
        <f t="shared" si="86"/>
        <v>0</v>
      </c>
      <c r="HFK6" s="314">
        <f t="shared" si="86"/>
        <v>0</v>
      </c>
      <c r="HFL6" s="314">
        <f t="shared" ref="HFL6:HHW6" si="87">HFL35-(HFL4+HFL5+HFL7+HFL8+HFL9)</f>
        <v>0</v>
      </c>
      <c r="HFM6" s="314">
        <f t="shared" si="87"/>
        <v>0</v>
      </c>
      <c r="HFN6" s="314">
        <f t="shared" si="87"/>
        <v>0</v>
      </c>
      <c r="HFO6" s="314">
        <f t="shared" si="87"/>
        <v>0</v>
      </c>
      <c r="HFP6" s="314">
        <f t="shared" si="87"/>
        <v>0</v>
      </c>
      <c r="HFQ6" s="314">
        <f t="shared" si="87"/>
        <v>0</v>
      </c>
      <c r="HFR6" s="314">
        <f t="shared" si="87"/>
        <v>0</v>
      </c>
      <c r="HFS6" s="314">
        <f t="shared" si="87"/>
        <v>0</v>
      </c>
      <c r="HFT6" s="314">
        <f t="shared" si="87"/>
        <v>0</v>
      </c>
      <c r="HFU6" s="314">
        <f t="shared" si="87"/>
        <v>0</v>
      </c>
      <c r="HFV6" s="314">
        <f t="shared" si="87"/>
        <v>0</v>
      </c>
      <c r="HFW6" s="314">
        <f t="shared" si="87"/>
        <v>0</v>
      </c>
      <c r="HFX6" s="314">
        <f t="shared" si="87"/>
        <v>0</v>
      </c>
      <c r="HFY6" s="314">
        <f t="shared" si="87"/>
        <v>0</v>
      </c>
      <c r="HFZ6" s="314">
        <f t="shared" si="87"/>
        <v>0</v>
      </c>
      <c r="HGA6" s="314">
        <f t="shared" si="87"/>
        <v>0</v>
      </c>
      <c r="HGB6" s="314">
        <f t="shared" si="87"/>
        <v>0</v>
      </c>
      <c r="HGC6" s="314">
        <f t="shared" si="87"/>
        <v>0</v>
      </c>
      <c r="HGD6" s="314">
        <f t="shared" si="87"/>
        <v>0</v>
      </c>
      <c r="HGE6" s="314">
        <f t="shared" si="87"/>
        <v>0</v>
      </c>
      <c r="HGF6" s="314">
        <f t="shared" si="87"/>
        <v>0</v>
      </c>
      <c r="HGG6" s="314">
        <f t="shared" si="87"/>
        <v>0</v>
      </c>
      <c r="HGH6" s="314">
        <f t="shared" si="87"/>
        <v>0</v>
      </c>
      <c r="HGI6" s="314">
        <f t="shared" si="87"/>
        <v>0</v>
      </c>
      <c r="HGJ6" s="314">
        <f t="shared" si="87"/>
        <v>0</v>
      </c>
      <c r="HGK6" s="314">
        <f t="shared" si="87"/>
        <v>0</v>
      </c>
      <c r="HGL6" s="314">
        <f t="shared" si="87"/>
        <v>0</v>
      </c>
      <c r="HGM6" s="314">
        <f t="shared" si="87"/>
        <v>0</v>
      </c>
      <c r="HGN6" s="314">
        <f t="shared" si="87"/>
        <v>0</v>
      </c>
      <c r="HGO6" s="314">
        <f t="shared" si="87"/>
        <v>0</v>
      </c>
      <c r="HGP6" s="314">
        <f t="shared" si="87"/>
        <v>0</v>
      </c>
      <c r="HGQ6" s="314">
        <f t="shared" si="87"/>
        <v>0</v>
      </c>
      <c r="HGR6" s="314">
        <f t="shared" si="87"/>
        <v>0</v>
      </c>
      <c r="HGS6" s="314">
        <f t="shared" si="87"/>
        <v>0</v>
      </c>
      <c r="HGT6" s="314">
        <f t="shared" si="87"/>
        <v>0</v>
      </c>
      <c r="HGU6" s="314">
        <f t="shared" si="87"/>
        <v>0</v>
      </c>
      <c r="HGV6" s="314">
        <f t="shared" si="87"/>
        <v>0</v>
      </c>
      <c r="HGW6" s="314">
        <f t="shared" si="87"/>
        <v>0</v>
      </c>
      <c r="HGX6" s="314">
        <f t="shared" si="87"/>
        <v>0</v>
      </c>
      <c r="HGY6" s="314">
        <f t="shared" si="87"/>
        <v>0</v>
      </c>
      <c r="HGZ6" s="314">
        <f t="shared" si="87"/>
        <v>0</v>
      </c>
      <c r="HHA6" s="314">
        <f t="shared" si="87"/>
        <v>0</v>
      </c>
      <c r="HHB6" s="314">
        <f t="shared" si="87"/>
        <v>0</v>
      </c>
      <c r="HHC6" s="314">
        <f t="shared" si="87"/>
        <v>0</v>
      </c>
      <c r="HHD6" s="314">
        <f t="shared" si="87"/>
        <v>0</v>
      </c>
      <c r="HHE6" s="314">
        <f t="shared" si="87"/>
        <v>0</v>
      </c>
      <c r="HHF6" s="314">
        <f t="shared" si="87"/>
        <v>0</v>
      </c>
      <c r="HHG6" s="314">
        <f t="shared" si="87"/>
        <v>0</v>
      </c>
      <c r="HHH6" s="314">
        <f t="shared" si="87"/>
        <v>0</v>
      </c>
      <c r="HHI6" s="314">
        <f t="shared" si="87"/>
        <v>0</v>
      </c>
      <c r="HHJ6" s="314">
        <f t="shared" si="87"/>
        <v>0</v>
      </c>
      <c r="HHK6" s="314">
        <f t="shared" si="87"/>
        <v>0</v>
      </c>
      <c r="HHL6" s="314">
        <f t="shared" si="87"/>
        <v>0</v>
      </c>
      <c r="HHM6" s="314">
        <f t="shared" si="87"/>
        <v>0</v>
      </c>
      <c r="HHN6" s="314">
        <f t="shared" si="87"/>
        <v>0</v>
      </c>
      <c r="HHO6" s="314">
        <f t="shared" si="87"/>
        <v>0</v>
      </c>
      <c r="HHP6" s="314">
        <f t="shared" si="87"/>
        <v>0</v>
      </c>
      <c r="HHQ6" s="314">
        <f t="shared" si="87"/>
        <v>0</v>
      </c>
      <c r="HHR6" s="314">
        <f t="shared" si="87"/>
        <v>0</v>
      </c>
      <c r="HHS6" s="314">
        <f t="shared" si="87"/>
        <v>0</v>
      </c>
      <c r="HHT6" s="314">
        <f t="shared" si="87"/>
        <v>0</v>
      </c>
      <c r="HHU6" s="314">
        <f t="shared" si="87"/>
        <v>0</v>
      </c>
      <c r="HHV6" s="314">
        <f t="shared" si="87"/>
        <v>0</v>
      </c>
      <c r="HHW6" s="314">
        <f t="shared" si="87"/>
        <v>0</v>
      </c>
      <c r="HHX6" s="314">
        <f t="shared" ref="HHX6:HKI6" si="88">HHX35-(HHX4+HHX5+HHX7+HHX8+HHX9)</f>
        <v>0</v>
      </c>
      <c r="HHY6" s="314">
        <f t="shared" si="88"/>
        <v>0</v>
      </c>
      <c r="HHZ6" s="314">
        <f t="shared" si="88"/>
        <v>0</v>
      </c>
      <c r="HIA6" s="314">
        <f t="shared" si="88"/>
        <v>0</v>
      </c>
      <c r="HIB6" s="314">
        <f t="shared" si="88"/>
        <v>0</v>
      </c>
      <c r="HIC6" s="314">
        <f t="shared" si="88"/>
        <v>0</v>
      </c>
      <c r="HID6" s="314">
        <f t="shared" si="88"/>
        <v>0</v>
      </c>
      <c r="HIE6" s="314">
        <f t="shared" si="88"/>
        <v>0</v>
      </c>
      <c r="HIF6" s="314">
        <f t="shared" si="88"/>
        <v>0</v>
      </c>
      <c r="HIG6" s="314">
        <f t="shared" si="88"/>
        <v>0</v>
      </c>
      <c r="HIH6" s="314">
        <f t="shared" si="88"/>
        <v>0</v>
      </c>
      <c r="HII6" s="314">
        <f t="shared" si="88"/>
        <v>0</v>
      </c>
      <c r="HIJ6" s="314">
        <f t="shared" si="88"/>
        <v>0</v>
      </c>
      <c r="HIK6" s="314">
        <f t="shared" si="88"/>
        <v>0</v>
      </c>
      <c r="HIL6" s="314">
        <f t="shared" si="88"/>
        <v>0</v>
      </c>
      <c r="HIM6" s="314">
        <f t="shared" si="88"/>
        <v>0</v>
      </c>
      <c r="HIN6" s="314">
        <f t="shared" si="88"/>
        <v>0</v>
      </c>
      <c r="HIO6" s="314">
        <f t="shared" si="88"/>
        <v>0</v>
      </c>
      <c r="HIP6" s="314">
        <f t="shared" si="88"/>
        <v>0</v>
      </c>
      <c r="HIQ6" s="314">
        <f t="shared" si="88"/>
        <v>0</v>
      </c>
      <c r="HIR6" s="314">
        <f t="shared" si="88"/>
        <v>0</v>
      </c>
      <c r="HIS6" s="314">
        <f t="shared" si="88"/>
        <v>0</v>
      </c>
      <c r="HIT6" s="314">
        <f t="shared" si="88"/>
        <v>0</v>
      </c>
      <c r="HIU6" s="314">
        <f t="shared" si="88"/>
        <v>0</v>
      </c>
      <c r="HIV6" s="314">
        <f t="shared" si="88"/>
        <v>0</v>
      </c>
      <c r="HIW6" s="314">
        <f t="shared" si="88"/>
        <v>0</v>
      </c>
      <c r="HIX6" s="314">
        <f t="shared" si="88"/>
        <v>0</v>
      </c>
      <c r="HIY6" s="314">
        <f t="shared" si="88"/>
        <v>0</v>
      </c>
      <c r="HIZ6" s="314">
        <f t="shared" si="88"/>
        <v>0</v>
      </c>
      <c r="HJA6" s="314">
        <f t="shared" si="88"/>
        <v>0</v>
      </c>
      <c r="HJB6" s="314">
        <f t="shared" si="88"/>
        <v>0</v>
      </c>
      <c r="HJC6" s="314">
        <f t="shared" si="88"/>
        <v>0</v>
      </c>
      <c r="HJD6" s="314">
        <f t="shared" si="88"/>
        <v>0</v>
      </c>
      <c r="HJE6" s="314">
        <f t="shared" si="88"/>
        <v>0</v>
      </c>
      <c r="HJF6" s="314">
        <f t="shared" si="88"/>
        <v>0</v>
      </c>
      <c r="HJG6" s="314">
        <f t="shared" si="88"/>
        <v>0</v>
      </c>
      <c r="HJH6" s="314">
        <f t="shared" si="88"/>
        <v>0</v>
      </c>
      <c r="HJI6" s="314">
        <f t="shared" si="88"/>
        <v>0</v>
      </c>
      <c r="HJJ6" s="314">
        <f t="shared" si="88"/>
        <v>0</v>
      </c>
      <c r="HJK6" s="314">
        <f t="shared" si="88"/>
        <v>0</v>
      </c>
      <c r="HJL6" s="314">
        <f t="shared" si="88"/>
        <v>0</v>
      </c>
      <c r="HJM6" s="314">
        <f t="shared" si="88"/>
        <v>0</v>
      </c>
      <c r="HJN6" s="314">
        <f t="shared" si="88"/>
        <v>0</v>
      </c>
      <c r="HJO6" s="314">
        <f t="shared" si="88"/>
        <v>0</v>
      </c>
      <c r="HJP6" s="314">
        <f t="shared" si="88"/>
        <v>0</v>
      </c>
      <c r="HJQ6" s="314">
        <f t="shared" si="88"/>
        <v>0</v>
      </c>
      <c r="HJR6" s="314">
        <f t="shared" si="88"/>
        <v>0</v>
      </c>
      <c r="HJS6" s="314">
        <f t="shared" si="88"/>
        <v>0</v>
      </c>
      <c r="HJT6" s="314">
        <f t="shared" si="88"/>
        <v>0</v>
      </c>
      <c r="HJU6" s="314">
        <f t="shared" si="88"/>
        <v>0</v>
      </c>
      <c r="HJV6" s="314">
        <f t="shared" si="88"/>
        <v>0</v>
      </c>
      <c r="HJW6" s="314">
        <f t="shared" si="88"/>
        <v>0</v>
      </c>
      <c r="HJX6" s="314">
        <f t="shared" si="88"/>
        <v>0</v>
      </c>
      <c r="HJY6" s="314">
        <f t="shared" si="88"/>
        <v>0</v>
      </c>
      <c r="HJZ6" s="314">
        <f t="shared" si="88"/>
        <v>0</v>
      </c>
      <c r="HKA6" s="314">
        <f t="shared" si="88"/>
        <v>0</v>
      </c>
      <c r="HKB6" s="314">
        <f t="shared" si="88"/>
        <v>0</v>
      </c>
      <c r="HKC6" s="314">
        <f t="shared" si="88"/>
        <v>0</v>
      </c>
      <c r="HKD6" s="314">
        <f t="shared" si="88"/>
        <v>0</v>
      </c>
      <c r="HKE6" s="314">
        <f t="shared" si="88"/>
        <v>0</v>
      </c>
      <c r="HKF6" s="314">
        <f t="shared" si="88"/>
        <v>0</v>
      </c>
      <c r="HKG6" s="314">
        <f t="shared" si="88"/>
        <v>0</v>
      </c>
      <c r="HKH6" s="314">
        <f t="shared" si="88"/>
        <v>0</v>
      </c>
      <c r="HKI6" s="314">
        <f t="shared" si="88"/>
        <v>0</v>
      </c>
      <c r="HKJ6" s="314">
        <f t="shared" ref="HKJ6:HMU6" si="89">HKJ35-(HKJ4+HKJ5+HKJ7+HKJ8+HKJ9)</f>
        <v>0</v>
      </c>
      <c r="HKK6" s="314">
        <f t="shared" si="89"/>
        <v>0</v>
      </c>
      <c r="HKL6" s="314">
        <f t="shared" si="89"/>
        <v>0</v>
      </c>
      <c r="HKM6" s="314">
        <f t="shared" si="89"/>
        <v>0</v>
      </c>
      <c r="HKN6" s="314">
        <f t="shared" si="89"/>
        <v>0</v>
      </c>
      <c r="HKO6" s="314">
        <f t="shared" si="89"/>
        <v>0</v>
      </c>
      <c r="HKP6" s="314">
        <f t="shared" si="89"/>
        <v>0</v>
      </c>
      <c r="HKQ6" s="314">
        <f t="shared" si="89"/>
        <v>0</v>
      </c>
      <c r="HKR6" s="314">
        <f t="shared" si="89"/>
        <v>0</v>
      </c>
      <c r="HKS6" s="314">
        <f t="shared" si="89"/>
        <v>0</v>
      </c>
      <c r="HKT6" s="314">
        <f t="shared" si="89"/>
        <v>0</v>
      </c>
      <c r="HKU6" s="314">
        <f t="shared" si="89"/>
        <v>0</v>
      </c>
      <c r="HKV6" s="314">
        <f t="shared" si="89"/>
        <v>0</v>
      </c>
      <c r="HKW6" s="314">
        <f t="shared" si="89"/>
        <v>0</v>
      </c>
      <c r="HKX6" s="314">
        <f t="shared" si="89"/>
        <v>0</v>
      </c>
      <c r="HKY6" s="314">
        <f t="shared" si="89"/>
        <v>0</v>
      </c>
      <c r="HKZ6" s="314">
        <f t="shared" si="89"/>
        <v>0</v>
      </c>
      <c r="HLA6" s="314">
        <f t="shared" si="89"/>
        <v>0</v>
      </c>
      <c r="HLB6" s="314">
        <f t="shared" si="89"/>
        <v>0</v>
      </c>
      <c r="HLC6" s="314">
        <f t="shared" si="89"/>
        <v>0</v>
      </c>
      <c r="HLD6" s="314">
        <f t="shared" si="89"/>
        <v>0</v>
      </c>
      <c r="HLE6" s="314">
        <f t="shared" si="89"/>
        <v>0</v>
      </c>
      <c r="HLF6" s="314">
        <f t="shared" si="89"/>
        <v>0</v>
      </c>
      <c r="HLG6" s="314">
        <f t="shared" si="89"/>
        <v>0</v>
      </c>
      <c r="HLH6" s="314">
        <f t="shared" si="89"/>
        <v>0</v>
      </c>
      <c r="HLI6" s="314">
        <f t="shared" si="89"/>
        <v>0</v>
      </c>
      <c r="HLJ6" s="314">
        <f t="shared" si="89"/>
        <v>0</v>
      </c>
      <c r="HLK6" s="314">
        <f t="shared" si="89"/>
        <v>0</v>
      </c>
      <c r="HLL6" s="314">
        <f t="shared" si="89"/>
        <v>0</v>
      </c>
      <c r="HLM6" s="314">
        <f t="shared" si="89"/>
        <v>0</v>
      </c>
      <c r="HLN6" s="314">
        <f t="shared" si="89"/>
        <v>0</v>
      </c>
      <c r="HLO6" s="314">
        <f t="shared" si="89"/>
        <v>0</v>
      </c>
      <c r="HLP6" s="314">
        <f t="shared" si="89"/>
        <v>0</v>
      </c>
      <c r="HLQ6" s="314">
        <f t="shared" si="89"/>
        <v>0</v>
      </c>
      <c r="HLR6" s="314">
        <f t="shared" si="89"/>
        <v>0</v>
      </c>
      <c r="HLS6" s="314">
        <f t="shared" si="89"/>
        <v>0</v>
      </c>
      <c r="HLT6" s="314">
        <f t="shared" si="89"/>
        <v>0</v>
      </c>
      <c r="HLU6" s="314">
        <f t="shared" si="89"/>
        <v>0</v>
      </c>
      <c r="HLV6" s="314">
        <f t="shared" si="89"/>
        <v>0</v>
      </c>
      <c r="HLW6" s="314">
        <f t="shared" si="89"/>
        <v>0</v>
      </c>
      <c r="HLX6" s="314">
        <f t="shared" si="89"/>
        <v>0</v>
      </c>
      <c r="HLY6" s="314">
        <f t="shared" si="89"/>
        <v>0</v>
      </c>
      <c r="HLZ6" s="314">
        <f t="shared" si="89"/>
        <v>0</v>
      </c>
      <c r="HMA6" s="314">
        <f t="shared" si="89"/>
        <v>0</v>
      </c>
      <c r="HMB6" s="314">
        <f t="shared" si="89"/>
        <v>0</v>
      </c>
      <c r="HMC6" s="314">
        <f t="shared" si="89"/>
        <v>0</v>
      </c>
      <c r="HMD6" s="314">
        <f t="shared" si="89"/>
        <v>0</v>
      </c>
      <c r="HME6" s="314">
        <f t="shared" si="89"/>
        <v>0</v>
      </c>
      <c r="HMF6" s="314">
        <f t="shared" si="89"/>
        <v>0</v>
      </c>
      <c r="HMG6" s="314">
        <f t="shared" si="89"/>
        <v>0</v>
      </c>
      <c r="HMH6" s="314">
        <f t="shared" si="89"/>
        <v>0</v>
      </c>
      <c r="HMI6" s="314">
        <f t="shared" si="89"/>
        <v>0</v>
      </c>
      <c r="HMJ6" s="314">
        <f t="shared" si="89"/>
        <v>0</v>
      </c>
      <c r="HMK6" s="314">
        <f t="shared" si="89"/>
        <v>0</v>
      </c>
      <c r="HML6" s="314">
        <f t="shared" si="89"/>
        <v>0</v>
      </c>
      <c r="HMM6" s="314">
        <f t="shared" si="89"/>
        <v>0</v>
      </c>
      <c r="HMN6" s="314">
        <f t="shared" si="89"/>
        <v>0</v>
      </c>
      <c r="HMO6" s="314">
        <f t="shared" si="89"/>
        <v>0</v>
      </c>
      <c r="HMP6" s="314">
        <f t="shared" si="89"/>
        <v>0</v>
      </c>
      <c r="HMQ6" s="314">
        <f t="shared" si="89"/>
        <v>0</v>
      </c>
      <c r="HMR6" s="314">
        <f t="shared" si="89"/>
        <v>0</v>
      </c>
      <c r="HMS6" s="314">
        <f t="shared" si="89"/>
        <v>0</v>
      </c>
      <c r="HMT6" s="314">
        <f t="shared" si="89"/>
        <v>0</v>
      </c>
      <c r="HMU6" s="314">
        <f t="shared" si="89"/>
        <v>0</v>
      </c>
      <c r="HMV6" s="314">
        <f t="shared" ref="HMV6:HPG6" si="90">HMV35-(HMV4+HMV5+HMV7+HMV8+HMV9)</f>
        <v>0</v>
      </c>
      <c r="HMW6" s="314">
        <f t="shared" si="90"/>
        <v>0</v>
      </c>
      <c r="HMX6" s="314">
        <f t="shared" si="90"/>
        <v>0</v>
      </c>
      <c r="HMY6" s="314">
        <f t="shared" si="90"/>
        <v>0</v>
      </c>
      <c r="HMZ6" s="314">
        <f t="shared" si="90"/>
        <v>0</v>
      </c>
      <c r="HNA6" s="314">
        <f t="shared" si="90"/>
        <v>0</v>
      </c>
      <c r="HNB6" s="314">
        <f t="shared" si="90"/>
        <v>0</v>
      </c>
      <c r="HNC6" s="314">
        <f t="shared" si="90"/>
        <v>0</v>
      </c>
      <c r="HND6" s="314">
        <f t="shared" si="90"/>
        <v>0</v>
      </c>
      <c r="HNE6" s="314">
        <f t="shared" si="90"/>
        <v>0</v>
      </c>
      <c r="HNF6" s="314">
        <f t="shared" si="90"/>
        <v>0</v>
      </c>
      <c r="HNG6" s="314">
        <f t="shared" si="90"/>
        <v>0</v>
      </c>
      <c r="HNH6" s="314">
        <f t="shared" si="90"/>
        <v>0</v>
      </c>
      <c r="HNI6" s="314">
        <f t="shared" si="90"/>
        <v>0</v>
      </c>
      <c r="HNJ6" s="314">
        <f t="shared" si="90"/>
        <v>0</v>
      </c>
      <c r="HNK6" s="314">
        <f t="shared" si="90"/>
        <v>0</v>
      </c>
      <c r="HNL6" s="314">
        <f t="shared" si="90"/>
        <v>0</v>
      </c>
      <c r="HNM6" s="314">
        <f t="shared" si="90"/>
        <v>0</v>
      </c>
      <c r="HNN6" s="314">
        <f t="shared" si="90"/>
        <v>0</v>
      </c>
      <c r="HNO6" s="314">
        <f t="shared" si="90"/>
        <v>0</v>
      </c>
      <c r="HNP6" s="314">
        <f t="shared" si="90"/>
        <v>0</v>
      </c>
      <c r="HNQ6" s="314">
        <f t="shared" si="90"/>
        <v>0</v>
      </c>
      <c r="HNR6" s="314">
        <f t="shared" si="90"/>
        <v>0</v>
      </c>
      <c r="HNS6" s="314">
        <f t="shared" si="90"/>
        <v>0</v>
      </c>
      <c r="HNT6" s="314">
        <f t="shared" si="90"/>
        <v>0</v>
      </c>
      <c r="HNU6" s="314">
        <f t="shared" si="90"/>
        <v>0</v>
      </c>
      <c r="HNV6" s="314">
        <f t="shared" si="90"/>
        <v>0</v>
      </c>
      <c r="HNW6" s="314">
        <f t="shared" si="90"/>
        <v>0</v>
      </c>
      <c r="HNX6" s="314">
        <f t="shared" si="90"/>
        <v>0</v>
      </c>
      <c r="HNY6" s="314">
        <f t="shared" si="90"/>
        <v>0</v>
      </c>
      <c r="HNZ6" s="314">
        <f t="shared" si="90"/>
        <v>0</v>
      </c>
      <c r="HOA6" s="314">
        <f t="shared" si="90"/>
        <v>0</v>
      </c>
      <c r="HOB6" s="314">
        <f t="shared" si="90"/>
        <v>0</v>
      </c>
      <c r="HOC6" s="314">
        <f t="shared" si="90"/>
        <v>0</v>
      </c>
      <c r="HOD6" s="314">
        <f t="shared" si="90"/>
        <v>0</v>
      </c>
      <c r="HOE6" s="314">
        <f t="shared" si="90"/>
        <v>0</v>
      </c>
      <c r="HOF6" s="314">
        <f t="shared" si="90"/>
        <v>0</v>
      </c>
      <c r="HOG6" s="314">
        <f t="shared" si="90"/>
        <v>0</v>
      </c>
      <c r="HOH6" s="314">
        <f t="shared" si="90"/>
        <v>0</v>
      </c>
      <c r="HOI6" s="314">
        <f t="shared" si="90"/>
        <v>0</v>
      </c>
      <c r="HOJ6" s="314">
        <f t="shared" si="90"/>
        <v>0</v>
      </c>
      <c r="HOK6" s="314">
        <f t="shared" si="90"/>
        <v>0</v>
      </c>
      <c r="HOL6" s="314">
        <f t="shared" si="90"/>
        <v>0</v>
      </c>
      <c r="HOM6" s="314">
        <f t="shared" si="90"/>
        <v>0</v>
      </c>
      <c r="HON6" s="314">
        <f t="shared" si="90"/>
        <v>0</v>
      </c>
      <c r="HOO6" s="314">
        <f t="shared" si="90"/>
        <v>0</v>
      </c>
      <c r="HOP6" s="314">
        <f t="shared" si="90"/>
        <v>0</v>
      </c>
      <c r="HOQ6" s="314">
        <f t="shared" si="90"/>
        <v>0</v>
      </c>
      <c r="HOR6" s="314">
        <f t="shared" si="90"/>
        <v>0</v>
      </c>
      <c r="HOS6" s="314">
        <f t="shared" si="90"/>
        <v>0</v>
      </c>
      <c r="HOT6" s="314">
        <f t="shared" si="90"/>
        <v>0</v>
      </c>
      <c r="HOU6" s="314">
        <f t="shared" si="90"/>
        <v>0</v>
      </c>
      <c r="HOV6" s="314">
        <f t="shared" si="90"/>
        <v>0</v>
      </c>
      <c r="HOW6" s="314">
        <f t="shared" si="90"/>
        <v>0</v>
      </c>
      <c r="HOX6" s="314">
        <f t="shared" si="90"/>
        <v>0</v>
      </c>
      <c r="HOY6" s="314">
        <f t="shared" si="90"/>
        <v>0</v>
      </c>
      <c r="HOZ6" s="314">
        <f t="shared" si="90"/>
        <v>0</v>
      </c>
      <c r="HPA6" s="314">
        <f t="shared" si="90"/>
        <v>0</v>
      </c>
      <c r="HPB6" s="314">
        <f t="shared" si="90"/>
        <v>0</v>
      </c>
      <c r="HPC6" s="314">
        <f t="shared" si="90"/>
        <v>0</v>
      </c>
      <c r="HPD6" s="314">
        <f t="shared" si="90"/>
        <v>0</v>
      </c>
      <c r="HPE6" s="314">
        <f t="shared" si="90"/>
        <v>0</v>
      </c>
      <c r="HPF6" s="314">
        <f t="shared" si="90"/>
        <v>0</v>
      </c>
      <c r="HPG6" s="314">
        <f t="shared" si="90"/>
        <v>0</v>
      </c>
      <c r="HPH6" s="314">
        <f t="shared" ref="HPH6:HRS6" si="91">HPH35-(HPH4+HPH5+HPH7+HPH8+HPH9)</f>
        <v>0</v>
      </c>
      <c r="HPI6" s="314">
        <f t="shared" si="91"/>
        <v>0</v>
      </c>
      <c r="HPJ6" s="314">
        <f t="shared" si="91"/>
        <v>0</v>
      </c>
      <c r="HPK6" s="314">
        <f t="shared" si="91"/>
        <v>0</v>
      </c>
      <c r="HPL6" s="314">
        <f t="shared" si="91"/>
        <v>0</v>
      </c>
      <c r="HPM6" s="314">
        <f t="shared" si="91"/>
        <v>0</v>
      </c>
      <c r="HPN6" s="314">
        <f t="shared" si="91"/>
        <v>0</v>
      </c>
      <c r="HPO6" s="314">
        <f t="shared" si="91"/>
        <v>0</v>
      </c>
      <c r="HPP6" s="314">
        <f t="shared" si="91"/>
        <v>0</v>
      </c>
      <c r="HPQ6" s="314">
        <f t="shared" si="91"/>
        <v>0</v>
      </c>
      <c r="HPR6" s="314">
        <f t="shared" si="91"/>
        <v>0</v>
      </c>
      <c r="HPS6" s="314">
        <f t="shared" si="91"/>
        <v>0</v>
      </c>
      <c r="HPT6" s="314">
        <f t="shared" si="91"/>
        <v>0</v>
      </c>
      <c r="HPU6" s="314">
        <f t="shared" si="91"/>
        <v>0</v>
      </c>
      <c r="HPV6" s="314">
        <f t="shared" si="91"/>
        <v>0</v>
      </c>
      <c r="HPW6" s="314">
        <f t="shared" si="91"/>
        <v>0</v>
      </c>
      <c r="HPX6" s="314">
        <f t="shared" si="91"/>
        <v>0</v>
      </c>
      <c r="HPY6" s="314">
        <f t="shared" si="91"/>
        <v>0</v>
      </c>
      <c r="HPZ6" s="314">
        <f t="shared" si="91"/>
        <v>0</v>
      </c>
      <c r="HQA6" s="314">
        <f t="shared" si="91"/>
        <v>0</v>
      </c>
      <c r="HQB6" s="314">
        <f t="shared" si="91"/>
        <v>0</v>
      </c>
      <c r="HQC6" s="314">
        <f t="shared" si="91"/>
        <v>0</v>
      </c>
      <c r="HQD6" s="314">
        <f t="shared" si="91"/>
        <v>0</v>
      </c>
      <c r="HQE6" s="314">
        <f t="shared" si="91"/>
        <v>0</v>
      </c>
      <c r="HQF6" s="314">
        <f t="shared" si="91"/>
        <v>0</v>
      </c>
      <c r="HQG6" s="314">
        <f t="shared" si="91"/>
        <v>0</v>
      </c>
      <c r="HQH6" s="314">
        <f t="shared" si="91"/>
        <v>0</v>
      </c>
      <c r="HQI6" s="314">
        <f t="shared" si="91"/>
        <v>0</v>
      </c>
      <c r="HQJ6" s="314">
        <f t="shared" si="91"/>
        <v>0</v>
      </c>
      <c r="HQK6" s="314">
        <f t="shared" si="91"/>
        <v>0</v>
      </c>
      <c r="HQL6" s="314">
        <f t="shared" si="91"/>
        <v>0</v>
      </c>
      <c r="HQM6" s="314">
        <f t="shared" si="91"/>
        <v>0</v>
      </c>
      <c r="HQN6" s="314">
        <f t="shared" si="91"/>
        <v>0</v>
      </c>
      <c r="HQO6" s="314">
        <f t="shared" si="91"/>
        <v>0</v>
      </c>
      <c r="HQP6" s="314">
        <f t="shared" si="91"/>
        <v>0</v>
      </c>
      <c r="HQQ6" s="314">
        <f t="shared" si="91"/>
        <v>0</v>
      </c>
      <c r="HQR6" s="314">
        <f t="shared" si="91"/>
        <v>0</v>
      </c>
      <c r="HQS6" s="314">
        <f t="shared" si="91"/>
        <v>0</v>
      </c>
      <c r="HQT6" s="314">
        <f t="shared" si="91"/>
        <v>0</v>
      </c>
      <c r="HQU6" s="314">
        <f t="shared" si="91"/>
        <v>0</v>
      </c>
      <c r="HQV6" s="314">
        <f t="shared" si="91"/>
        <v>0</v>
      </c>
      <c r="HQW6" s="314">
        <f t="shared" si="91"/>
        <v>0</v>
      </c>
      <c r="HQX6" s="314">
        <f t="shared" si="91"/>
        <v>0</v>
      </c>
      <c r="HQY6" s="314">
        <f t="shared" si="91"/>
        <v>0</v>
      </c>
      <c r="HQZ6" s="314">
        <f t="shared" si="91"/>
        <v>0</v>
      </c>
      <c r="HRA6" s="314">
        <f t="shared" si="91"/>
        <v>0</v>
      </c>
      <c r="HRB6" s="314">
        <f t="shared" si="91"/>
        <v>0</v>
      </c>
      <c r="HRC6" s="314">
        <f t="shared" si="91"/>
        <v>0</v>
      </c>
      <c r="HRD6" s="314">
        <f t="shared" si="91"/>
        <v>0</v>
      </c>
      <c r="HRE6" s="314">
        <f t="shared" si="91"/>
        <v>0</v>
      </c>
      <c r="HRF6" s="314">
        <f t="shared" si="91"/>
        <v>0</v>
      </c>
      <c r="HRG6" s="314">
        <f t="shared" si="91"/>
        <v>0</v>
      </c>
      <c r="HRH6" s="314">
        <f t="shared" si="91"/>
        <v>0</v>
      </c>
      <c r="HRI6" s="314">
        <f t="shared" si="91"/>
        <v>0</v>
      </c>
      <c r="HRJ6" s="314">
        <f t="shared" si="91"/>
        <v>0</v>
      </c>
      <c r="HRK6" s="314">
        <f t="shared" si="91"/>
        <v>0</v>
      </c>
      <c r="HRL6" s="314">
        <f t="shared" si="91"/>
        <v>0</v>
      </c>
      <c r="HRM6" s="314">
        <f t="shared" si="91"/>
        <v>0</v>
      </c>
      <c r="HRN6" s="314">
        <f t="shared" si="91"/>
        <v>0</v>
      </c>
      <c r="HRO6" s="314">
        <f t="shared" si="91"/>
        <v>0</v>
      </c>
      <c r="HRP6" s="314">
        <f t="shared" si="91"/>
        <v>0</v>
      </c>
      <c r="HRQ6" s="314">
        <f t="shared" si="91"/>
        <v>0</v>
      </c>
      <c r="HRR6" s="314">
        <f t="shared" si="91"/>
        <v>0</v>
      </c>
      <c r="HRS6" s="314">
        <f t="shared" si="91"/>
        <v>0</v>
      </c>
      <c r="HRT6" s="314">
        <f t="shared" ref="HRT6:HUE6" si="92">HRT35-(HRT4+HRT5+HRT7+HRT8+HRT9)</f>
        <v>0</v>
      </c>
      <c r="HRU6" s="314">
        <f t="shared" si="92"/>
        <v>0</v>
      </c>
      <c r="HRV6" s="314">
        <f t="shared" si="92"/>
        <v>0</v>
      </c>
      <c r="HRW6" s="314">
        <f t="shared" si="92"/>
        <v>0</v>
      </c>
      <c r="HRX6" s="314">
        <f t="shared" si="92"/>
        <v>0</v>
      </c>
      <c r="HRY6" s="314">
        <f t="shared" si="92"/>
        <v>0</v>
      </c>
      <c r="HRZ6" s="314">
        <f t="shared" si="92"/>
        <v>0</v>
      </c>
      <c r="HSA6" s="314">
        <f t="shared" si="92"/>
        <v>0</v>
      </c>
      <c r="HSB6" s="314">
        <f t="shared" si="92"/>
        <v>0</v>
      </c>
      <c r="HSC6" s="314">
        <f t="shared" si="92"/>
        <v>0</v>
      </c>
      <c r="HSD6" s="314">
        <f t="shared" si="92"/>
        <v>0</v>
      </c>
      <c r="HSE6" s="314">
        <f t="shared" si="92"/>
        <v>0</v>
      </c>
      <c r="HSF6" s="314">
        <f t="shared" si="92"/>
        <v>0</v>
      </c>
      <c r="HSG6" s="314">
        <f t="shared" si="92"/>
        <v>0</v>
      </c>
      <c r="HSH6" s="314">
        <f t="shared" si="92"/>
        <v>0</v>
      </c>
      <c r="HSI6" s="314">
        <f t="shared" si="92"/>
        <v>0</v>
      </c>
      <c r="HSJ6" s="314">
        <f t="shared" si="92"/>
        <v>0</v>
      </c>
      <c r="HSK6" s="314">
        <f t="shared" si="92"/>
        <v>0</v>
      </c>
      <c r="HSL6" s="314">
        <f t="shared" si="92"/>
        <v>0</v>
      </c>
      <c r="HSM6" s="314">
        <f t="shared" si="92"/>
        <v>0</v>
      </c>
      <c r="HSN6" s="314">
        <f t="shared" si="92"/>
        <v>0</v>
      </c>
      <c r="HSO6" s="314">
        <f t="shared" si="92"/>
        <v>0</v>
      </c>
      <c r="HSP6" s="314">
        <f t="shared" si="92"/>
        <v>0</v>
      </c>
      <c r="HSQ6" s="314">
        <f t="shared" si="92"/>
        <v>0</v>
      </c>
      <c r="HSR6" s="314">
        <f t="shared" si="92"/>
        <v>0</v>
      </c>
      <c r="HSS6" s="314">
        <f t="shared" si="92"/>
        <v>0</v>
      </c>
      <c r="HST6" s="314">
        <f t="shared" si="92"/>
        <v>0</v>
      </c>
      <c r="HSU6" s="314">
        <f t="shared" si="92"/>
        <v>0</v>
      </c>
      <c r="HSV6" s="314">
        <f t="shared" si="92"/>
        <v>0</v>
      </c>
      <c r="HSW6" s="314">
        <f t="shared" si="92"/>
        <v>0</v>
      </c>
      <c r="HSX6" s="314">
        <f t="shared" si="92"/>
        <v>0</v>
      </c>
      <c r="HSY6" s="314">
        <f t="shared" si="92"/>
        <v>0</v>
      </c>
      <c r="HSZ6" s="314">
        <f t="shared" si="92"/>
        <v>0</v>
      </c>
      <c r="HTA6" s="314">
        <f t="shared" si="92"/>
        <v>0</v>
      </c>
      <c r="HTB6" s="314">
        <f t="shared" si="92"/>
        <v>0</v>
      </c>
      <c r="HTC6" s="314">
        <f t="shared" si="92"/>
        <v>0</v>
      </c>
      <c r="HTD6" s="314">
        <f t="shared" si="92"/>
        <v>0</v>
      </c>
      <c r="HTE6" s="314">
        <f t="shared" si="92"/>
        <v>0</v>
      </c>
      <c r="HTF6" s="314">
        <f t="shared" si="92"/>
        <v>0</v>
      </c>
      <c r="HTG6" s="314">
        <f t="shared" si="92"/>
        <v>0</v>
      </c>
      <c r="HTH6" s="314">
        <f t="shared" si="92"/>
        <v>0</v>
      </c>
      <c r="HTI6" s="314">
        <f t="shared" si="92"/>
        <v>0</v>
      </c>
      <c r="HTJ6" s="314">
        <f t="shared" si="92"/>
        <v>0</v>
      </c>
      <c r="HTK6" s="314">
        <f t="shared" si="92"/>
        <v>0</v>
      </c>
      <c r="HTL6" s="314">
        <f t="shared" si="92"/>
        <v>0</v>
      </c>
      <c r="HTM6" s="314">
        <f t="shared" si="92"/>
        <v>0</v>
      </c>
      <c r="HTN6" s="314">
        <f t="shared" si="92"/>
        <v>0</v>
      </c>
      <c r="HTO6" s="314">
        <f t="shared" si="92"/>
        <v>0</v>
      </c>
      <c r="HTP6" s="314">
        <f t="shared" si="92"/>
        <v>0</v>
      </c>
      <c r="HTQ6" s="314">
        <f t="shared" si="92"/>
        <v>0</v>
      </c>
      <c r="HTR6" s="314">
        <f t="shared" si="92"/>
        <v>0</v>
      </c>
      <c r="HTS6" s="314">
        <f t="shared" si="92"/>
        <v>0</v>
      </c>
      <c r="HTT6" s="314">
        <f t="shared" si="92"/>
        <v>0</v>
      </c>
      <c r="HTU6" s="314">
        <f t="shared" si="92"/>
        <v>0</v>
      </c>
      <c r="HTV6" s="314">
        <f t="shared" si="92"/>
        <v>0</v>
      </c>
      <c r="HTW6" s="314">
        <f t="shared" si="92"/>
        <v>0</v>
      </c>
      <c r="HTX6" s="314">
        <f t="shared" si="92"/>
        <v>0</v>
      </c>
      <c r="HTY6" s="314">
        <f t="shared" si="92"/>
        <v>0</v>
      </c>
      <c r="HTZ6" s="314">
        <f t="shared" si="92"/>
        <v>0</v>
      </c>
      <c r="HUA6" s="314">
        <f t="shared" si="92"/>
        <v>0</v>
      </c>
      <c r="HUB6" s="314">
        <f t="shared" si="92"/>
        <v>0</v>
      </c>
      <c r="HUC6" s="314">
        <f t="shared" si="92"/>
        <v>0</v>
      </c>
      <c r="HUD6" s="314">
        <f t="shared" si="92"/>
        <v>0</v>
      </c>
      <c r="HUE6" s="314">
        <f t="shared" si="92"/>
        <v>0</v>
      </c>
      <c r="HUF6" s="314">
        <f t="shared" ref="HUF6:HWQ6" si="93">HUF35-(HUF4+HUF5+HUF7+HUF8+HUF9)</f>
        <v>0</v>
      </c>
      <c r="HUG6" s="314">
        <f t="shared" si="93"/>
        <v>0</v>
      </c>
      <c r="HUH6" s="314">
        <f t="shared" si="93"/>
        <v>0</v>
      </c>
      <c r="HUI6" s="314">
        <f t="shared" si="93"/>
        <v>0</v>
      </c>
      <c r="HUJ6" s="314">
        <f t="shared" si="93"/>
        <v>0</v>
      </c>
      <c r="HUK6" s="314">
        <f t="shared" si="93"/>
        <v>0</v>
      </c>
      <c r="HUL6" s="314">
        <f t="shared" si="93"/>
        <v>0</v>
      </c>
      <c r="HUM6" s="314">
        <f t="shared" si="93"/>
        <v>0</v>
      </c>
      <c r="HUN6" s="314">
        <f t="shared" si="93"/>
        <v>0</v>
      </c>
      <c r="HUO6" s="314">
        <f t="shared" si="93"/>
        <v>0</v>
      </c>
      <c r="HUP6" s="314">
        <f t="shared" si="93"/>
        <v>0</v>
      </c>
      <c r="HUQ6" s="314">
        <f t="shared" si="93"/>
        <v>0</v>
      </c>
      <c r="HUR6" s="314">
        <f t="shared" si="93"/>
        <v>0</v>
      </c>
      <c r="HUS6" s="314">
        <f t="shared" si="93"/>
        <v>0</v>
      </c>
      <c r="HUT6" s="314">
        <f t="shared" si="93"/>
        <v>0</v>
      </c>
      <c r="HUU6" s="314">
        <f t="shared" si="93"/>
        <v>0</v>
      </c>
      <c r="HUV6" s="314">
        <f t="shared" si="93"/>
        <v>0</v>
      </c>
      <c r="HUW6" s="314">
        <f t="shared" si="93"/>
        <v>0</v>
      </c>
      <c r="HUX6" s="314">
        <f t="shared" si="93"/>
        <v>0</v>
      </c>
      <c r="HUY6" s="314">
        <f t="shared" si="93"/>
        <v>0</v>
      </c>
      <c r="HUZ6" s="314">
        <f t="shared" si="93"/>
        <v>0</v>
      </c>
      <c r="HVA6" s="314">
        <f t="shared" si="93"/>
        <v>0</v>
      </c>
      <c r="HVB6" s="314">
        <f t="shared" si="93"/>
        <v>0</v>
      </c>
      <c r="HVC6" s="314">
        <f t="shared" si="93"/>
        <v>0</v>
      </c>
      <c r="HVD6" s="314">
        <f t="shared" si="93"/>
        <v>0</v>
      </c>
      <c r="HVE6" s="314">
        <f t="shared" si="93"/>
        <v>0</v>
      </c>
      <c r="HVF6" s="314">
        <f t="shared" si="93"/>
        <v>0</v>
      </c>
      <c r="HVG6" s="314">
        <f t="shared" si="93"/>
        <v>0</v>
      </c>
      <c r="HVH6" s="314">
        <f t="shared" si="93"/>
        <v>0</v>
      </c>
      <c r="HVI6" s="314">
        <f t="shared" si="93"/>
        <v>0</v>
      </c>
      <c r="HVJ6" s="314">
        <f t="shared" si="93"/>
        <v>0</v>
      </c>
      <c r="HVK6" s="314">
        <f t="shared" si="93"/>
        <v>0</v>
      </c>
      <c r="HVL6" s="314">
        <f t="shared" si="93"/>
        <v>0</v>
      </c>
      <c r="HVM6" s="314">
        <f t="shared" si="93"/>
        <v>0</v>
      </c>
      <c r="HVN6" s="314">
        <f t="shared" si="93"/>
        <v>0</v>
      </c>
      <c r="HVO6" s="314">
        <f t="shared" si="93"/>
        <v>0</v>
      </c>
      <c r="HVP6" s="314">
        <f t="shared" si="93"/>
        <v>0</v>
      </c>
      <c r="HVQ6" s="314">
        <f t="shared" si="93"/>
        <v>0</v>
      </c>
      <c r="HVR6" s="314">
        <f t="shared" si="93"/>
        <v>0</v>
      </c>
      <c r="HVS6" s="314">
        <f t="shared" si="93"/>
        <v>0</v>
      </c>
      <c r="HVT6" s="314">
        <f t="shared" si="93"/>
        <v>0</v>
      </c>
      <c r="HVU6" s="314">
        <f t="shared" si="93"/>
        <v>0</v>
      </c>
      <c r="HVV6" s="314">
        <f t="shared" si="93"/>
        <v>0</v>
      </c>
      <c r="HVW6" s="314">
        <f t="shared" si="93"/>
        <v>0</v>
      </c>
      <c r="HVX6" s="314">
        <f t="shared" si="93"/>
        <v>0</v>
      </c>
      <c r="HVY6" s="314">
        <f t="shared" si="93"/>
        <v>0</v>
      </c>
      <c r="HVZ6" s="314">
        <f t="shared" si="93"/>
        <v>0</v>
      </c>
      <c r="HWA6" s="314">
        <f t="shared" si="93"/>
        <v>0</v>
      </c>
      <c r="HWB6" s="314">
        <f t="shared" si="93"/>
        <v>0</v>
      </c>
      <c r="HWC6" s="314">
        <f t="shared" si="93"/>
        <v>0</v>
      </c>
      <c r="HWD6" s="314">
        <f t="shared" si="93"/>
        <v>0</v>
      </c>
      <c r="HWE6" s="314">
        <f t="shared" si="93"/>
        <v>0</v>
      </c>
      <c r="HWF6" s="314">
        <f t="shared" si="93"/>
        <v>0</v>
      </c>
      <c r="HWG6" s="314">
        <f t="shared" si="93"/>
        <v>0</v>
      </c>
      <c r="HWH6" s="314">
        <f t="shared" si="93"/>
        <v>0</v>
      </c>
      <c r="HWI6" s="314">
        <f t="shared" si="93"/>
        <v>0</v>
      </c>
      <c r="HWJ6" s="314">
        <f t="shared" si="93"/>
        <v>0</v>
      </c>
      <c r="HWK6" s="314">
        <f t="shared" si="93"/>
        <v>0</v>
      </c>
      <c r="HWL6" s="314">
        <f t="shared" si="93"/>
        <v>0</v>
      </c>
      <c r="HWM6" s="314">
        <f t="shared" si="93"/>
        <v>0</v>
      </c>
      <c r="HWN6" s="314">
        <f t="shared" si="93"/>
        <v>0</v>
      </c>
      <c r="HWO6" s="314">
        <f t="shared" si="93"/>
        <v>0</v>
      </c>
      <c r="HWP6" s="314">
        <f t="shared" si="93"/>
        <v>0</v>
      </c>
      <c r="HWQ6" s="314">
        <f t="shared" si="93"/>
        <v>0</v>
      </c>
      <c r="HWR6" s="314">
        <f t="shared" ref="HWR6:HZC6" si="94">HWR35-(HWR4+HWR5+HWR7+HWR8+HWR9)</f>
        <v>0</v>
      </c>
      <c r="HWS6" s="314">
        <f t="shared" si="94"/>
        <v>0</v>
      </c>
      <c r="HWT6" s="314">
        <f t="shared" si="94"/>
        <v>0</v>
      </c>
      <c r="HWU6" s="314">
        <f t="shared" si="94"/>
        <v>0</v>
      </c>
      <c r="HWV6" s="314">
        <f t="shared" si="94"/>
        <v>0</v>
      </c>
      <c r="HWW6" s="314">
        <f t="shared" si="94"/>
        <v>0</v>
      </c>
      <c r="HWX6" s="314">
        <f t="shared" si="94"/>
        <v>0</v>
      </c>
      <c r="HWY6" s="314">
        <f t="shared" si="94"/>
        <v>0</v>
      </c>
      <c r="HWZ6" s="314">
        <f t="shared" si="94"/>
        <v>0</v>
      </c>
      <c r="HXA6" s="314">
        <f t="shared" si="94"/>
        <v>0</v>
      </c>
      <c r="HXB6" s="314">
        <f t="shared" si="94"/>
        <v>0</v>
      </c>
      <c r="HXC6" s="314">
        <f t="shared" si="94"/>
        <v>0</v>
      </c>
      <c r="HXD6" s="314">
        <f t="shared" si="94"/>
        <v>0</v>
      </c>
      <c r="HXE6" s="314">
        <f t="shared" si="94"/>
        <v>0</v>
      </c>
      <c r="HXF6" s="314">
        <f t="shared" si="94"/>
        <v>0</v>
      </c>
      <c r="HXG6" s="314">
        <f t="shared" si="94"/>
        <v>0</v>
      </c>
      <c r="HXH6" s="314">
        <f t="shared" si="94"/>
        <v>0</v>
      </c>
      <c r="HXI6" s="314">
        <f t="shared" si="94"/>
        <v>0</v>
      </c>
      <c r="HXJ6" s="314">
        <f t="shared" si="94"/>
        <v>0</v>
      </c>
      <c r="HXK6" s="314">
        <f t="shared" si="94"/>
        <v>0</v>
      </c>
      <c r="HXL6" s="314">
        <f t="shared" si="94"/>
        <v>0</v>
      </c>
      <c r="HXM6" s="314">
        <f t="shared" si="94"/>
        <v>0</v>
      </c>
      <c r="HXN6" s="314">
        <f t="shared" si="94"/>
        <v>0</v>
      </c>
      <c r="HXO6" s="314">
        <f t="shared" si="94"/>
        <v>0</v>
      </c>
      <c r="HXP6" s="314">
        <f t="shared" si="94"/>
        <v>0</v>
      </c>
      <c r="HXQ6" s="314">
        <f t="shared" si="94"/>
        <v>0</v>
      </c>
      <c r="HXR6" s="314">
        <f t="shared" si="94"/>
        <v>0</v>
      </c>
      <c r="HXS6" s="314">
        <f t="shared" si="94"/>
        <v>0</v>
      </c>
      <c r="HXT6" s="314">
        <f t="shared" si="94"/>
        <v>0</v>
      </c>
      <c r="HXU6" s="314">
        <f t="shared" si="94"/>
        <v>0</v>
      </c>
      <c r="HXV6" s="314">
        <f t="shared" si="94"/>
        <v>0</v>
      </c>
      <c r="HXW6" s="314">
        <f t="shared" si="94"/>
        <v>0</v>
      </c>
      <c r="HXX6" s="314">
        <f t="shared" si="94"/>
        <v>0</v>
      </c>
      <c r="HXY6" s="314">
        <f t="shared" si="94"/>
        <v>0</v>
      </c>
      <c r="HXZ6" s="314">
        <f t="shared" si="94"/>
        <v>0</v>
      </c>
      <c r="HYA6" s="314">
        <f t="shared" si="94"/>
        <v>0</v>
      </c>
      <c r="HYB6" s="314">
        <f t="shared" si="94"/>
        <v>0</v>
      </c>
      <c r="HYC6" s="314">
        <f t="shared" si="94"/>
        <v>0</v>
      </c>
      <c r="HYD6" s="314">
        <f t="shared" si="94"/>
        <v>0</v>
      </c>
      <c r="HYE6" s="314">
        <f t="shared" si="94"/>
        <v>0</v>
      </c>
      <c r="HYF6" s="314">
        <f t="shared" si="94"/>
        <v>0</v>
      </c>
      <c r="HYG6" s="314">
        <f t="shared" si="94"/>
        <v>0</v>
      </c>
      <c r="HYH6" s="314">
        <f t="shared" si="94"/>
        <v>0</v>
      </c>
      <c r="HYI6" s="314">
        <f t="shared" si="94"/>
        <v>0</v>
      </c>
      <c r="HYJ6" s="314">
        <f t="shared" si="94"/>
        <v>0</v>
      </c>
      <c r="HYK6" s="314">
        <f t="shared" si="94"/>
        <v>0</v>
      </c>
      <c r="HYL6" s="314">
        <f t="shared" si="94"/>
        <v>0</v>
      </c>
      <c r="HYM6" s="314">
        <f t="shared" si="94"/>
        <v>0</v>
      </c>
      <c r="HYN6" s="314">
        <f t="shared" si="94"/>
        <v>0</v>
      </c>
      <c r="HYO6" s="314">
        <f t="shared" si="94"/>
        <v>0</v>
      </c>
      <c r="HYP6" s="314">
        <f t="shared" si="94"/>
        <v>0</v>
      </c>
      <c r="HYQ6" s="314">
        <f t="shared" si="94"/>
        <v>0</v>
      </c>
      <c r="HYR6" s="314">
        <f t="shared" si="94"/>
        <v>0</v>
      </c>
      <c r="HYS6" s="314">
        <f t="shared" si="94"/>
        <v>0</v>
      </c>
      <c r="HYT6" s="314">
        <f t="shared" si="94"/>
        <v>0</v>
      </c>
      <c r="HYU6" s="314">
        <f t="shared" si="94"/>
        <v>0</v>
      </c>
      <c r="HYV6" s="314">
        <f t="shared" si="94"/>
        <v>0</v>
      </c>
      <c r="HYW6" s="314">
        <f t="shared" si="94"/>
        <v>0</v>
      </c>
      <c r="HYX6" s="314">
        <f t="shared" si="94"/>
        <v>0</v>
      </c>
      <c r="HYY6" s="314">
        <f t="shared" si="94"/>
        <v>0</v>
      </c>
      <c r="HYZ6" s="314">
        <f t="shared" si="94"/>
        <v>0</v>
      </c>
      <c r="HZA6" s="314">
        <f t="shared" si="94"/>
        <v>0</v>
      </c>
      <c r="HZB6" s="314">
        <f t="shared" si="94"/>
        <v>0</v>
      </c>
      <c r="HZC6" s="314">
        <f t="shared" si="94"/>
        <v>0</v>
      </c>
      <c r="HZD6" s="314">
        <f t="shared" ref="HZD6:IBO6" si="95">HZD35-(HZD4+HZD5+HZD7+HZD8+HZD9)</f>
        <v>0</v>
      </c>
      <c r="HZE6" s="314">
        <f t="shared" si="95"/>
        <v>0</v>
      </c>
      <c r="HZF6" s="314">
        <f t="shared" si="95"/>
        <v>0</v>
      </c>
      <c r="HZG6" s="314">
        <f t="shared" si="95"/>
        <v>0</v>
      </c>
      <c r="HZH6" s="314">
        <f t="shared" si="95"/>
        <v>0</v>
      </c>
      <c r="HZI6" s="314">
        <f t="shared" si="95"/>
        <v>0</v>
      </c>
      <c r="HZJ6" s="314">
        <f t="shared" si="95"/>
        <v>0</v>
      </c>
      <c r="HZK6" s="314">
        <f t="shared" si="95"/>
        <v>0</v>
      </c>
      <c r="HZL6" s="314">
        <f t="shared" si="95"/>
        <v>0</v>
      </c>
      <c r="HZM6" s="314">
        <f t="shared" si="95"/>
        <v>0</v>
      </c>
      <c r="HZN6" s="314">
        <f t="shared" si="95"/>
        <v>0</v>
      </c>
      <c r="HZO6" s="314">
        <f t="shared" si="95"/>
        <v>0</v>
      </c>
      <c r="HZP6" s="314">
        <f t="shared" si="95"/>
        <v>0</v>
      </c>
      <c r="HZQ6" s="314">
        <f t="shared" si="95"/>
        <v>0</v>
      </c>
      <c r="HZR6" s="314">
        <f t="shared" si="95"/>
        <v>0</v>
      </c>
      <c r="HZS6" s="314">
        <f t="shared" si="95"/>
        <v>0</v>
      </c>
      <c r="HZT6" s="314">
        <f t="shared" si="95"/>
        <v>0</v>
      </c>
      <c r="HZU6" s="314">
        <f t="shared" si="95"/>
        <v>0</v>
      </c>
      <c r="HZV6" s="314">
        <f t="shared" si="95"/>
        <v>0</v>
      </c>
      <c r="HZW6" s="314">
        <f t="shared" si="95"/>
        <v>0</v>
      </c>
      <c r="HZX6" s="314">
        <f t="shared" si="95"/>
        <v>0</v>
      </c>
      <c r="HZY6" s="314">
        <f t="shared" si="95"/>
        <v>0</v>
      </c>
      <c r="HZZ6" s="314">
        <f t="shared" si="95"/>
        <v>0</v>
      </c>
      <c r="IAA6" s="314">
        <f t="shared" si="95"/>
        <v>0</v>
      </c>
      <c r="IAB6" s="314">
        <f t="shared" si="95"/>
        <v>0</v>
      </c>
      <c r="IAC6" s="314">
        <f t="shared" si="95"/>
        <v>0</v>
      </c>
      <c r="IAD6" s="314">
        <f t="shared" si="95"/>
        <v>0</v>
      </c>
      <c r="IAE6" s="314">
        <f t="shared" si="95"/>
        <v>0</v>
      </c>
      <c r="IAF6" s="314">
        <f t="shared" si="95"/>
        <v>0</v>
      </c>
      <c r="IAG6" s="314">
        <f t="shared" si="95"/>
        <v>0</v>
      </c>
      <c r="IAH6" s="314">
        <f t="shared" si="95"/>
        <v>0</v>
      </c>
      <c r="IAI6" s="314">
        <f t="shared" si="95"/>
        <v>0</v>
      </c>
      <c r="IAJ6" s="314">
        <f t="shared" si="95"/>
        <v>0</v>
      </c>
      <c r="IAK6" s="314">
        <f t="shared" si="95"/>
        <v>0</v>
      </c>
      <c r="IAL6" s="314">
        <f t="shared" si="95"/>
        <v>0</v>
      </c>
      <c r="IAM6" s="314">
        <f t="shared" si="95"/>
        <v>0</v>
      </c>
      <c r="IAN6" s="314">
        <f t="shared" si="95"/>
        <v>0</v>
      </c>
      <c r="IAO6" s="314">
        <f t="shared" si="95"/>
        <v>0</v>
      </c>
      <c r="IAP6" s="314">
        <f t="shared" si="95"/>
        <v>0</v>
      </c>
      <c r="IAQ6" s="314">
        <f t="shared" si="95"/>
        <v>0</v>
      </c>
      <c r="IAR6" s="314">
        <f t="shared" si="95"/>
        <v>0</v>
      </c>
      <c r="IAS6" s="314">
        <f t="shared" si="95"/>
        <v>0</v>
      </c>
      <c r="IAT6" s="314">
        <f t="shared" si="95"/>
        <v>0</v>
      </c>
      <c r="IAU6" s="314">
        <f t="shared" si="95"/>
        <v>0</v>
      </c>
      <c r="IAV6" s="314">
        <f t="shared" si="95"/>
        <v>0</v>
      </c>
      <c r="IAW6" s="314">
        <f t="shared" si="95"/>
        <v>0</v>
      </c>
      <c r="IAX6" s="314">
        <f t="shared" si="95"/>
        <v>0</v>
      </c>
      <c r="IAY6" s="314">
        <f t="shared" si="95"/>
        <v>0</v>
      </c>
      <c r="IAZ6" s="314">
        <f t="shared" si="95"/>
        <v>0</v>
      </c>
      <c r="IBA6" s="314">
        <f t="shared" si="95"/>
        <v>0</v>
      </c>
      <c r="IBB6" s="314">
        <f t="shared" si="95"/>
        <v>0</v>
      </c>
      <c r="IBC6" s="314">
        <f t="shared" si="95"/>
        <v>0</v>
      </c>
      <c r="IBD6" s="314">
        <f t="shared" si="95"/>
        <v>0</v>
      </c>
      <c r="IBE6" s="314">
        <f t="shared" si="95"/>
        <v>0</v>
      </c>
      <c r="IBF6" s="314">
        <f t="shared" si="95"/>
        <v>0</v>
      </c>
      <c r="IBG6" s="314">
        <f t="shared" si="95"/>
        <v>0</v>
      </c>
      <c r="IBH6" s="314">
        <f t="shared" si="95"/>
        <v>0</v>
      </c>
      <c r="IBI6" s="314">
        <f t="shared" si="95"/>
        <v>0</v>
      </c>
      <c r="IBJ6" s="314">
        <f t="shared" si="95"/>
        <v>0</v>
      </c>
      <c r="IBK6" s="314">
        <f t="shared" si="95"/>
        <v>0</v>
      </c>
      <c r="IBL6" s="314">
        <f t="shared" si="95"/>
        <v>0</v>
      </c>
      <c r="IBM6" s="314">
        <f t="shared" si="95"/>
        <v>0</v>
      </c>
      <c r="IBN6" s="314">
        <f t="shared" si="95"/>
        <v>0</v>
      </c>
      <c r="IBO6" s="314">
        <f t="shared" si="95"/>
        <v>0</v>
      </c>
      <c r="IBP6" s="314">
        <f t="shared" ref="IBP6:IEA6" si="96">IBP35-(IBP4+IBP5+IBP7+IBP8+IBP9)</f>
        <v>0</v>
      </c>
      <c r="IBQ6" s="314">
        <f t="shared" si="96"/>
        <v>0</v>
      </c>
      <c r="IBR6" s="314">
        <f t="shared" si="96"/>
        <v>0</v>
      </c>
      <c r="IBS6" s="314">
        <f t="shared" si="96"/>
        <v>0</v>
      </c>
      <c r="IBT6" s="314">
        <f t="shared" si="96"/>
        <v>0</v>
      </c>
      <c r="IBU6" s="314">
        <f t="shared" si="96"/>
        <v>0</v>
      </c>
      <c r="IBV6" s="314">
        <f t="shared" si="96"/>
        <v>0</v>
      </c>
      <c r="IBW6" s="314">
        <f t="shared" si="96"/>
        <v>0</v>
      </c>
      <c r="IBX6" s="314">
        <f t="shared" si="96"/>
        <v>0</v>
      </c>
      <c r="IBY6" s="314">
        <f t="shared" si="96"/>
        <v>0</v>
      </c>
      <c r="IBZ6" s="314">
        <f t="shared" si="96"/>
        <v>0</v>
      </c>
      <c r="ICA6" s="314">
        <f t="shared" si="96"/>
        <v>0</v>
      </c>
      <c r="ICB6" s="314">
        <f t="shared" si="96"/>
        <v>0</v>
      </c>
      <c r="ICC6" s="314">
        <f t="shared" si="96"/>
        <v>0</v>
      </c>
      <c r="ICD6" s="314">
        <f t="shared" si="96"/>
        <v>0</v>
      </c>
      <c r="ICE6" s="314">
        <f t="shared" si="96"/>
        <v>0</v>
      </c>
      <c r="ICF6" s="314">
        <f t="shared" si="96"/>
        <v>0</v>
      </c>
      <c r="ICG6" s="314">
        <f t="shared" si="96"/>
        <v>0</v>
      </c>
      <c r="ICH6" s="314">
        <f t="shared" si="96"/>
        <v>0</v>
      </c>
      <c r="ICI6" s="314">
        <f t="shared" si="96"/>
        <v>0</v>
      </c>
      <c r="ICJ6" s="314">
        <f t="shared" si="96"/>
        <v>0</v>
      </c>
      <c r="ICK6" s="314">
        <f t="shared" si="96"/>
        <v>0</v>
      </c>
      <c r="ICL6" s="314">
        <f t="shared" si="96"/>
        <v>0</v>
      </c>
      <c r="ICM6" s="314">
        <f t="shared" si="96"/>
        <v>0</v>
      </c>
      <c r="ICN6" s="314">
        <f t="shared" si="96"/>
        <v>0</v>
      </c>
      <c r="ICO6" s="314">
        <f t="shared" si="96"/>
        <v>0</v>
      </c>
      <c r="ICP6" s="314">
        <f t="shared" si="96"/>
        <v>0</v>
      </c>
      <c r="ICQ6" s="314">
        <f t="shared" si="96"/>
        <v>0</v>
      </c>
      <c r="ICR6" s="314">
        <f t="shared" si="96"/>
        <v>0</v>
      </c>
      <c r="ICS6" s="314">
        <f t="shared" si="96"/>
        <v>0</v>
      </c>
      <c r="ICT6" s="314">
        <f t="shared" si="96"/>
        <v>0</v>
      </c>
      <c r="ICU6" s="314">
        <f t="shared" si="96"/>
        <v>0</v>
      </c>
      <c r="ICV6" s="314">
        <f t="shared" si="96"/>
        <v>0</v>
      </c>
      <c r="ICW6" s="314">
        <f t="shared" si="96"/>
        <v>0</v>
      </c>
      <c r="ICX6" s="314">
        <f t="shared" si="96"/>
        <v>0</v>
      </c>
      <c r="ICY6" s="314">
        <f t="shared" si="96"/>
        <v>0</v>
      </c>
      <c r="ICZ6" s="314">
        <f t="shared" si="96"/>
        <v>0</v>
      </c>
      <c r="IDA6" s="314">
        <f t="shared" si="96"/>
        <v>0</v>
      </c>
      <c r="IDB6" s="314">
        <f t="shared" si="96"/>
        <v>0</v>
      </c>
      <c r="IDC6" s="314">
        <f t="shared" si="96"/>
        <v>0</v>
      </c>
      <c r="IDD6" s="314">
        <f t="shared" si="96"/>
        <v>0</v>
      </c>
      <c r="IDE6" s="314">
        <f t="shared" si="96"/>
        <v>0</v>
      </c>
      <c r="IDF6" s="314">
        <f t="shared" si="96"/>
        <v>0</v>
      </c>
      <c r="IDG6" s="314">
        <f t="shared" si="96"/>
        <v>0</v>
      </c>
      <c r="IDH6" s="314">
        <f t="shared" si="96"/>
        <v>0</v>
      </c>
      <c r="IDI6" s="314">
        <f t="shared" si="96"/>
        <v>0</v>
      </c>
      <c r="IDJ6" s="314">
        <f t="shared" si="96"/>
        <v>0</v>
      </c>
      <c r="IDK6" s="314">
        <f t="shared" si="96"/>
        <v>0</v>
      </c>
      <c r="IDL6" s="314">
        <f t="shared" si="96"/>
        <v>0</v>
      </c>
      <c r="IDM6" s="314">
        <f t="shared" si="96"/>
        <v>0</v>
      </c>
      <c r="IDN6" s="314">
        <f t="shared" si="96"/>
        <v>0</v>
      </c>
      <c r="IDO6" s="314">
        <f t="shared" si="96"/>
        <v>0</v>
      </c>
      <c r="IDP6" s="314">
        <f t="shared" si="96"/>
        <v>0</v>
      </c>
      <c r="IDQ6" s="314">
        <f t="shared" si="96"/>
        <v>0</v>
      </c>
      <c r="IDR6" s="314">
        <f t="shared" si="96"/>
        <v>0</v>
      </c>
      <c r="IDS6" s="314">
        <f t="shared" si="96"/>
        <v>0</v>
      </c>
      <c r="IDT6" s="314">
        <f t="shared" si="96"/>
        <v>0</v>
      </c>
      <c r="IDU6" s="314">
        <f t="shared" si="96"/>
        <v>0</v>
      </c>
      <c r="IDV6" s="314">
        <f t="shared" si="96"/>
        <v>0</v>
      </c>
      <c r="IDW6" s="314">
        <f t="shared" si="96"/>
        <v>0</v>
      </c>
      <c r="IDX6" s="314">
        <f t="shared" si="96"/>
        <v>0</v>
      </c>
      <c r="IDY6" s="314">
        <f t="shared" si="96"/>
        <v>0</v>
      </c>
      <c r="IDZ6" s="314">
        <f t="shared" si="96"/>
        <v>0</v>
      </c>
      <c r="IEA6" s="314">
        <f t="shared" si="96"/>
        <v>0</v>
      </c>
      <c r="IEB6" s="314">
        <f t="shared" ref="IEB6:IGM6" si="97">IEB35-(IEB4+IEB5+IEB7+IEB8+IEB9)</f>
        <v>0</v>
      </c>
      <c r="IEC6" s="314">
        <f t="shared" si="97"/>
        <v>0</v>
      </c>
      <c r="IED6" s="314">
        <f t="shared" si="97"/>
        <v>0</v>
      </c>
      <c r="IEE6" s="314">
        <f t="shared" si="97"/>
        <v>0</v>
      </c>
      <c r="IEF6" s="314">
        <f t="shared" si="97"/>
        <v>0</v>
      </c>
      <c r="IEG6" s="314">
        <f t="shared" si="97"/>
        <v>0</v>
      </c>
      <c r="IEH6" s="314">
        <f t="shared" si="97"/>
        <v>0</v>
      </c>
      <c r="IEI6" s="314">
        <f t="shared" si="97"/>
        <v>0</v>
      </c>
      <c r="IEJ6" s="314">
        <f t="shared" si="97"/>
        <v>0</v>
      </c>
      <c r="IEK6" s="314">
        <f t="shared" si="97"/>
        <v>0</v>
      </c>
      <c r="IEL6" s="314">
        <f t="shared" si="97"/>
        <v>0</v>
      </c>
      <c r="IEM6" s="314">
        <f t="shared" si="97"/>
        <v>0</v>
      </c>
      <c r="IEN6" s="314">
        <f t="shared" si="97"/>
        <v>0</v>
      </c>
      <c r="IEO6" s="314">
        <f t="shared" si="97"/>
        <v>0</v>
      </c>
      <c r="IEP6" s="314">
        <f t="shared" si="97"/>
        <v>0</v>
      </c>
      <c r="IEQ6" s="314">
        <f t="shared" si="97"/>
        <v>0</v>
      </c>
      <c r="IER6" s="314">
        <f t="shared" si="97"/>
        <v>0</v>
      </c>
      <c r="IES6" s="314">
        <f t="shared" si="97"/>
        <v>0</v>
      </c>
      <c r="IET6" s="314">
        <f t="shared" si="97"/>
        <v>0</v>
      </c>
      <c r="IEU6" s="314">
        <f t="shared" si="97"/>
        <v>0</v>
      </c>
      <c r="IEV6" s="314">
        <f t="shared" si="97"/>
        <v>0</v>
      </c>
      <c r="IEW6" s="314">
        <f t="shared" si="97"/>
        <v>0</v>
      </c>
      <c r="IEX6" s="314">
        <f t="shared" si="97"/>
        <v>0</v>
      </c>
      <c r="IEY6" s="314">
        <f t="shared" si="97"/>
        <v>0</v>
      </c>
      <c r="IEZ6" s="314">
        <f t="shared" si="97"/>
        <v>0</v>
      </c>
      <c r="IFA6" s="314">
        <f t="shared" si="97"/>
        <v>0</v>
      </c>
      <c r="IFB6" s="314">
        <f t="shared" si="97"/>
        <v>0</v>
      </c>
      <c r="IFC6" s="314">
        <f t="shared" si="97"/>
        <v>0</v>
      </c>
      <c r="IFD6" s="314">
        <f t="shared" si="97"/>
        <v>0</v>
      </c>
      <c r="IFE6" s="314">
        <f t="shared" si="97"/>
        <v>0</v>
      </c>
      <c r="IFF6" s="314">
        <f t="shared" si="97"/>
        <v>0</v>
      </c>
      <c r="IFG6" s="314">
        <f t="shared" si="97"/>
        <v>0</v>
      </c>
      <c r="IFH6" s="314">
        <f t="shared" si="97"/>
        <v>0</v>
      </c>
      <c r="IFI6" s="314">
        <f t="shared" si="97"/>
        <v>0</v>
      </c>
      <c r="IFJ6" s="314">
        <f t="shared" si="97"/>
        <v>0</v>
      </c>
      <c r="IFK6" s="314">
        <f t="shared" si="97"/>
        <v>0</v>
      </c>
      <c r="IFL6" s="314">
        <f t="shared" si="97"/>
        <v>0</v>
      </c>
      <c r="IFM6" s="314">
        <f t="shared" si="97"/>
        <v>0</v>
      </c>
      <c r="IFN6" s="314">
        <f t="shared" si="97"/>
        <v>0</v>
      </c>
      <c r="IFO6" s="314">
        <f t="shared" si="97"/>
        <v>0</v>
      </c>
      <c r="IFP6" s="314">
        <f t="shared" si="97"/>
        <v>0</v>
      </c>
      <c r="IFQ6" s="314">
        <f t="shared" si="97"/>
        <v>0</v>
      </c>
      <c r="IFR6" s="314">
        <f t="shared" si="97"/>
        <v>0</v>
      </c>
      <c r="IFS6" s="314">
        <f t="shared" si="97"/>
        <v>0</v>
      </c>
      <c r="IFT6" s="314">
        <f t="shared" si="97"/>
        <v>0</v>
      </c>
      <c r="IFU6" s="314">
        <f t="shared" si="97"/>
        <v>0</v>
      </c>
      <c r="IFV6" s="314">
        <f t="shared" si="97"/>
        <v>0</v>
      </c>
      <c r="IFW6" s="314">
        <f t="shared" si="97"/>
        <v>0</v>
      </c>
      <c r="IFX6" s="314">
        <f t="shared" si="97"/>
        <v>0</v>
      </c>
      <c r="IFY6" s="314">
        <f t="shared" si="97"/>
        <v>0</v>
      </c>
      <c r="IFZ6" s="314">
        <f t="shared" si="97"/>
        <v>0</v>
      </c>
      <c r="IGA6" s="314">
        <f t="shared" si="97"/>
        <v>0</v>
      </c>
      <c r="IGB6" s="314">
        <f t="shared" si="97"/>
        <v>0</v>
      </c>
      <c r="IGC6" s="314">
        <f t="shared" si="97"/>
        <v>0</v>
      </c>
      <c r="IGD6" s="314">
        <f t="shared" si="97"/>
        <v>0</v>
      </c>
      <c r="IGE6" s="314">
        <f t="shared" si="97"/>
        <v>0</v>
      </c>
      <c r="IGF6" s="314">
        <f t="shared" si="97"/>
        <v>0</v>
      </c>
      <c r="IGG6" s="314">
        <f t="shared" si="97"/>
        <v>0</v>
      </c>
      <c r="IGH6" s="314">
        <f t="shared" si="97"/>
        <v>0</v>
      </c>
      <c r="IGI6" s="314">
        <f t="shared" si="97"/>
        <v>0</v>
      </c>
      <c r="IGJ6" s="314">
        <f t="shared" si="97"/>
        <v>0</v>
      </c>
      <c r="IGK6" s="314">
        <f t="shared" si="97"/>
        <v>0</v>
      </c>
      <c r="IGL6" s="314">
        <f t="shared" si="97"/>
        <v>0</v>
      </c>
      <c r="IGM6" s="314">
        <f t="shared" si="97"/>
        <v>0</v>
      </c>
      <c r="IGN6" s="314">
        <f t="shared" ref="IGN6:IIY6" si="98">IGN35-(IGN4+IGN5+IGN7+IGN8+IGN9)</f>
        <v>0</v>
      </c>
      <c r="IGO6" s="314">
        <f t="shared" si="98"/>
        <v>0</v>
      </c>
      <c r="IGP6" s="314">
        <f t="shared" si="98"/>
        <v>0</v>
      </c>
      <c r="IGQ6" s="314">
        <f t="shared" si="98"/>
        <v>0</v>
      </c>
      <c r="IGR6" s="314">
        <f t="shared" si="98"/>
        <v>0</v>
      </c>
      <c r="IGS6" s="314">
        <f t="shared" si="98"/>
        <v>0</v>
      </c>
      <c r="IGT6" s="314">
        <f t="shared" si="98"/>
        <v>0</v>
      </c>
      <c r="IGU6" s="314">
        <f t="shared" si="98"/>
        <v>0</v>
      </c>
      <c r="IGV6" s="314">
        <f t="shared" si="98"/>
        <v>0</v>
      </c>
      <c r="IGW6" s="314">
        <f t="shared" si="98"/>
        <v>0</v>
      </c>
      <c r="IGX6" s="314">
        <f t="shared" si="98"/>
        <v>0</v>
      </c>
      <c r="IGY6" s="314">
        <f t="shared" si="98"/>
        <v>0</v>
      </c>
      <c r="IGZ6" s="314">
        <f t="shared" si="98"/>
        <v>0</v>
      </c>
      <c r="IHA6" s="314">
        <f t="shared" si="98"/>
        <v>0</v>
      </c>
      <c r="IHB6" s="314">
        <f t="shared" si="98"/>
        <v>0</v>
      </c>
      <c r="IHC6" s="314">
        <f t="shared" si="98"/>
        <v>0</v>
      </c>
      <c r="IHD6" s="314">
        <f t="shared" si="98"/>
        <v>0</v>
      </c>
      <c r="IHE6" s="314">
        <f t="shared" si="98"/>
        <v>0</v>
      </c>
      <c r="IHF6" s="314">
        <f t="shared" si="98"/>
        <v>0</v>
      </c>
      <c r="IHG6" s="314">
        <f t="shared" si="98"/>
        <v>0</v>
      </c>
      <c r="IHH6" s="314">
        <f t="shared" si="98"/>
        <v>0</v>
      </c>
      <c r="IHI6" s="314">
        <f t="shared" si="98"/>
        <v>0</v>
      </c>
      <c r="IHJ6" s="314">
        <f t="shared" si="98"/>
        <v>0</v>
      </c>
      <c r="IHK6" s="314">
        <f t="shared" si="98"/>
        <v>0</v>
      </c>
      <c r="IHL6" s="314">
        <f t="shared" si="98"/>
        <v>0</v>
      </c>
      <c r="IHM6" s="314">
        <f t="shared" si="98"/>
        <v>0</v>
      </c>
      <c r="IHN6" s="314">
        <f t="shared" si="98"/>
        <v>0</v>
      </c>
      <c r="IHO6" s="314">
        <f t="shared" si="98"/>
        <v>0</v>
      </c>
      <c r="IHP6" s="314">
        <f t="shared" si="98"/>
        <v>0</v>
      </c>
      <c r="IHQ6" s="314">
        <f t="shared" si="98"/>
        <v>0</v>
      </c>
      <c r="IHR6" s="314">
        <f t="shared" si="98"/>
        <v>0</v>
      </c>
      <c r="IHS6" s="314">
        <f t="shared" si="98"/>
        <v>0</v>
      </c>
      <c r="IHT6" s="314">
        <f t="shared" si="98"/>
        <v>0</v>
      </c>
      <c r="IHU6" s="314">
        <f t="shared" si="98"/>
        <v>0</v>
      </c>
      <c r="IHV6" s="314">
        <f t="shared" si="98"/>
        <v>0</v>
      </c>
      <c r="IHW6" s="314">
        <f t="shared" si="98"/>
        <v>0</v>
      </c>
      <c r="IHX6" s="314">
        <f t="shared" si="98"/>
        <v>0</v>
      </c>
      <c r="IHY6" s="314">
        <f t="shared" si="98"/>
        <v>0</v>
      </c>
      <c r="IHZ6" s="314">
        <f t="shared" si="98"/>
        <v>0</v>
      </c>
      <c r="IIA6" s="314">
        <f t="shared" si="98"/>
        <v>0</v>
      </c>
      <c r="IIB6" s="314">
        <f t="shared" si="98"/>
        <v>0</v>
      </c>
      <c r="IIC6" s="314">
        <f t="shared" si="98"/>
        <v>0</v>
      </c>
      <c r="IID6" s="314">
        <f t="shared" si="98"/>
        <v>0</v>
      </c>
      <c r="IIE6" s="314">
        <f t="shared" si="98"/>
        <v>0</v>
      </c>
      <c r="IIF6" s="314">
        <f t="shared" si="98"/>
        <v>0</v>
      </c>
      <c r="IIG6" s="314">
        <f t="shared" si="98"/>
        <v>0</v>
      </c>
      <c r="IIH6" s="314">
        <f t="shared" si="98"/>
        <v>0</v>
      </c>
      <c r="III6" s="314">
        <f t="shared" si="98"/>
        <v>0</v>
      </c>
      <c r="IIJ6" s="314">
        <f t="shared" si="98"/>
        <v>0</v>
      </c>
      <c r="IIK6" s="314">
        <f t="shared" si="98"/>
        <v>0</v>
      </c>
      <c r="IIL6" s="314">
        <f t="shared" si="98"/>
        <v>0</v>
      </c>
      <c r="IIM6" s="314">
        <f t="shared" si="98"/>
        <v>0</v>
      </c>
      <c r="IIN6" s="314">
        <f t="shared" si="98"/>
        <v>0</v>
      </c>
      <c r="IIO6" s="314">
        <f t="shared" si="98"/>
        <v>0</v>
      </c>
      <c r="IIP6" s="314">
        <f t="shared" si="98"/>
        <v>0</v>
      </c>
      <c r="IIQ6" s="314">
        <f t="shared" si="98"/>
        <v>0</v>
      </c>
      <c r="IIR6" s="314">
        <f t="shared" si="98"/>
        <v>0</v>
      </c>
      <c r="IIS6" s="314">
        <f t="shared" si="98"/>
        <v>0</v>
      </c>
      <c r="IIT6" s="314">
        <f t="shared" si="98"/>
        <v>0</v>
      </c>
      <c r="IIU6" s="314">
        <f t="shared" si="98"/>
        <v>0</v>
      </c>
      <c r="IIV6" s="314">
        <f t="shared" si="98"/>
        <v>0</v>
      </c>
      <c r="IIW6" s="314">
        <f t="shared" si="98"/>
        <v>0</v>
      </c>
      <c r="IIX6" s="314">
        <f t="shared" si="98"/>
        <v>0</v>
      </c>
      <c r="IIY6" s="314">
        <f t="shared" si="98"/>
        <v>0</v>
      </c>
      <c r="IIZ6" s="314">
        <f t="shared" ref="IIZ6:ILK6" si="99">IIZ35-(IIZ4+IIZ5+IIZ7+IIZ8+IIZ9)</f>
        <v>0</v>
      </c>
      <c r="IJA6" s="314">
        <f t="shared" si="99"/>
        <v>0</v>
      </c>
      <c r="IJB6" s="314">
        <f t="shared" si="99"/>
        <v>0</v>
      </c>
      <c r="IJC6" s="314">
        <f t="shared" si="99"/>
        <v>0</v>
      </c>
      <c r="IJD6" s="314">
        <f t="shared" si="99"/>
        <v>0</v>
      </c>
      <c r="IJE6" s="314">
        <f t="shared" si="99"/>
        <v>0</v>
      </c>
      <c r="IJF6" s="314">
        <f t="shared" si="99"/>
        <v>0</v>
      </c>
      <c r="IJG6" s="314">
        <f t="shared" si="99"/>
        <v>0</v>
      </c>
      <c r="IJH6" s="314">
        <f t="shared" si="99"/>
        <v>0</v>
      </c>
      <c r="IJI6" s="314">
        <f t="shared" si="99"/>
        <v>0</v>
      </c>
      <c r="IJJ6" s="314">
        <f t="shared" si="99"/>
        <v>0</v>
      </c>
      <c r="IJK6" s="314">
        <f t="shared" si="99"/>
        <v>0</v>
      </c>
      <c r="IJL6" s="314">
        <f t="shared" si="99"/>
        <v>0</v>
      </c>
      <c r="IJM6" s="314">
        <f t="shared" si="99"/>
        <v>0</v>
      </c>
      <c r="IJN6" s="314">
        <f t="shared" si="99"/>
        <v>0</v>
      </c>
      <c r="IJO6" s="314">
        <f t="shared" si="99"/>
        <v>0</v>
      </c>
      <c r="IJP6" s="314">
        <f t="shared" si="99"/>
        <v>0</v>
      </c>
      <c r="IJQ6" s="314">
        <f t="shared" si="99"/>
        <v>0</v>
      </c>
      <c r="IJR6" s="314">
        <f t="shared" si="99"/>
        <v>0</v>
      </c>
      <c r="IJS6" s="314">
        <f t="shared" si="99"/>
        <v>0</v>
      </c>
      <c r="IJT6" s="314">
        <f t="shared" si="99"/>
        <v>0</v>
      </c>
      <c r="IJU6" s="314">
        <f t="shared" si="99"/>
        <v>0</v>
      </c>
      <c r="IJV6" s="314">
        <f t="shared" si="99"/>
        <v>0</v>
      </c>
      <c r="IJW6" s="314">
        <f t="shared" si="99"/>
        <v>0</v>
      </c>
      <c r="IJX6" s="314">
        <f t="shared" si="99"/>
        <v>0</v>
      </c>
      <c r="IJY6" s="314">
        <f t="shared" si="99"/>
        <v>0</v>
      </c>
      <c r="IJZ6" s="314">
        <f t="shared" si="99"/>
        <v>0</v>
      </c>
      <c r="IKA6" s="314">
        <f t="shared" si="99"/>
        <v>0</v>
      </c>
      <c r="IKB6" s="314">
        <f t="shared" si="99"/>
        <v>0</v>
      </c>
      <c r="IKC6" s="314">
        <f t="shared" si="99"/>
        <v>0</v>
      </c>
      <c r="IKD6" s="314">
        <f t="shared" si="99"/>
        <v>0</v>
      </c>
      <c r="IKE6" s="314">
        <f t="shared" si="99"/>
        <v>0</v>
      </c>
      <c r="IKF6" s="314">
        <f t="shared" si="99"/>
        <v>0</v>
      </c>
      <c r="IKG6" s="314">
        <f t="shared" si="99"/>
        <v>0</v>
      </c>
      <c r="IKH6" s="314">
        <f t="shared" si="99"/>
        <v>0</v>
      </c>
      <c r="IKI6" s="314">
        <f t="shared" si="99"/>
        <v>0</v>
      </c>
      <c r="IKJ6" s="314">
        <f t="shared" si="99"/>
        <v>0</v>
      </c>
      <c r="IKK6" s="314">
        <f t="shared" si="99"/>
        <v>0</v>
      </c>
      <c r="IKL6" s="314">
        <f t="shared" si="99"/>
        <v>0</v>
      </c>
      <c r="IKM6" s="314">
        <f t="shared" si="99"/>
        <v>0</v>
      </c>
      <c r="IKN6" s="314">
        <f t="shared" si="99"/>
        <v>0</v>
      </c>
      <c r="IKO6" s="314">
        <f t="shared" si="99"/>
        <v>0</v>
      </c>
      <c r="IKP6" s="314">
        <f t="shared" si="99"/>
        <v>0</v>
      </c>
      <c r="IKQ6" s="314">
        <f t="shared" si="99"/>
        <v>0</v>
      </c>
      <c r="IKR6" s="314">
        <f t="shared" si="99"/>
        <v>0</v>
      </c>
      <c r="IKS6" s="314">
        <f t="shared" si="99"/>
        <v>0</v>
      </c>
      <c r="IKT6" s="314">
        <f t="shared" si="99"/>
        <v>0</v>
      </c>
      <c r="IKU6" s="314">
        <f t="shared" si="99"/>
        <v>0</v>
      </c>
      <c r="IKV6" s="314">
        <f t="shared" si="99"/>
        <v>0</v>
      </c>
      <c r="IKW6" s="314">
        <f t="shared" si="99"/>
        <v>0</v>
      </c>
      <c r="IKX6" s="314">
        <f t="shared" si="99"/>
        <v>0</v>
      </c>
      <c r="IKY6" s="314">
        <f t="shared" si="99"/>
        <v>0</v>
      </c>
      <c r="IKZ6" s="314">
        <f t="shared" si="99"/>
        <v>0</v>
      </c>
      <c r="ILA6" s="314">
        <f t="shared" si="99"/>
        <v>0</v>
      </c>
      <c r="ILB6" s="314">
        <f t="shared" si="99"/>
        <v>0</v>
      </c>
      <c r="ILC6" s="314">
        <f t="shared" si="99"/>
        <v>0</v>
      </c>
      <c r="ILD6" s="314">
        <f t="shared" si="99"/>
        <v>0</v>
      </c>
      <c r="ILE6" s="314">
        <f t="shared" si="99"/>
        <v>0</v>
      </c>
      <c r="ILF6" s="314">
        <f t="shared" si="99"/>
        <v>0</v>
      </c>
      <c r="ILG6" s="314">
        <f t="shared" si="99"/>
        <v>0</v>
      </c>
      <c r="ILH6" s="314">
        <f t="shared" si="99"/>
        <v>0</v>
      </c>
      <c r="ILI6" s="314">
        <f t="shared" si="99"/>
        <v>0</v>
      </c>
      <c r="ILJ6" s="314">
        <f t="shared" si="99"/>
        <v>0</v>
      </c>
      <c r="ILK6" s="314">
        <f t="shared" si="99"/>
        <v>0</v>
      </c>
      <c r="ILL6" s="314">
        <f t="shared" ref="ILL6:INW6" si="100">ILL35-(ILL4+ILL5+ILL7+ILL8+ILL9)</f>
        <v>0</v>
      </c>
      <c r="ILM6" s="314">
        <f t="shared" si="100"/>
        <v>0</v>
      </c>
      <c r="ILN6" s="314">
        <f t="shared" si="100"/>
        <v>0</v>
      </c>
      <c r="ILO6" s="314">
        <f t="shared" si="100"/>
        <v>0</v>
      </c>
      <c r="ILP6" s="314">
        <f t="shared" si="100"/>
        <v>0</v>
      </c>
      <c r="ILQ6" s="314">
        <f t="shared" si="100"/>
        <v>0</v>
      </c>
      <c r="ILR6" s="314">
        <f t="shared" si="100"/>
        <v>0</v>
      </c>
      <c r="ILS6" s="314">
        <f t="shared" si="100"/>
        <v>0</v>
      </c>
      <c r="ILT6" s="314">
        <f t="shared" si="100"/>
        <v>0</v>
      </c>
      <c r="ILU6" s="314">
        <f t="shared" si="100"/>
        <v>0</v>
      </c>
      <c r="ILV6" s="314">
        <f t="shared" si="100"/>
        <v>0</v>
      </c>
      <c r="ILW6" s="314">
        <f t="shared" si="100"/>
        <v>0</v>
      </c>
      <c r="ILX6" s="314">
        <f t="shared" si="100"/>
        <v>0</v>
      </c>
      <c r="ILY6" s="314">
        <f t="shared" si="100"/>
        <v>0</v>
      </c>
      <c r="ILZ6" s="314">
        <f t="shared" si="100"/>
        <v>0</v>
      </c>
      <c r="IMA6" s="314">
        <f t="shared" si="100"/>
        <v>0</v>
      </c>
      <c r="IMB6" s="314">
        <f t="shared" si="100"/>
        <v>0</v>
      </c>
      <c r="IMC6" s="314">
        <f t="shared" si="100"/>
        <v>0</v>
      </c>
      <c r="IMD6" s="314">
        <f t="shared" si="100"/>
        <v>0</v>
      </c>
      <c r="IME6" s="314">
        <f t="shared" si="100"/>
        <v>0</v>
      </c>
      <c r="IMF6" s="314">
        <f t="shared" si="100"/>
        <v>0</v>
      </c>
      <c r="IMG6" s="314">
        <f t="shared" si="100"/>
        <v>0</v>
      </c>
      <c r="IMH6" s="314">
        <f t="shared" si="100"/>
        <v>0</v>
      </c>
      <c r="IMI6" s="314">
        <f t="shared" si="100"/>
        <v>0</v>
      </c>
      <c r="IMJ6" s="314">
        <f t="shared" si="100"/>
        <v>0</v>
      </c>
      <c r="IMK6" s="314">
        <f t="shared" si="100"/>
        <v>0</v>
      </c>
      <c r="IML6" s="314">
        <f t="shared" si="100"/>
        <v>0</v>
      </c>
      <c r="IMM6" s="314">
        <f t="shared" si="100"/>
        <v>0</v>
      </c>
      <c r="IMN6" s="314">
        <f t="shared" si="100"/>
        <v>0</v>
      </c>
      <c r="IMO6" s="314">
        <f t="shared" si="100"/>
        <v>0</v>
      </c>
      <c r="IMP6" s="314">
        <f t="shared" si="100"/>
        <v>0</v>
      </c>
      <c r="IMQ6" s="314">
        <f t="shared" si="100"/>
        <v>0</v>
      </c>
      <c r="IMR6" s="314">
        <f t="shared" si="100"/>
        <v>0</v>
      </c>
      <c r="IMS6" s="314">
        <f t="shared" si="100"/>
        <v>0</v>
      </c>
      <c r="IMT6" s="314">
        <f t="shared" si="100"/>
        <v>0</v>
      </c>
      <c r="IMU6" s="314">
        <f t="shared" si="100"/>
        <v>0</v>
      </c>
      <c r="IMV6" s="314">
        <f t="shared" si="100"/>
        <v>0</v>
      </c>
      <c r="IMW6" s="314">
        <f t="shared" si="100"/>
        <v>0</v>
      </c>
      <c r="IMX6" s="314">
        <f t="shared" si="100"/>
        <v>0</v>
      </c>
      <c r="IMY6" s="314">
        <f t="shared" si="100"/>
        <v>0</v>
      </c>
      <c r="IMZ6" s="314">
        <f t="shared" si="100"/>
        <v>0</v>
      </c>
      <c r="INA6" s="314">
        <f t="shared" si="100"/>
        <v>0</v>
      </c>
      <c r="INB6" s="314">
        <f t="shared" si="100"/>
        <v>0</v>
      </c>
      <c r="INC6" s="314">
        <f t="shared" si="100"/>
        <v>0</v>
      </c>
      <c r="IND6" s="314">
        <f t="shared" si="100"/>
        <v>0</v>
      </c>
      <c r="INE6" s="314">
        <f t="shared" si="100"/>
        <v>0</v>
      </c>
      <c r="INF6" s="314">
        <f t="shared" si="100"/>
        <v>0</v>
      </c>
      <c r="ING6" s="314">
        <f t="shared" si="100"/>
        <v>0</v>
      </c>
      <c r="INH6" s="314">
        <f t="shared" si="100"/>
        <v>0</v>
      </c>
      <c r="INI6" s="314">
        <f t="shared" si="100"/>
        <v>0</v>
      </c>
      <c r="INJ6" s="314">
        <f t="shared" si="100"/>
        <v>0</v>
      </c>
      <c r="INK6" s="314">
        <f t="shared" si="100"/>
        <v>0</v>
      </c>
      <c r="INL6" s="314">
        <f t="shared" si="100"/>
        <v>0</v>
      </c>
      <c r="INM6" s="314">
        <f t="shared" si="100"/>
        <v>0</v>
      </c>
      <c r="INN6" s="314">
        <f t="shared" si="100"/>
        <v>0</v>
      </c>
      <c r="INO6" s="314">
        <f t="shared" si="100"/>
        <v>0</v>
      </c>
      <c r="INP6" s="314">
        <f t="shared" si="100"/>
        <v>0</v>
      </c>
      <c r="INQ6" s="314">
        <f t="shared" si="100"/>
        <v>0</v>
      </c>
      <c r="INR6" s="314">
        <f t="shared" si="100"/>
        <v>0</v>
      </c>
      <c r="INS6" s="314">
        <f t="shared" si="100"/>
        <v>0</v>
      </c>
      <c r="INT6" s="314">
        <f t="shared" si="100"/>
        <v>0</v>
      </c>
      <c r="INU6" s="314">
        <f t="shared" si="100"/>
        <v>0</v>
      </c>
      <c r="INV6" s="314">
        <f t="shared" si="100"/>
        <v>0</v>
      </c>
      <c r="INW6" s="314">
        <f t="shared" si="100"/>
        <v>0</v>
      </c>
      <c r="INX6" s="314">
        <f t="shared" ref="INX6:IQI6" si="101">INX35-(INX4+INX5+INX7+INX8+INX9)</f>
        <v>0</v>
      </c>
      <c r="INY6" s="314">
        <f t="shared" si="101"/>
        <v>0</v>
      </c>
      <c r="INZ6" s="314">
        <f t="shared" si="101"/>
        <v>0</v>
      </c>
      <c r="IOA6" s="314">
        <f t="shared" si="101"/>
        <v>0</v>
      </c>
      <c r="IOB6" s="314">
        <f t="shared" si="101"/>
        <v>0</v>
      </c>
      <c r="IOC6" s="314">
        <f t="shared" si="101"/>
        <v>0</v>
      </c>
      <c r="IOD6" s="314">
        <f t="shared" si="101"/>
        <v>0</v>
      </c>
      <c r="IOE6" s="314">
        <f t="shared" si="101"/>
        <v>0</v>
      </c>
      <c r="IOF6" s="314">
        <f t="shared" si="101"/>
        <v>0</v>
      </c>
      <c r="IOG6" s="314">
        <f t="shared" si="101"/>
        <v>0</v>
      </c>
      <c r="IOH6" s="314">
        <f t="shared" si="101"/>
        <v>0</v>
      </c>
      <c r="IOI6" s="314">
        <f t="shared" si="101"/>
        <v>0</v>
      </c>
      <c r="IOJ6" s="314">
        <f t="shared" si="101"/>
        <v>0</v>
      </c>
      <c r="IOK6" s="314">
        <f t="shared" si="101"/>
        <v>0</v>
      </c>
      <c r="IOL6" s="314">
        <f t="shared" si="101"/>
        <v>0</v>
      </c>
      <c r="IOM6" s="314">
        <f t="shared" si="101"/>
        <v>0</v>
      </c>
      <c r="ION6" s="314">
        <f t="shared" si="101"/>
        <v>0</v>
      </c>
      <c r="IOO6" s="314">
        <f t="shared" si="101"/>
        <v>0</v>
      </c>
      <c r="IOP6" s="314">
        <f t="shared" si="101"/>
        <v>0</v>
      </c>
      <c r="IOQ6" s="314">
        <f t="shared" si="101"/>
        <v>0</v>
      </c>
      <c r="IOR6" s="314">
        <f t="shared" si="101"/>
        <v>0</v>
      </c>
      <c r="IOS6" s="314">
        <f t="shared" si="101"/>
        <v>0</v>
      </c>
      <c r="IOT6" s="314">
        <f t="shared" si="101"/>
        <v>0</v>
      </c>
      <c r="IOU6" s="314">
        <f t="shared" si="101"/>
        <v>0</v>
      </c>
      <c r="IOV6" s="314">
        <f t="shared" si="101"/>
        <v>0</v>
      </c>
      <c r="IOW6" s="314">
        <f t="shared" si="101"/>
        <v>0</v>
      </c>
      <c r="IOX6" s="314">
        <f t="shared" si="101"/>
        <v>0</v>
      </c>
      <c r="IOY6" s="314">
        <f t="shared" si="101"/>
        <v>0</v>
      </c>
      <c r="IOZ6" s="314">
        <f t="shared" si="101"/>
        <v>0</v>
      </c>
      <c r="IPA6" s="314">
        <f t="shared" si="101"/>
        <v>0</v>
      </c>
      <c r="IPB6" s="314">
        <f t="shared" si="101"/>
        <v>0</v>
      </c>
      <c r="IPC6" s="314">
        <f t="shared" si="101"/>
        <v>0</v>
      </c>
      <c r="IPD6" s="314">
        <f t="shared" si="101"/>
        <v>0</v>
      </c>
      <c r="IPE6" s="314">
        <f t="shared" si="101"/>
        <v>0</v>
      </c>
      <c r="IPF6" s="314">
        <f t="shared" si="101"/>
        <v>0</v>
      </c>
      <c r="IPG6" s="314">
        <f t="shared" si="101"/>
        <v>0</v>
      </c>
      <c r="IPH6" s="314">
        <f t="shared" si="101"/>
        <v>0</v>
      </c>
      <c r="IPI6" s="314">
        <f t="shared" si="101"/>
        <v>0</v>
      </c>
      <c r="IPJ6" s="314">
        <f t="shared" si="101"/>
        <v>0</v>
      </c>
      <c r="IPK6" s="314">
        <f t="shared" si="101"/>
        <v>0</v>
      </c>
      <c r="IPL6" s="314">
        <f t="shared" si="101"/>
        <v>0</v>
      </c>
      <c r="IPM6" s="314">
        <f t="shared" si="101"/>
        <v>0</v>
      </c>
      <c r="IPN6" s="314">
        <f t="shared" si="101"/>
        <v>0</v>
      </c>
      <c r="IPO6" s="314">
        <f t="shared" si="101"/>
        <v>0</v>
      </c>
      <c r="IPP6" s="314">
        <f t="shared" si="101"/>
        <v>0</v>
      </c>
      <c r="IPQ6" s="314">
        <f t="shared" si="101"/>
        <v>0</v>
      </c>
      <c r="IPR6" s="314">
        <f t="shared" si="101"/>
        <v>0</v>
      </c>
      <c r="IPS6" s="314">
        <f t="shared" si="101"/>
        <v>0</v>
      </c>
      <c r="IPT6" s="314">
        <f t="shared" si="101"/>
        <v>0</v>
      </c>
      <c r="IPU6" s="314">
        <f t="shared" si="101"/>
        <v>0</v>
      </c>
      <c r="IPV6" s="314">
        <f t="shared" si="101"/>
        <v>0</v>
      </c>
      <c r="IPW6" s="314">
        <f t="shared" si="101"/>
        <v>0</v>
      </c>
      <c r="IPX6" s="314">
        <f t="shared" si="101"/>
        <v>0</v>
      </c>
      <c r="IPY6" s="314">
        <f t="shared" si="101"/>
        <v>0</v>
      </c>
      <c r="IPZ6" s="314">
        <f t="shared" si="101"/>
        <v>0</v>
      </c>
      <c r="IQA6" s="314">
        <f t="shared" si="101"/>
        <v>0</v>
      </c>
      <c r="IQB6" s="314">
        <f t="shared" si="101"/>
        <v>0</v>
      </c>
      <c r="IQC6" s="314">
        <f t="shared" si="101"/>
        <v>0</v>
      </c>
      <c r="IQD6" s="314">
        <f t="shared" si="101"/>
        <v>0</v>
      </c>
      <c r="IQE6" s="314">
        <f t="shared" si="101"/>
        <v>0</v>
      </c>
      <c r="IQF6" s="314">
        <f t="shared" si="101"/>
        <v>0</v>
      </c>
      <c r="IQG6" s="314">
        <f t="shared" si="101"/>
        <v>0</v>
      </c>
      <c r="IQH6" s="314">
        <f t="shared" si="101"/>
        <v>0</v>
      </c>
      <c r="IQI6" s="314">
        <f t="shared" si="101"/>
        <v>0</v>
      </c>
      <c r="IQJ6" s="314">
        <f t="shared" ref="IQJ6:ISU6" si="102">IQJ35-(IQJ4+IQJ5+IQJ7+IQJ8+IQJ9)</f>
        <v>0</v>
      </c>
      <c r="IQK6" s="314">
        <f t="shared" si="102"/>
        <v>0</v>
      </c>
      <c r="IQL6" s="314">
        <f t="shared" si="102"/>
        <v>0</v>
      </c>
      <c r="IQM6" s="314">
        <f t="shared" si="102"/>
        <v>0</v>
      </c>
      <c r="IQN6" s="314">
        <f t="shared" si="102"/>
        <v>0</v>
      </c>
      <c r="IQO6" s="314">
        <f t="shared" si="102"/>
        <v>0</v>
      </c>
      <c r="IQP6" s="314">
        <f t="shared" si="102"/>
        <v>0</v>
      </c>
      <c r="IQQ6" s="314">
        <f t="shared" si="102"/>
        <v>0</v>
      </c>
      <c r="IQR6" s="314">
        <f t="shared" si="102"/>
        <v>0</v>
      </c>
      <c r="IQS6" s="314">
        <f t="shared" si="102"/>
        <v>0</v>
      </c>
      <c r="IQT6" s="314">
        <f t="shared" si="102"/>
        <v>0</v>
      </c>
      <c r="IQU6" s="314">
        <f t="shared" si="102"/>
        <v>0</v>
      </c>
      <c r="IQV6" s="314">
        <f t="shared" si="102"/>
        <v>0</v>
      </c>
      <c r="IQW6" s="314">
        <f t="shared" si="102"/>
        <v>0</v>
      </c>
      <c r="IQX6" s="314">
        <f t="shared" si="102"/>
        <v>0</v>
      </c>
      <c r="IQY6" s="314">
        <f t="shared" si="102"/>
        <v>0</v>
      </c>
      <c r="IQZ6" s="314">
        <f t="shared" si="102"/>
        <v>0</v>
      </c>
      <c r="IRA6" s="314">
        <f t="shared" si="102"/>
        <v>0</v>
      </c>
      <c r="IRB6" s="314">
        <f t="shared" si="102"/>
        <v>0</v>
      </c>
      <c r="IRC6" s="314">
        <f t="shared" si="102"/>
        <v>0</v>
      </c>
      <c r="IRD6" s="314">
        <f t="shared" si="102"/>
        <v>0</v>
      </c>
      <c r="IRE6" s="314">
        <f t="shared" si="102"/>
        <v>0</v>
      </c>
      <c r="IRF6" s="314">
        <f t="shared" si="102"/>
        <v>0</v>
      </c>
      <c r="IRG6" s="314">
        <f t="shared" si="102"/>
        <v>0</v>
      </c>
      <c r="IRH6" s="314">
        <f t="shared" si="102"/>
        <v>0</v>
      </c>
      <c r="IRI6" s="314">
        <f t="shared" si="102"/>
        <v>0</v>
      </c>
      <c r="IRJ6" s="314">
        <f t="shared" si="102"/>
        <v>0</v>
      </c>
      <c r="IRK6" s="314">
        <f t="shared" si="102"/>
        <v>0</v>
      </c>
      <c r="IRL6" s="314">
        <f t="shared" si="102"/>
        <v>0</v>
      </c>
      <c r="IRM6" s="314">
        <f t="shared" si="102"/>
        <v>0</v>
      </c>
      <c r="IRN6" s="314">
        <f t="shared" si="102"/>
        <v>0</v>
      </c>
      <c r="IRO6" s="314">
        <f t="shared" si="102"/>
        <v>0</v>
      </c>
      <c r="IRP6" s="314">
        <f t="shared" si="102"/>
        <v>0</v>
      </c>
      <c r="IRQ6" s="314">
        <f t="shared" si="102"/>
        <v>0</v>
      </c>
      <c r="IRR6" s="314">
        <f t="shared" si="102"/>
        <v>0</v>
      </c>
      <c r="IRS6" s="314">
        <f t="shared" si="102"/>
        <v>0</v>
      </c>
      <c r="IRT6" s="314">
        <f t="shared" si="102"/>
        <v>0</v>
      </c>
      <c r="IRU6" s="314">
        <f t="shared" si="102"/>
        <v>0</v>
      </c>
      <c r="IRV6" s="314">
        <f t="shared" si="102"/>
        <v>0</v>
      </c>
      <c r="IRW6" s="314">
        <f t="shared" si="102"/>
        <v>0</v>
      </c>
      <c r="IRX6" s="314">
        <f t="shared" si="102"/>
        <v>0</v>
      </c>
      <c r="IRY6" s="314">
        <f t="shared" si="102"/>
        <v>0</v>
      </c>
      <c r="IRZ6" s="314">
        <f t="shared" si="102"/>
        <v>0</v>
      </c>
      <c r="ISA6" s="314">
        <f t="shared" si="102"/>
        <v>0</v>
      </c>
      <c r="ISB6" s="314">
        <f t="shared" si="102"/>
        <v>0</v>
      </c>
      <c r="ISC6" s="314">
        <f t="shared" si="102"/>
        <v>0</v>
      </c>
      <c r="ISD6" s="314">
        <f t="shared" si="102"/>
        <v>0</v>
      </c>
      <c r="ISE6" s="314">
        <f t="shared" si="102"/>
        <v>0</v>
      </c>
      <c r="ISF6" s="314">
        <f t="shared" si="102"/>
        <v>0</v>
      </c>
      <c r="ISG6" s="314">
        <f t="shared" si="102"/>
        <v>0</v>
      </c>
      <c r="ISH6" s="314">
        <f t="shared" si="102"/>
        <v>0</v>
      </c>
      <c r="ISI6" s="314">
        <f t="shared" si="102"/>
        <v>0</v>
      </c>
      <c r="ISJ6" s="314">
        <f t="shared" si="102"/>
        <v>0</v>
      </c>
      <c r="ISK6" s="314">
        <f t="shared" si="102"/>
        <v>0</v>
      </c>
      <c r="ISL6" s="314">
        <f t="shared" si="102"/>
        <v>0</v>
      </c>
      <c r="ISM6" s="314">
        <f t="shared" si="102"/>
        <v>0</v>
      </c>
      <c r="ISN6" s="314">
        <f t="shared" si="102"/>
        <v>0</v>
      </c>
      <c r="ISO6" s="314">
        <f t="shared" si="102"/>
        <v>0</v>
      </c>
      <c r="ISP6" s="314">
        <f t="shared" si="102"/>
        <v>0</v>
      </c>
      <c r="ISQ6" s="314">
        <f t="shared" si="102"/>
        <v>0</v>
      </c>
      <c r="ISR6" s="314">
        <f t="shared" si="102"/>
        <v>0</v>
      </c>
      <c r="ISS6" s="314">
        <f t="shared" si="102"/>
        <v>0</v>
      </c>
      <c r="IST6" s="314">
        <f t="shared" si="102"/>
        <v>0</v>
      </c>
      <c r="ISU6" s="314">
        <f t="shared" si="102"/>
        <v>0</v>
      </c>
      <c r="ISV6" s="314">
        <f t="shared" ref="ISV6:IVG6" si="103">ISV35-(ISV4+ISV5+ISV7+ISV8+ISV9)</f>
        <v>0</v>
      </c>
      <c r="ISW6" s="314">
        <f t="shared" si="103"/>
        <v>0</v>
      </c>
      <c r="ISX6" s="314">
        <f t="shared" si="103"/>
        <v>0</v>
      </c>
      <c r="ISY6" s="314">
        <f t="shared" si="103"/>
        <v>0</v>
      </c>
      <c r="ISZ6" s="314">
        <f t="shared" si="103"/>
        <v>0</v>
      </c>
      <c r="ITA6" s="314">
        <f t="shared" si="103"/>
        <v>0</v>
      </c>
      <c r="ITB6" s="314">
        <f t="shared" si="103"/>
        <v>0</v>
      </c>
      <c r="ITC6" s="314">
        <f t="shared" si="103"/>
        <v>0</v>
      </c>
      <c r="ITD6" s="314">
        <f t="shared" si="103"/>
        <v>0</v>
      </c>
      <c r="ITE6" s="314">
        <f t="shared" si="103"/>
        <v>0</v>
      </c>
      <c r="ITF6" s="314">
        <f t="shared" si="103"/>
        <v>0</v>
      </c>
      <c r="ITG6" s="314">
        <f t="shared" si="103"/>
        <v>0</v>
      </c>
      <c r="ITH6" s="314">
        <f t="shared" si="103"/>
        <v>0</v>
      </c>
      <c r="ITI6" s="314">
        <f t="shared" si="103"/>
        <v>0</v>
      </c>
      <c r="ITJ6" s="314">
        <f t="shared" si="103"/>
        <v>0</v>
      </c>
      <c r="ITK6" s="314">
        <f t="shared" si="103"/>
        <v>0</v>
      </c>
      <c r="ITL6" s="314">
        <f t="shared" si="103"/>
        <v>0</v>
      </c>
      <c r="ITM6" s="314">
        <f t="shared" si="103"/>
        <v>0</v>
      </c>
      <c r="ITN6" s="314">
        <f t="shared" si="103"/>
        <v>0</v>
      </c>
      <c r="ITO6" s="314">
        <f t="shared" si="103"/>
        <v>0</v>
      </c>
      <c r="ITP6" s="314">
        <f t="shared" si="103"/>
        <v>0</v>
      </c>
      <c r="ITQ6" s="314">
        <f t="shared" si="103"/>
        <v>0</v>
      </c>
      <c r="ITR6" s="314">
        <f t="shared" si="103"/>
        <v>0</v>
      </c>
      <c r="ITS6" s="314">
        <f t="shared" si="103"/>
        <v>0</v>
      </c>
      <c r="ITT6" s="314">
        <f t="shared" si="103"/>
        <v>0</v>
      </c>
      <c r="ITU6" s="314">
        <f t="shared" si="103"/>
        <v>0</v>
      </c>
      <c r="ITV6" s="314">
        <f t="shared" si="103"/>
        <v>0</v>
      </c>
      <c r="ITW6" s="314">
        <f t="shared" si="103"/>
        <v>0</v>
      </c>
      <c r="ITX6" s="314">
        <f t="shared" si="103"/>
        <v>0</v>
      </c>
      <c r="ITY6" s="314">
        <f t="shared" si="103"/>
        <v>0</v>
      </c>
      <c r="ITZ6" s="314">
        <f t="shared" si="103"/>
        <v>0</v>
      </c>
      <c r="IUA6" s="314">
        <f t="shared" si="103"/>
        <v>0</v>
      </c>
      <c r="IUB6" s="314">
        <f t="shared" si="103"/>
        <v>0</v>
      </c>
      <c r="IUC6" s="314">
        <f t="shared" si="103"/>
        <v>0</v>
      </c>
      <c r="IUD6" s="314">
        <f t="shared" si="103"/>
        <v>0</v>
      </c>
      <c r="IUE6" s="314">
        <f t="shared" si="103"/>
        <v>0</v>
      </c>
      <c r="IUF6" s="314">
        <f t="shared" si="103"/>
        <v>0</v>
      </c>
      <c r="IUG6" s="314">
        <f t="shared" si="103"/>
        <v>0</v>
      </c>
      <c r="IUH6" s="314">
        <f t="shared" si="103"/>
        <v>0</v>
      </c>
      <c r="IUI6" s="314">
        <f t="shared" si="103"/>
        <v>0</v>
      </c>
      <c r="IUJ6" s="314">
        <f t="shared" si="103"/>
        <v>0</v>
      </c>
      <c r="IUK6" s="314">
        <f t="shared" si="103"/>
        <v>0</v>
      </c>
      <c r="IUL6" s="314">
        <f t="shared" si="103"/>
        <v>0</v>
      </c>
      <c r="IUM6" s="314">
        <f t="shared" si="103"/>
        <v>0</v>
      </c>
      <c r="IUN6" s="314">
        <f t="shared" si="103"/>
        <v>0</v>
      </c>
      <c r="IUO6" s="314">
        <f t="shared" si="103"/>
        <v>0</v>
      </c>
      <c r="IUP6" s="314">
        <f t="shared" si="103"/>
        <v>0</v>
      </c>
      <c r="IUQ6" s="314">
        <f t="shared" si="103"/>
        <v>0</v>
      </c>
      <c r="IUR6" s="314">
        <f t="shared" si="103"/>
        <v>0</v>
      </c>
      <c r="IUS6" s="314">
        <f t="shared" si="103"/>
        <v>0</v>
      </c>
      <c r="IUT6" s="314">
        <f t="shared" si="103"/>
        <v>0</v>
      </c>
      <c r="IUU6" s="314">
        <f t="shared" si="103"/>
        <v>0</v>
      </c>
      <c r="IUV6" s="314">
        <f t="shared" si="103"/>
        <v>0</v>
      </c>
      <c r="IUW6" s="314">
        <f t="shared" si="103"/>
        <v>0</v>
      </c>
      <c r="IUX6" s="314">
        <f t="shared" si="103"/>
        <v>0</v>
      </c>
      <c r="IUY6" s="314">
        <f t="shared" si="103"/>
        <v>0</v>
      </c>
      <c r="IUZ6" s="314">
        <f t="shared" si="103"/>
        <v>0</v>
      </c>
      <c r="IVA6" s="314">
        <f t="shared" si="103"/>
        <v>0</v>
      </c>
      <c r="IVB6" s="314">
        <f t="shared" si="103"/>
        <v>0</v>
      </c>
      <c r="IVC6" s="314">
        <f t="shared" si="103"/>
        <v>0</v>
      </c>
      <c r="IVD6" s="314">
        <f t="shared" si="103"/>
        <v>0</v>
      </c>
      <c r="IVE6" s="314">
        <f t="shared" si="103"/>
        <v>0</v>
      </c>
      <c r="IVF6" s="314">
        <f t="shared" si="103"/>
        <v>0</v>
      </c>
      <c r="IVG6" s="314">
        <f t="shared" si="103"/>
        <v>0</v>
      </c>
      <c r="IVH6" s="314">
        <f t="shared" ref="IVH6:IXS6" si="104">IVH35-(IVH4+IVH5+IVH7+IVH8+IVH9)</f>
        <v>0</v>
      </c>
      <c r="IVI6" s="314">
        <f t="shared" si="104"/>
        <v>0</v>
      </c>
      <c r="IVJ6" s="314">
        <f t="shared" si="104"/>
        <v>0</v>
      </c>
      <c r="IVK6" s="314">
        <f t="shared" si="104"/>
        <v>0</v>
      </c>
      <c r="IVL6" s="314">
        <f t="shared" si="104"/>
        <v>0</v>
      </c>
      <c r="IVM6" s="314">
        <f t="shared" si="104"/>
        <v>0</v>
      </c>
      <c r="IVN6" s="314">
        <f t="shared" si="104"/>
        <v>0</v>
      </c>
      <c r="IVO6" s="314">
        <f t="shared" si="104"/>
        <v>0</v>
      </c>
      <c r="IVP6" s="314">
        <f t="shared" si="104"/>
        <v>0</v>
      </c>
      <c r="IVQ6" s="314">
        <f t="shared" si="104"/>
        <v>0</v>
      </c>
      <c r="IVR6" s="314">
        <f t="shared" si="104"/>
        <v>0</v>
      </c>
      <c r="IVS6" s="314">
        <f t="shared" si="104"/>
        <v>0</v>
      </c>
      <c r="IVT6" s="314">
        <f t="shared" si="104"/>
        <v>0</v>
      </c>
      <c r="IVU6" s="314">
        <f t="shared" si="104"/>
        <v>0</v>
      </c>
      <c r="IVV6" s="314">
        <f t="shared" si="104"/>
        <v>0</v>
      </c>
      <c r="IVW6" s="314">
        <f t="shared" si="104"/>
        <v>0</v>
      </c>
      <c r="IVX6" s="314">
        <f t="shared" si="104"/>
        <v>0</v>
      </c>
      <c r="IVY6" s="314">
        <f t="shared" si="104"/>
        <v>0</v>
      </c>
      <c r="IVZ6" s="314">
        <f t="shared" si="104"/>
        <v>0</v>
      </c>
      <c r="IWA6" s="314">
        <f t="shared" si="104"/>
        <v>0</v>
      </c>
      <c r="IWB6" s="314">
        <f t="shared" si="104"/>
        <v>0</v>
      </c>
      <c r="IWC6" s="314">
        <f t="shared" si="104"/>
        <v>0</v>
      </c>
      <c r="IWD6" s="314">
        <f t="shared" si="104"/>
        <v>0</v>
      </c>
      <c r="IWE6" s="314">
        <f t="shared" si="104"/>
        <v>0</v>
      </c>
      <c r="IWF6" s="314">
        <f t="shared" si="104"/>
        <v>0</v>
      </c>
      <c r="IWG6" s="314">
        <f t="shared" si="104"/>
        <v>0</v>
      </c>
      <c r="IWH6" s="314">
        <f t="shared" si="104"/>
        <v>0</v>
      </c>
      <c r="IWI6" s="314">
        <f t="shared" si="104"/>
        <v>0</v>
      </c>
      <c r="IWJ6" s="314">
        <f t="shared" si="104"/>
        <v>0</v>
      </c>
      <c r="IWK6" s="314">
        <f t="shared" si="104"/>
        <v>0</v>
      </c>
      <c r="IWL6" s="314">
        <f t="shared" si="104"/>
        <v>0</v>
      </c>
      <c r="IWM6" s="314">
        <f t="shared" si="104"/>
        <v>0</v>
      </c>
      <c r="IWN6" s="314">
        <f t="shared" si="104"/>
        <v>0</v>
      </c>
      <c r="IWO6" s="314">
        <f t="shared" si="104"/>
        <v>0</v>
      </c>
      <c r="IWP6" s="314">
        <f t="shared" si="104"/>
        <v>0</v>
      </c>
      <c r="IWQ6" s="314">
        <f t="shared" si="104"/>
        <v>0</v>
      </c>
      <c r="IWR6" s="314">
        <f t="shared" si="104"/>
        <v>0</v>
      </c>
      <c r="IWS6" s="314">
        <f t="shared" si="104"/>
        <v>0</v>
      </c>
      <c r="IWT6" s="314">
        <f t="shared" si="104"/>
        <v>0</v>
      </c>
      <c r="IWU6" s="314">
        <f t="shared" si="104"/>
        <v>0</v>
      </c>
      <c r="IWV6" s="314">
        <f t="shared" si="104"/>
        <v>0</v>
      </c>
      <c r="IWW6" s="314">
        <f t="shared" si="104"/>
        <v>0</v>
      </c>
      <c r="IWX6" s="314">
        <f t="shared" si="104"/>
        <v>0</v>
      </c>
      <c r="IWY6" s="314">
        <f t="shared" si="104"/>
        <v>0</v>
      </c>
      <c r="IWZ6" s="314">
        <f t="shared" si="104"/>
        <v>0</v>
      </c>
      <c r="IXA6" s="314">
        <f t="shared" si="104"/>
        <v>0</v>
      </c>
      <c r="IXB6" s="314">
        <f t="shared" si="104"/>
        <v>0</v>
      </c>
      <c r="IXC6" s="314">
        <f t="shared" si="104"/>
        <v>0</v>
      </c>
      <c r="IXD6" s="314">
        <f t="shared" si="104"/>
        <v>0</v>
      </c>
      <c r="IXE6" s="314">
        <f t="shared" si="104"/>
        <v>0</v>
      </c>
      <c r="IXF6" s="314">
        <f t="shared" si="104"/>
        <v>0</v>
      </c>
      <c r="IXG6" s="314">
        <f t="shared" si="104"/>
        <v>0</v>
      </c>
      <c r="IXH6" s="314">
        <f t="shared" si="104"/>
        <v>0</v>
      </c>
      <c r="IXI6" s="314">
        <f t="shared" si="104"/>
        <v>0</v>
      </c>
      <c r="IXJ6" s="314">
        <f t="shared" si="104"/>
        <v>0</v>
      </c>
      <c r="IXK6" s="314">
        <f t="shared" si="104"/>
        <v>0</v>
      </c>
      <c r="IXL6" s="314">
        <f t="shared" si="104"/>
        <v>0</v>
      </c>
      <c r="IXM6" s="314">
        <f t="shared" si="104"/>
        <v>0</v>
      </c>
      <c r="IXN6" s="314">
        <f t="shared" si="104"/>
        <v>0</v>
      </c>
      <c r="IXO6" s="314">
        <f t="shared" si="104"/>
        <v>0</v>
      </c>
      <c r="IXP6" s="314">
        <f t="shared" si="104"/>
        <v>0</v>
      </c>
      <c r="IXQ6" s="314">
        <f t="shared" si="104"/>
        <v>0</v>
      </c>
      <c r="IXR6" s="314">
        <f t="shared" si="104"/>
        <v>0</v>
      </c>
      <c r="IXS6" s="314">
        <f t="shared" si="104"/>
        <v>0</v>
      </c>
      <c r="IXT6" s="314">
        <f t="shared" ref="IXT6:JAE6" si="105">IXT35-(IXT4+IXT5+IXT7+IXT8+IXT9)</f>
        <v>0</v>
      </c>
      <c r="IXU6" s="314">
        <f t="shared" si="105"/>
        <v>0</v>
      </c>
      <c r="IXV6" s="314">
        <f t="shared" si="105"/>
        <v>0</v>
      </c>
      <c r="IXW6" s="314">
        <f t="shared" si="105"/>
        <v>0</v>
      </c>
      <c r="IXX6" s="314">
        <f t="shared" si="105"/>
        <v>0</v>
      </c>
      <c r="IXY6" s="314">
        <f t="shared" si="105"/>
        <v>0</v>
      </c>
      <c r="IXZ6" s="314">
        <f t="shared" si="105"/>
        <v>0</v>
      </c>
      <c r="IYA6" s="314">
        <f t="shared" si="105"/>
        <v>0</v>
      </c>
      <c r="IYB6" s="314">
        <f t="shared" si="105"/>
        <v>0</v>
      </c>
      <c r="IYC6" s="314">
        <f t="shared" si="105"/>
        <v>0</v>
      </c>
      <c r="IYD6" s="314">
        <f t="shared" si="105"/>
        <v>0</v>
      </c>
      <c r="IYE6" s="314">
        <f t="shared" si="105"/>
        <v>0</v>
      </c>
      <c r="IYF6" s="314">
        <f t="shared" si="105"/>
        <v>0</v>
      </c>
      <c r="IYG6" s="314">
        <f t="shared" si="105"/>
        <v>0</v>
      </c>
      <c r="IYH6" s="314">
        <f t="shared" si="105"/>
        <v>0</v>
      </c>
      <c r="IYI6" s="314">
        <f t="shared" si="105"/>
        <v>0</v>
      </c>
      <c r="IYJ6" s="314">
        <f t="shared" si="105"/>
        <v>0</v>
      </c>
      <c r="IYK6" s="314">
        <f t="shared" si="105"/>
        <v>0</v>
      </c>
      <c r="IYL6" s="314">
        <f t="shared" si="105"/>
        <v>0</v>
      </c>
      <c r="IYM6" s="314">
        <f t="shared" si="105"/>
        <v>0</v>
      </c>
      <c r="IYN6" s="314">
        <f t="shared" si="105"/>
        <v>0</v>
      </c>
      <c r="IYO6" s="314">
        <f t="shared" si="105"/>
        <v>0</v>
      </c>
      <c r="IYP6" s="314">
        <f t="shared" si="105"/>
        <v>0</v>
      </c>
      <c r="IYQ6" s="314">
        <f t="shared" si="105"/>
        <v>0</v>
      </c>
      <c r="IYR6" s="314">
        <f t="shared" si="105"/>
        <v>0</v>
      </c>
      <c r="IYS6" s="314">
        <f t="shared" si="105"/>
        <v>0</v>
      </c>
      <c r="IYT6" s="314">
        <f t="shared" si="105"/>
        <v>0</v>
      </c>
      <c r="IYU6" s="314">
        <f t="shared" si="105"/>
        <v>0</v>
      </c>
      <c r="IYV6" s="314">
        <f t="shared" si="105"/>
        <v>0</v>
      </c>
      <c r="IYW6" s="314">
        <f t="shared" si="105"/>
        <v>0</v>
      </c>
      <c r="IYX6" s="314">
        <f t="shared" si="105"/>
        <v>0</v>
      </c>
      <c r="IYY6" s="314">
        <f t="shared" si="105"/>
        <v>0</v>
      </c>
      <c r="IYZ6" s="314">
        <f t="shared" si="105"/>
        <v>0</v>
      </c>
      <c r="IZA6" s="314">
        <f t="shared" si="105"/>
        <v>0</v>
      </c>
      <c r="IZB6" s="314">
        <f t="shared" si="105"/>
        <v>0</v>
      </c>
      <c r="IZC6" s="314">
        <f t="shared" si="105"/>
        <v>0</v>
      </c>
      <c r="IZD6" s="314">
        <f t="shared" si="105"/>
        <v>0</v>
      </c>
      <c r="IZE6" s="314">
        <f t="shared" si="105"/>
        <v>0</v>
      </c>
      <c r="IZF6" s="314">
        <f t="shared" si="105"/>
        <v>0</v>
      </c>
      <c r="IZG6" s="314">
        <f t="shared" si="105"/>
        <v>0</v>
      </c>
      <c r="IZH6" s="314">
        <f t="shared" si="105"/>
        <v>0</v>
      </c>
      <c r="IZI6" s="314">
        <f t="shared" si="105"/>
        <v>0</v>
      </c>
      <c r="IZJ6" s="314">
        <f t="shared" si="105"/>
        <v>0</v>
      </c>
      <c r="IZK6" s="314">
        <f t="shared" si="105"/>
        <v>0</v>
      </c>
      <c r="IZL6" s="314">
        <f t="shared" si="105"/>
        <v>0</v>
      </c>
      <c r="IZM6" s="314">
        <f t="shared" si="105"/>
        <v>0</v>
      </c>
      <c r="IZN6" s="314">
        <f t="shared" si="105"/>
        <v>0</v>
      </c>
      <c r="IZO6" s="314">
        <f t="shared" si="105"/>
        <v>0</v>
      </c>
      <c r="IZP6" s="314">
        <f t="shared" si="105"/>
        <v>0</v>
      </c>
      <c r="IZQ6" s="314">
        <f t="shared" si="105"/>
        <v>0</v>
      </c>
      <c r="IZR6" s="314">
        <f t="shared" si="105"/>
        <v>0</v>
      </c>
      <c r="IZS6" s="314">
        <f t="shared" si="105"/>
        <v>0</v>
      </c>
      <c r="IZT6" s="314">
        <f t="shared" si="105"/>
        <v>0</v>
      </c>
      <c r="IZU6" s="314">
        <f t="shared" si="105"/>
        <v>0</v>
      </c>
      <c r="IZV6" s="314">
        <f t="shared" si="105"/>
        <v>0</v>
      </c>
      <c r="IZW6" s="314">
        <f t="shared" si="105"/>
        <v>0</v>
      </c>
      <c r="IZX6" s="314">
        <f t="shared" si="105"/>
        <v>0</v>
      </c>
      <c r="IZY6" s="314">
        <f t="shared" si="105"/>
        <v>0</v>
      </c>
      <c r="IZZ6" s="314">
        <f t="shared" si="105"/>
        <v>0</v>
      </c>
      <c r="JAA6" s="314">
        <f t="shared" si="105"/>
        <v>0</v>
      </c>
      <c r="JAB6" s="314">
        <f t="shared" si="105"/>
        <v>0</v>
      </c>
      <c r="JAC6" s="314">
        <f t="shared" si="105"/>
        <v>0</v>
      </c>
      <c r="JAD6" s="314">
        <f t="shared" si="105"/>
        <v>0</v>
      </c>
      <c r="JAE6" s="314">
        <f t="shared" si="105"/>
        <v>0</v>
      </c>
      <c r="JAF6" s="314">
        <f t="shared" ref="JAF6:JCQ6" si="106">JAF35-(JAF4+JAF5+JAF7+JAF8+JAF9)</f>
        <v>0</v>
      </c>
      <c r="JAG6" s="314">
        <f t="shared" si="106"/>
        <v>0</v>
      </c>
      <c r="JAH6" s="314">
        <f t="shared" si="106"/>
        <v>0</v>
      </c>
      <c r="JAI6" s="314">
        <f t="shared" si="106"/>
        <v>0</v>
      </c>
      <c r="JAJ6" s="314">
        <f t="shared" si="106"/>
        <v>0</v>
      </c>
      <c r="JAK6" s="314">
        <f t="shared" si="106"/>
        <v>0</v>
      </c>
      <c r="JAL6" s="314">
        <f t="shared" si="106"/>
        <v>0</v>
      </c>
      <c r="JAM6" s="314">
        <f t="shared" si="106"/>
        <v>0</v>
      </c>
      <c r="JAN6" s="314">
        <f t="shared" si="106"/>
        <v>0</v>
      </c>
      <c r="JAO6" s="314">
        <f t="shared" si="106"/>
        <v>0</v>
      </c>
      <c r="JAP6" s="314">
        <f t="shared" si="106"/>
        <v>0</v>
      </c>
      <c r="JAQ6" s="314">
        <f t="shared" si="106"/>
        <v>0</v>
      </c>
      <c r="JAR6" s="314">
        <f t="shared" si="106"/>
        <v>0</v>
      </c>
      <c r="JAS6" s="314">
        <f t="shared" si="106"/>
        <v>0</v>
      </c>
      <c r="JAT6" s="314">
        <f t="shared" si="106"/>
        <v>0</v>
      </c>
      <c r="JAU6" s="314">
        <f t="shared" si="106"/>
        <v>0</v>
      </c>
      <c r="JAV6" s="314">
        <f t="shared" si="106"/>
        <v>0</v>
      </c>
      <c r="JAW6" s="314">
        <f t="shared" si="106"/>
        <v>0</v>
      </c>
      <c r="JAX6" s="314">
        <f t="shared" si="106"/>
        <v>0</v>
      </c>
      <c r="JAY6" s="314">
        <f t="shared" si="106"/>
        <v>0</v>
      </c>
      <c r="JAZ6" s="314">
        <f t="shared" si="106"/>
        <v>0</v>
      </c>
      <c r="JBA6" s="314">
        <f t="shared" si="106"/>
        <v>0</v>
      </c>
      <c r="JBB6" s="314">
        <f t="shared" si="106"/>
        <v>0</v>
      </c>
      <c r="JBC6" s="314">
        <f t="shared" si="106"/>
        <v>0</v>
      </c>
      <c r="JBD6" s="314">
        <f t="shared" si="106"/>
        <v>0</v>
      </c>
      <c r="JBE6" s="314">
        <f t="shared" si="106"/>
        <v>0</v>
      </c>
      <c r="JBF6" s="314">
        <f t="shared" si="106"/>
        <v>0</v>
      </c>
      <c r="JBG6" s="314">
        <f t="shared" si="106"/>
        <v>0</v>
      </c>
      <c r="JBH6" s="314">
        <f t="shared" si="106"/>
        <v>0</v>
      </c>
      <c r="JBI6" s="314">
        <f t="shared" si="106"/>
        <v>0</v>
      </c>
      <c r="JBJ6" s="314">
        <f t="shared" si="106"/>
        <v>0</v>
      </c>
      <c r="JBK6" s="314">
        <f t="shared" si="106"/>
        <v>0</v>
      </c>
      <c r="JBL6" s="314">
        <f t="shared" si="106"/>
        <v>0</v>
      </c>
      <c r="JBM6" s="314">
        <f t="shared" si="106"/>
        <v>0</v>
      </c>
      <c r="JBN6" s="314">
        <f t="shared" si="106"/>
        <v>0</v>
      </c>
      <c r="JBO6" s="314">
        <f t="shared" si="106"/>
        <v>0</v>
      </c>
      <c r="JBP6" s="314">
        <f t="shared" si="106"/>
        <v>0</v>
      </c>
      <c r="JBQ6" s="314">
        <f t="shared" si="106"/>
        <v>0</v>
      </c>
      <c r="JBR6" s="314">
        <f t="shared" si="106"/>
        <v>0</v>
      </c>
      <c r="JBS6" s="314">
        <f t="shared" si="106"/>
        <v>0</v>
      </c>
      <c r="JBT6" s="314">
        <f t="shared" si="106"/>
        <v>0</v>
      </c>
      <c r="JBU6" s="314">
        <f t="shared" si="106"/>
        <v>0</v>
      </c>
      <c r="JBV6" s="314">
        <f t="shared" si="106"/>
        <v>0</v>
      </c>
      <c r="JBW6" s="314">
        <f t="shared" si="106"/>
        <v>0</v>
      </c>
      <c r="JBX6" s="314">
        <f t="shared" si="106"/>
        <v>0</v>
      </c>
      <c r="JBY6" s="314">
        <f t="shared" si="106"/>
        <v>0</v>
      </c>
      <c r="JBZ6" s="314">
        <f t="shared" si="106"/>
        <v>0</v>
      </c>
      <c r="JCA6" s="314">
        <f t="shared" si="106"/>
        <v>0</v>
      </c>
      <c r="JCB6" s="314">
        <f t="shared" si="106"/>
        <v>0</v>
      </c>
      <c r="JCC6" s="314">
        <f t="shared" si="106"/>
        <v>0</v>
      </c>
      <c r="JCD6" s="314">
        <f t="shared" si="106"/>
        <v>0</v>
      </c>
      <c r="JCE6" s="314">
        <f t="shared" si="106"/>
        <v>0</v>
      </c>
      <c r="JCF6" s="314">
        <f t="shared" si="106"/>
        <v>0</v>
      </c>
      <c r="JCG6" s="314">
        <f t="shared" si="106"/>
        <v>0</v>
      </c>
      <c r="JCH6" s="314">
        <f t="shared" si="106"/>
        <v>0</v>
      </c>
      <c r="JCI6" s="314">
        <f t="shared" si="106"/>
        <v>0</v>
      </c>
      <c r="JCJ6" s="314">
        <f t="shared" si="106"/>
        <v>0</v>
      </c>
      <c r="JCK6" s="314">
        <f t="shared" si="106"/>
        <v>0</v>
      </c>
      <c r="JCL6" s="314">
        <f t="shared" si="106"/>
        <v>0</v>
      </c>
      <c r="JCM6" s="314">
        <f t="shared" si="106"/>
        <v>0</v>
      </c>
      <c r="JCN6" s="314">
        <f t="shared" si="106"/>
        <v>0</v>
      </c>
      <c r="JCO6" s="314">
        <f t="shared" si="106"/>
        <v>0</v>
      </c>
      <c r="JCP6" s="314">
        <f t="shared" si="106"/>
        <v>0</v>
      </c>
      <c r="JCQ6" s="314">
        <f t="shared" si="106"/>
        <v>0</v>
      </c>
      <c r="JCR6" s="314">
        <f t="shared" ref="JCR6:JFC6" si="107">JCR35-(JCR4+JCR5+JCR7+JCR8+JCR9)</f>
        <v>0</v>
      </c>
      <c r="JCS6" s="314">
        <f t="shared" si="107"/>
        <v>0</v>
      </c>
      <c r="JCT6" s="314">
        <f t="shared" si="107"/>
        <v>0</v>
      </c>
      <c r="JCU6" s="314">
        <f t="shared" si="107"/>
        <v>0</v>
      </c>
      <c r="JCV6" s="314">
        <f t="shared" si="107"/>
        <v>0</v>
      </c>
      <c r="JCW6" s="314">
        <f t="shared" si="107"/>
        <v>0</v>
      </c>
      <c r="JCX6" s="314">
        <f t="shared" si="107"/>
        <v>0</v>
      </c>
      <c r="JCY6" s="314">
        <f t="shared" si="107"/>
        <v>0</v>
      </c>
      <c r="JCZ6" s="314">
        <f t="shared" si="107"/>
        <v>0</v>
      </c>
      <c r="JDA6" s="314">
        <f t="shared" si="107"/>
        <v>0</v>
      </c>
      <c r="JDB6" s="314">
        <f t="shared" si="107"/>
        <v>0</v>
      </c>
      <c r="JDC6" s="314">
        <f t="shared" si="107"/>
        <v>0</v>
      </c>
      <c r="JDD6" s="314">
        <f t="shared" si="107"/>
        <v>0</v>
      </c>
      <c r="JDE6" s="314">
        <f t="shared" si="107"/>
        <v>0</v>
      </c>
      <c r="JDF6" s="314">
        <f t="shared" si="107"/>
        <v>0</v>
      </c>
      <c r="JDG6" s="314">
        <f t="shared" si="107"/>
        <v>0</v>
      </c>
      <c r="JDH6" s="314">
        <f t="shared" si="107"/>
        <v>0</v>
      </c>
      <c r="JDI6" s="314">
        <f t="shared" si="107"/>
        <v>0</v>
      </c>
      <c r="JDJ6" s="314">
        <f t="shared" si="107"/>
        <v>0</v>
      </c>
      <c r="JDK6" s="314">
        <f t="shared" si="107"/>
        <v>0</v>
      </c>
      <c r="JDL6" s="314">
        <f t="shared" si="107"/>
        <v>0</v>
      </c>
      <c r="JDM6" s="314">
        <f t="shared" si="107"/>
        <v>0</v>
      </c>
      <c r="JDN6" s="314">
        <f t="shared" si="107"/>
        <v>0</v>
      </c>
      <c r="JDO6" s="314">
        <f t="shared" si="107"/>
        <v>0</v>
      </c>
      <c r="JDP6" s="314">
        <f t="shared" si="107"/>
        <v>0</v>
      </c>
      <c r="JDQ6" s="314">
        <f t="shared" si="107"/>
        <v>0</v>
      </c>
      <c r="JDR6" s="314">
        <f t="shared" si="107"/>
        <v>0</v>
      </c>
      <c r="JDS6" s="314">
        <f t="shared" si="107"/>
        <v>0</v>
      </c>
      <c r="JDT6" s="314">
        <f t="shared" si="107"/>
        <v>0</v>
      </c>
      <c r="JDU6" s="314">
        <f t="shared" si="107"/>
        <v>0</v>
      </c>
      <c r="JDV6" s="314">
        <f t="shared" si="107"/>
        <v>0</v>
      </c>
      <c r="JDW6" s="314">
        <f t="shared" si="107"/>
        <v>0</v>
      </c>
      <c r="JDX6" s="314">
        <f t="shared" si="107"/>
        <v>0</v>
      </c>
      <c r="JDY6" s="314">
        <f t="shared" si="107"/>
        <v>0</v>
      </c>
      <c r="JDZ6" s="314">
        <f t="shared" si="107"/>
        <v>0</v>
      </c>
      <c r="JEA6" s="314">
        <f t="shared" si="107"/>
        <v>0</v>
      </c>
      <c r="JEB6" s="314">
        <f t="shared" si="107"/>
        <v>0</v>
      </c>
      <c r="JEC6" s="314">
        <f t="shared" si="107"/>
        <v>0</v>
      </c>
      <c r="JED6" s="314">
        <f t="shared" si="107"/>
        <v>0</v>
      </c>
      <c r="JEE6" s="314">
        <f t="shared" si="107"/>
        <v>0</v>
      </c>
      <c r="JEF6" s="314">
        <f t="shared" si="107"/>
        <v>0</v>
      </c>
      <c r="JEG6" s="314">
        <f t="shared" si="107"/>
        <v>0</v>
      </c>
      <c r="JEH6" s="314">
        <f t="shared" si="107"/>
        <v>0</v>
      </c>
      <c r="JEI6" s="314">
        <f t="shared" si="107"/>
        <v>0</v>
      </c>
      <c r="JEJ6" s="314">
        <f t="shared" si="107"/>
        <v>0</v>
      </c>
      <c r="JEK6" s="314">
        <f t="shared" si="107"/>
        <v>0</v>
      </c>
      <c r="JEL6" s="314">
        <f t="shared" si="107"/>
        <v>0</v>
      </c>
      <c r="JEM6" s="314">
        <f t="shared" si="107"/>
        <v>0</v>
      </c>
      <c r="JEN6" s="314">
        <f t="shared" si="107"/>
        <v>0</v>
      </c>
      <c r="JEO6" s="314">
        <f t="shared" si="107"/>
        <v>0</v>
      </c>
      <c r="JEP6" s="314">
        <f t="shared" si="107"/>
        <v>0</v>
      </c>
      <c r="JEQ6" s="314">
        <f t="shared" si="107"/>
        <v>0</v>
      </c>
      <c r="JER6" s="314">
        <f t="shared" si="107"/>
        <v>0</v>
      </c>
      <c r="JES6" s="314">
        <f t="shared" si="107"/>
        <v>0</v>
      </c>
      <c r="JET6" s="314">
        <f t="shared" si="107"/>
        <v>0</v>
      </c>
      <c r="JEU6" s="314">
        <f t="shared" si="107"/>
        <v>0</v>
      </c>
      <c r="JEV6" s="314">
        <f t="shared" si="107"/>
        <v>0</v>
      </c>
      <c r="JEW6" s="314">
        <f t="shared" si="107"/>
        <v>0</v>
      </c>
      <c r="JEX6" s="314">
        <f t="shared" si="107"/>
        <v>0</v>
      </c>
      <c r="JEY6" s="314">
        <f t="shared" si="107"/>
        <v>0</v>
      </c>
      <c r="JEZ6" s="314">
        <f t="shared" si="107"/>
        <v>0</v>
      </c>
      <c r="JFA6" s="314">
        <f t="shared" si="107"/>
        <v>0</v>
      </c>
      <c r="JFB6" s="314">
        <f t="shared" si="107"/>
        <v>0</v>
      </c>
      <c r="JFC6" s="314">
        <f t="shared" si="107"/>
        <v>0</v>
      </c>
      <c r="JFD6" s="314">
        <f t="shared" ref="JFD6:JHO6" si="108">JFD35-(JFD4+JFD5+JFD7+JFD8+JFD9)</f>
        <v>0</v>
      </c>
      <c r="JFE6" s="314">
        <f t="shared" si="108"/>
        <v>0</v>
      </c>
      <c r="JFF6" s="314">
        <f t="shared" si="108"/>
        <v>0</v>
      </c>
      <c r="JFG6" s="314">
        <f t="shared" si="108"/>
        <v>0</v>
      </c>
      <c r="JFH6" s="314">
        <f t="shared" si="108"/>
        <v>0</v>
      </c>
      <c r="JFI6" s="314">
        <f t="shared" si="108"/>
        <v>0</v>
      </c>
      <c r="JFJ6" s="314">
        <f t="shared" si="108"/>
        <v>0</v>
      </c>
      <c r="JFK6" s="314">
        <f t="shared" si="108"/>
        <v>0</v>
      </c>
      <c r="JFL6" s="314">
        <f t="shared" si="108"/>
        <v>0</v>
      </c>
      <c r="JFM6" s="314">
        <f t="shared" si="108"/>
        <v>0</v>
      </c>
      <c r="JFN6" s="314">
        <f t="shared" si="108"/>
        <v>0</v>
      </c>
      <c r="JFO6" s="314">
        <f t="shared" si="108"/>
        <v>0</v>
      </c>
      <c r="JFP6" s="314">
        <f t="shared" si="108"/>
        <v>0</v>
      </c>
      <c r="JFQ6" s="314">
        <f t="shared" si="108"/>
        <v>0</v>
      </c>
      <c r="JFR6" s="314">
        <f t="shared" si="108"/>
        <v>0</v>
      </c>
      <c r="JFS6" s="314">
        <f t="shared" si="108"/>
        <v>0</v>
      </c>
      <c r="JFT6" s="314">
        <f t="shared" si="108"/>
        <v>0</v>
      </c>
      <c r="JFU6" s="314">
        <f t="shared" si="108"/>
        <v>0</v>
      </c>
      <c r="JFV6" s="314">
        <f t="shared" si="108"/>
        <v>0</v>
      </c>
      <c r="JFW6" s="314">
        <f t="shared" si="108"/>
        <v>0</v>
      </c>
      <c r="JFX6" s="314">
        <f t="shared" si="108"/>
        <v>0</v>
      </c>
      <c r="JFY6" s="314">
        <f t="shared" si="108"/>
        <v>0</v>
      </c>
      <c r="JFZ6" s="314">
        <f t="shared" si="108"/>
        <v>0</v>
      </c>
      <c r="JGA6" s="314">
        <f t="shared" si="108"/>
        <v>0</v>
      </c>
      <c r="JGB6" s="314">
        <f t="shared" si="108"/>
        <v>0</v>
      </c>
      <c r="JGC6" s="314">
        <f t="shared" si="108"/>
        <v>0</v>
      </c>
      <c r="JGD6" s="314">
        <f t="shared" si="108"/>
        <v>0</v>
      </c>
      <c r="JGE6" s="314">
        <f t="shared" si="108"/>
        <v>0</v>
      </c>
      <c r="JGF6" s="314">
        <f t="shared" si="108"/>
        <v>0</v>
      </c>
      <c r="JGG6" s="314">
        <f t="shared" si="108"/>
        <v>0</v>
      </c>
      <c r="JGH6" s="314">
        <f t="shared" si="108"/>
        <v>0</v>
      </c>
      <c r="JGI6" s="314">
        <f t="shared" si="108"/>
        <v>0</v>
      </c>
      <c r="JGJ6" s="314">
        <f t="shared" si="108"/>
        <v>0</v>
      </c>
      <c r="JGK6" s="314">
        <f t="shared" si="108"/>
        <v>0</v>
      </c>
      <c r="JGL6" s="314">
        <f t="shared" si="108"/>
        <v>0</v>
      </c>
      <c r="JGM6" s="314">
        <f t="shared" si="108"/>
        <v>0</v>
      </c>
      <c r="JGN6" s="314">
        <f t="shared" si="108"/>
        <v>0</v>
      </c>
      <c r="JGO6" s="314">
        <f t="shared" si="108"/>
        <v>0</v>
      </c>
      <c r="JGP6" s="314">
        <f t="shared" si="108"/>
        <v>0</v>
      </c>
      <c r="JGQ6" s="314">
        <f t="shared" si="108"/>
        <v>0</v>
      </c>
      <c r="JGR6" s="314">
        <f t="shared" si="108"/>
        <v>0</v>
      </c>
      <c r="JGS6" s="314">
        <f t="shared" si="108"/>
        <v>0</v>
      </c>
      <c r="JGT6" s="314">
        <f t="shared" si="108"/>
        <v>0</v>
      </c>
      <c r="JGU6" s="314">
        <f t="shared" si="108"/>
        <v>0</v>
      </c>
      <c r="JGV6" s="314">
        <f t="shared" si="108"/>
        <v>0</v>
      </c>
      <c r="JGW6" s="314">
        <f t="shared" si="108"/>
        <v>0</v>
      </c>
      <c r="JGX6" s="314">
        <f t="shared" si="108"/>
        <v>0</v>
      </c>
      <c r="JGY6" s="314">
        <f t="shared" si="108"/>
        <v>0</v>
      </c>
      <c r="JGZ6" s="314">
        <f t="shared" si="108"/>
        <v>0</v>
      </c>
      <c r="JHA6" s="314">
        <f t="shared" si="108"/>
        <v>0</v>
      </c>
      <c r="JHB6" s="314">
        <f t="shared" si="108"/>
        <v>0</v>
      </c>
      <c r="JHC6" s="314">
        <f t="shared" si="108"/>
        <v>0</v>
      </c>
      <c r="JHD6" s="314">
        <f t="shared" si="108"/>
        <v>0</v>
      </c>
      <c r="JHE6" s="314">
        <f t="shared" si="108"/>
        <v>0</v>
      </c>
      <c r="JHF6" s="314">
        <f t="shared" si="108"/>
        <v>0</v>
      </c>
      <c r="JHG6" s="314">
        <f t="shared" si="108"/>
        <v>0</v>
      </c>
      <c r="JHH6" s="314">
        <f t="shared" si="108"/>
        <v>0</v>
      </c>
      <c r="JHI6" s="314">
        <f t="shared" si="108"/>
        <v>0</v>
      </c>
      <c r="JHJ6" s="314">
        <f t="shared" si="108"/>
        <v>0</v>
      </c>
      <c r="JHK6" s="314">
        <f t="shared" si="108"/>
        <v>0</v>
      </c>
      <c r="JHL6" s="314">
        <f t="shared" si="108"/>
        <v>0</v>
      </c>
      <c r="JHM6" s="314">
        <f t="shared" si="108"/>
        <v>0</v>
      </c>
      <c r="JHN6" s="314">
        <f t="shared" si="108"/>
        <v>0</v>
      </c>
      <c r="JHO6" s="314">
        <f t="shared" si="108"/>
        <v>0</v>
      </c>
      <c r="JHP6" s="314">
        <f t="shared" ref="JHP6:JKA6" si="109">JHP35-(JHP4+JHP5+JHP7+JHP8+JHP9)</f>
        <v>0</v>
      </c>
      <c r="JHQ6" s="314">
        <f t="shared" si="109"/>
        <v>0</v>
      </c>
      <c r="JHR6" s="314">
        <f t="shared" si="109"/>
        <v>0</v>
      </c>
      <c r="JHS6" s="314">
        <f t="shared" si="109"/>
        <v>0</v>
      </c>
      <c r="JHT6" s="314">
        <f t="shared" si="109"/>
        <v>0</v>
      </c>
      <c r="JHU6" s="314">
        <f t="shared" si="109"/>
        <v>0</v>
      </c>
      <c r="JHV6" s="314">
        <f t="shared" si="109"/>
        <v>0</v>
      </c>
      <c r="JHW6" s="314">
        <f t="shared" si="109"/>
        <v>0</v>
      </c>
      <c r="JHX6" s="314">
        <f t="shared" si="109"/>
        <v>0</v>
      </c>
      <c r="JHY6" s="314">
        <f t="shared" si="109"/>
        <v>0</v>
      </c>
      <c r="JHZ6" s="314">
        <f t="shared" si="109"/>
        <v>0</v>
      </c>
      <c r="JIA6" s="314">
        <f t="shared" si="109"/>
        <v>0</v>
      </c>
      <c r="JIB6" s="314">
        <f t="shared" si="109"/>
        <v>0</v>
      </c>
      <c r="JIC6" s="314">
        <f t="shared" si="109"/>
        <v>0</v>
      </c>
      <c r="JID6" s="314">
        <f t="shared" si="109"/>
        <v>0</v>
      </c>
      <c r="JIE6" s="314">
        <f t="shared" si="109"/>
        <v>0</v>
      </c>
      <c r="JIF6" s="314">
        <f t="shared" si="109"/>
        <v>0</v>
      </c>
      <c r="JIG6" s="314">
        <f t="shared" si="109"/>
        <v>0</v>
      </c>
      <c r="JIH6" s="314">
        <f t="shared" si="109"/>
        <v>0</v>
      </c>
      <c r="JII6" s="314">
        <f t="shared" si="109"/>
        <v>0</v>
      </c>
      <c r="JIJ6" s="314">
        <f t="shared" si="109"/>
        <v>0</v>
      </c>
      <c r="JIK6" s="314">
        <f t="shared" si="109"/>
        <v>0</v>
      </c>
      <c r="JIL6" s="314">
        <f t="shared" si="109"/>
        <v>0</v>
      </c>
      <c r="JIM6" s="314">
        <f t="shared" si="109"/>
        <v>0</v>
      </c>
      <c r="JIN6" s="314">
        <f t="shared" si="109"/>
        <v>0</v>
      </c>
      <c r="JIO6" s="314">
        <f t="shared" si="109"/>
        <v>0</v>
      </c>
      <c r="JIP6" s="314">
        <f t="shared" si="109"/>
        <v>0</v>
      </c>
      <c r="JIQ6" s="314">
        <f t="shared" si="109"/>
        <v>0</v>
      </c>
      <c r="JIR6" s="314">
        <f t="shared" si="109"/>
        <v>0</v>
      </c>
      <c r="JIS6" s="314">
        <f t="shared" si="109"/>
        <v>0</v>
      </c>
      <c r="JIT6" s="314">
        <f t="shared" si="109"/>
        <v>0</v>
      </c>
      <c r="JIU6" s="314">
        <f t="shared" si="109"/>
        <v>0</v>
      </c>
      <c r="JIV6" s="314">
        <f t="shared" si="109"/>
        <v>0</v>
      </c>
      <c r="JIW6" s="314">
        <f t="shared" si="109"/>
        <v>0</v>
      </c>
      <c r="JIX6" s="314">
        <f t="shared" si="109"/>
        <v>0</v>
      </c>
      <c r="JIY6" s="314">
        <f t="shared" si="109"/>
        <v>0</v>
      </c>
      <c r="JIZ6" s="314">
        <f t="shared" si="109"/>
        <v>0</v>
      </c>
      <c r="JJA6" s="314">
        <f t="shared" si="109"/>
        <v>0</v>
      </c>
      <c r="JJB6" s="314">
        <f t="shared" si="109"/>
        <v>0</v>
      </c>
      <c r="JJC6" s="314">
        <f t="shared" si="109"/>
        <v>0</v>
      </c>
      <c r="JJD6" s="314">
        <f t="shared" si="109"/>
        <v>0</v>
      </c>
      <c r="JJE6" s="314">
        <f t="shared" si="109"/>
        <v>0</v>
      </c>
      <c r="JJF6" s="314">
        <f t="shared" si="109"/>
        <v>0</v>
      </c>
      <c r="JJG6" s="314">
        <f t="shared" si="109"/>
        <v>0</v>
      </c>
      <c r="JJH6" s="314">
        <f t="shared" si="109"/>
        <v>0</v>
      </c>
      <c r="JJI6" s="314">
        <f t="shared" si="109"/>
        <v>0</v>
      </c>
      <c r="JJJ6" s="314">
        <f t="shared" si="109"/>
        <v>0</v>
      </c>
      <c r="JJK6" s="314">
        <f t="shared" si="109"/>
        <v>0</v>
      </c>
      <c r="JJL6" s="314">
        <f t="shared" si="109"/>
        <v>0</v>
      </c>
      <c r="JJM6" s="314">
        <f t="shared" si="109"/>
        <v>0</v>
      </c>
      <c r="JJN6" s="314">
        <f t="shared" si="109"/>
        <v>0</v>
      </c>
      <c r="JJO6" s="314">
        <f t="shared" si="109"/>
        <v>0</v>
      </c>
      <c r="JJP6" s="314">
        <f t="shared" si="109"/>
        <v>0</v>
      </c>
      <c r="JJQ6" s="314">
        <f t="shared" si="109"/>
        <v>0</v>
      </c>
      <c r="JJR6" s="314">
        <f t="shared" si="109"/>
        <v>0</v>
      </c>
      <c r="JJS6" s="314">
        <f t="shared" si="109"/>
        <v>0</v>
      </c>
      <c r="JJT6" s="314">
        <f t="shared" si="109"/>
        <v>0</v>
      </c>
      <c r="JJU6" s="314">
        <f t="shared" si="109"/>
        <v>0</v>
      </c>
      <c r="JJV6" s="314">
        <f t="shared" si="109"/>
        <v>0</v>
      </c>
      <c r="JJW6" s="314">
        <f t="shared" si="109"/>
        <v>0</v>
      </c>
      <c r="JJX6" s="314">
        <f t="shared" si="109"/>
        <v>0</v>
      </c>
      <c r="JJY6" s="314">
        <f t="shared" si="109"/>
        <v>0</v>
      </c>
      <c r="JJZ6" s="314">
        <f t="shared" si="109"/>
        <v>0</v>
      </c>
      <c r="JKA6" s="314">
        <f t="shared" si="109"/>
        <v>0</v>
      </c>
      <c r="JKB6" s="314">
        <f t="shared" ref="JKB6:JMM6" si="110">JKB35-(JKB4+JKB5+JKB7+JKB8+JKB9)</f>
        <v>0</v>
      </c>
      <c r="JKC6" s="314">
        <f t="shared" si="110"/>
        <v>0</v>
      </c>
      <c r="JKD6" s="314">
        <f t="shared" si="110"/>
        <v>0</v>
      </c>
      <c r="JKE6" s="314">
        <f t="shared" si="110"/>
        <v>0</v>
      </c>
      <c r="JKF6" s="314">
        <f t="shared" si="110"/>
        <v>0</v>
      </c>
      <c r="JKG6" s="314">
        <f t="shared" si="110"/>
        <v>0</v>
      </c>
      <c r="JKH6" s="314">
        <f t="shared" si="110"/>
        <v>0</v>
      </c>
      <c r="JKI6" s="314">
        <f t="shared" si="110"/>
        <v>0</v>
      </c>
      <c r="JKJ6" s="314">
        <f t="shared" si="110"/>
        <v>0</v>
      </c>
      <c r="JKK6" s="314">
        <f t="shared" si="110"/>
        <v>0</v>
      </c>
      <c r="JKL6" s="314">
        <f t="shared" si="110"/>
        <v>0</v>
      </c>
      <c r="JKM6" s="314">
        <f t="shared" si="110"/>
        <v>0</v>
      </c>
      <c r="JKN6" s="314">
        <f t="shared" si="110"/>
        <v>0</v>
      </c>
      <c r="JKO6" s="314">
        <f t="shared" si="110"/>
        <v>0</v>
      </c>
      <c r="JKP6" s="314">
        <f t="shared" si="110"/>
        <v>0</v>
      </c>
      <c r="JKQ6" s="314">
        <f t="shared" si="110"/>
        <v>0</v>
      </c>
      <c r="JKR6" s="314">
        <f t="shared" si="110"/>
        <v>0</v>
      </c>
      <c r="JKS6" s="314">
        <f t="shared" si="110"/>
        <v>0</v>
      </c>
      <c r="JKT6" s="314">
        <f t="shared" si="110"/>
        <v>0</v>
      </c>
      <c r="JKU6" s="314">
        <f t="shared" si="110"/>
        <v>0</v>
      </c>
      <c r="JKV6" s="314">
        <f t="shared" si="110"/>
        <v>0</v>
      </c>
      <c r="JKW6" s="314">
        <f t="shared" si="110"/>
        <v>0</v>
      </c>
      <c r="JKX6" s="314">
        <f t="shared" si="110"/>
        <v>0</v>
      </c>
      <c r="JKY6" s="314">
        <f t="shared" si="110"/>
        <v>0</v>
      </c>
      <c r="JKZ6" s="314">
        <f t="shared" si="110"/>
        <v>0</v>
      </c>
      <c r="JLA6" s="314">
        <f t="shared" si="110"/>
        <v>0</v>
      </c>
      <c r="JLB6" s="314">
        <f t="shared" si="110"/>
        <v>0</v>
      </c>
      <c r="JLC6" s="314">
        <f t="shared" si="110"/>
        <v>0</v>
      </c>
      <c r="JLD6" s="314">
        <f t="shared" si="110"/>
        <v>0</v>
      </c>
      <c r="JLE6" s="314">
        <f t="shared" si="110"/>
        <v>0</v>
      </c>
      <c r="JLF6" s="314">
        <f t="shared" si="110"/>
        <v>0</v>
      </c>
      <c r="JLG6" s="314">
        <f t="shared" si="110"/>
        <v>0</v>
      </c>
      <c r="JLH6" s="314">
        <f t="shared" si="110"/>
        <v>0</v>
      </c>
      <c r="JLI6" s="314">
        <f t="shared" si="110"/>
        <v>0</v>
      </c>
      <c r="JLJ6" s="314">
        <f t="shared" si="110"/>
        <v>0</v>
      </c>
      <c r="JLK6" s="314">
        <f t="shared" si="110"/>
        <v>0</v>
      </c>
      <c r="JLL6" s="314">
        <f t="shared" si="110"/>
        <v>0</v>
      </c>
      <c r="JLM6" s="314">
        <f t="shared" si="110"/>
        <v>0</v>
      </c>
      <c r="JLN6" s="314">
        <f t="shared" si="110"/>
        <v>0</v>
      </c>
      <c r="JLO6" s="314">
        <f t="shared" si="110"/>
        <v>0</v>
      </c>
      <c r="JLP6" s="314">
        <f t="shared" si="110"/>
        <v>0</v>
      </c>
      <c r="JLQ6" s="314">
        <f t="shared" si="110"/>
        <v>0</v>
      </c>
      <c r="JLR6" s="314">
        <f t="shared" si="110"/>
        <v>0</v>
      </c>
      <c r="JLS6" s="314">
        <f t="shared" si="110"/>
        <v>0</v>
      </c>
      <c r="JLT6" s="314">
        <f t="shared" si="110"/>
        <v>0</v>
      </c>
      <c r="JLU6" s="314">
        <f t="shared" si="110"/>
        <v>0</v>
      </c>
      <c r="JLV6" s="314">
        <f t="shared" si="110"/>
        <v>0</v>
      </c>
      <c r="JLW6" s="314">
        <f t="shared" si="110"/>
        <v>0</v>
      </c>
      <c r="JLX6" s="314">
        <f t="shared" si="110"/>
        <v>0</v>
      </c>
      <c r="JLY6" s="314">
        <f t="shared" si="110"/>
        <v>0</v>
      </c>
      <c r="JLZ6" s="314">
        <f t="shared" si="110"/>
        <v>0</v>
      </c>
      <c r="JMA6" s="314">
        <f t="shared" si="110"/>
        <v>0</v>
      </c>
      <c r="JMB6" s="314">
        <f t="shared" si="110"/>
        <v>0</v>
      </c>
      <c r="JMC6" s="314">
        <f t="shared" si="110"/>
        <v>0</v>
      </c>
      <c r="JMD6" s="314">
        <f t="shared" si="110"/>
        <v>0</v>
      </c>
      <c r="JME6" s="314">
        <f t="shared" si="110"/>
        <v>0</v>
      </c>
      <c r="JMF6" s="314">
        <f t="shared" si="110"/>
        <v>0</v>
      </c>
      <c r="JMG6" s="314">
        <f t="shared" si="110"/>
        <v>0</v>
      </c>
      <c r="JMH6" s="314">
        <f t="shared" si="110"/>
        <v>0</v>
      </c>
      <c r="JMI6" s="314">
        <f t="shared" si="110"/>
        <v>0</v>
      </c>
      <c r="JMJ6" s="314">
        <f t="shared" si="110"/>
        <v>0</v>
      </c>
      <c r="JMK6" s="314">
        <f t="shared" si="110"/>
        <v>0</v>
      </c>
      <c r="JML6" s="314">
        <f t="shared" si="110"/>
        <v>0</v>
      </c>
      <c r="JMM6" s="314">
        <f t="shared" si="110"/>
        <v>0</v>
      </c>
      <c r="JMN6" s="314">
        <f t="shared" ref="JMN6:JOY6" si="111">JMN35-(JMN4+JMN5+JMN7+JMN8+JMN9)</f>
        <v>0</v>
      </c>
      <c r="JMO6" s="314">
        <f t="shared" si="111"/>
        <v>0</v>
      </c>
      <c r="JMP6" s="314">
        <f t="shared" si="111"/>
        <v>0</v>
      </c>
      <c r="JMQ6" s="314">
        <f t="shared" si="111"/>
        <v>0</v>
      </c>
      <c r="JMR6" s="314">
        <f t="shared" si="111"/>
        <v>0</v>
      </c>
      <c r="JMS6" s="314">
        <f t="shared" si="111"/>
        <v>0</v>
      </c>
      <c r="JMT6" s="314">
        <f t="shared" si="111"/>
        <v>0</v>
      </c>
      <c r="JMU6" s="314">
        <f t="shared" si="111"/>
        <v>0</v>
      </c>
      <c r="JMV6" s="314">
        <f t="shared" si="111"/>
        <v>0</v>
      </c>
      <c r="JMW6" s="314">
        <f t="shared" si="111"/>
        <v>0</v>
      </c>
      <c r="JMX6" s="314">
        <f t="shared" si="111"/>
        <v>0</v>
      </c>
      <c r="JMY6" s="314">
        <f t="shared" si="111"/>
        <v>0</v>
      </c>
      <c r="JMZ6" s="314">
        <f t="shared" si="111"/>
        <v>0</v>
      </c>
      <c r="JNA6" s="314">
        <f t="shared" si="111"/>
        <v>0</v>
      </c>
      <c r="JNB6" s="314">
        <f t="shared" si="111"/>
        <v>0</v>
      </c>
      <c r="JNC6" s="314">
        <f t="shared" si="111"/>
        <v>0</v>
      </c>
      <c r="JND6" s="314">
        <f t="shared" si="111"/>
        <v>0</v>
      </c>
      <c r="JNE6" s="314">
        <f t="shared" si="111"/>
        <v>0</v>
      </c>
      <c r="JNF6" s="314">
        <f t="shared" si="111"/>
        <v>0</v>
      </c>
      <c r="JNG6" s="314">
        <f t="shared" si="111"/>
        <v>0</v>
      </c>
      <c r="JNH6" s="314">
        <f t="shared" si="111"/>
        <v>0</v>
      </c>
      <c r="JNI6" s="314">
        <f t="shared" si="111"/>
        <v>0</v>
      </c>
      <c r="JNJ6" s="314">
        <f t="shared" si="111"/>
        <v>0</v>
      </c>
      <c r="JNK6" s="314">
        <f t="shared" si="111"/>
        <v>0</v>
      </c>
      <c r="JNL6" s="314">
        <f t="shared" si="111"/>
        <v>0</v>
      </c>
      <c r="JNM6" s="314">
        <f t="shared" si="111"/>
        <v>0</v>
      </c>
      <c r="JNN6" s="314">
        <f t="shared" si="111"/>
        <v>0</v>
      </c>
      <c r="JNO6" s="314">
        <f t="shared" si="111"/>
        <v>0</v>
      </c>
      <c r="JNP6" s="314">
        <f t="shared" si="111"/>
        <v>0</v>
      </c>
      <c r="JNQ6" s="314">
        <f t="shared" si="111"/>
        <v>0</v>
      </c>
      <c r="JNR6" s="314">
        <f t="shared" si="111"/>
        <v>0</v>
      </c>
      <c r="JNS6" s="314">
        <f t="shared" si="111"/>
        <v>0</v>
      </c>
      <c r="JNT6" s="314">
        <f t="shared" si="111"/>
        <v>0</v>
      </c>
      <c r="JNU6" s="314">
        <f t="shared" si="111"/>
        <v>0</v>
      </c>
      <c r="JNV6" s="314">
        <f t="shared" si="111"/>
        <v>0</v>
      </c>
      <c r="JNW6" s="314">
        <f t="shared" si="111"/>
        <v>0</v>
      </c>
      <c r="JNX6" s="314">
        <f t="shared" si="111"/>
        <v>0</v>
      </c>
      <c r="JNY6" s="314">
        <f t="shared" si="111"/>
        <v>0</v>
      </c>
      <c r="JNZ6" s="314">
        <f t="shared" si="111"/>
        <v>0</v>
      </c>
      <c r="JOA6" s="314">
        <f t="shared" si="111"/>
        <v>0</v>
      </c>
      <c r="JOB6" s="314">
        <f t="shared" si="111"/>
        <v>0</v>
      </c>
      <c r="JOC6" s="314">
        <f t="shared" si="111"/>
        <v>0</v>
      </c>
      <c r="JOD6" s="314">
        <f t="shared" si="111"/>
        <v>0</v>
      </c>
      <c r="JOE6" s="314">
        <f t="shared" si="111"/>
        <v>0</v>
      </c>
      <c r="JOF6" s="314">
        <f t="shared" si="111"/>
        <v>0</v>
      </c>
      <c r="JOG6" s="314">
        <f t="shared" si="111"/>
        <v>0</v>
      </c>
      <c r="JOH6" s="314">
        <f t="shared" si="111"/>
        <v>0</v>
      </c>
      <c r="JOI6" s="314">
        <f t="shared" si="111"/>
        <v>0</v>
      </c>
      <c r="JOJ6" s="314">
        <f t="shared" si="111"/>
        <v>0</v>
      </c>
      <c r="JOK6" s="314">
        <f t="shared" si="111"/>
        <v>0</v>
      </c>
      <c r="JOL6" s="314">
        <f t="shared" si="111"/>
        <v>0</v>
      </c>
      <c r="JOM6" s="314">
        <f t="shared" si="111"/>
        <v>0</v>
      </c>
      <c r="JON6" s="314">
        <f t="shared" si="111"/>
        <v>0</v>
      </c>
      <c r="JOO6" s="314">
        <f t="shared" si="111"/>
        <v>0</v>
      </c>
      <c r="JOP6" s="314">
        <f t="shared" si="111"/>
        <v>0</v>
      </c>
      <c r="JOQ6" s="314">
        <f t="shared" si="111"/>
        <v>0</v>
      </c>
      <c r="JOR6" s="314">
        <f t="shared" si="111"/>
        <v>0</v>
      </c>
      <c r="JOS6" s="314">
        <f t="shared" si="111"/>
        <v>0</v>
      </c>
      <c r="JOT6" s="314">
        <f t="shared" si="111"/>
        <v>0</v>
      </c>
      <c r="JOU6" s="314">
        <f t="shared" si="111"/>
        <v>0</v>
      </c>
      <c r="JOV6" s="314">
        <f t="shared" si="111"/>
        <v>0</v>
      </c>
      <c r="JOW6" s="314">
        <f t="shared" si="111"/>
        <v>0</v>
      </c>
      <c r="JOX6" s="314">
        <f t="shared" si="111"/>
        <v>0</v>
      </c>
      <c r="JOY6" s="314">
        <f t="shared" si="111"/>
        <v>0</v>
      </c>
      <c r="JOZ6" s="314">
        <f t="shared" ref="JOZ6:JRK6" si="112">JOZ35-(JOZ4+JOZ5+JOZ7+JOZ8+JOZ9)</f>
        <v>0</v>
      </c>
      <c r="JPA6" s="314">
        <f t="shared" si="112"/>
        <v>0</v>
      </c>
      <c r="JPB6" s="314">
        <f t="shared" si="112"/>
        <v>0</v>
      </c>
      <c r="JPC6" s="314">
        <f t="shared" si="112"/>
        <v>0</v>
      </c>
      <c r="JPD6" s="314">
        <f t="shared" si="112"/>
        <v>0</v>
      </c>
      <c r="JPE6" s="314">
        <f t="shared" si="112"/>
        <v>0</v>
      </c>
      <c r="JPF6" s="314">
        <f t="shared" si="112"/>
        <v>0</v>
      </c>
      <c r="JPG6" s="314">
        <f t="shared" si="112"/>
        <v>0</v>
      </c>
      <c r="JPH6" s="314">
        <f t="shared" si="112"/>
        <v>0</v>
      </c>
      <c r="JPI6" s="314">
        <f t="shared" si="112"/>
        <v>0</v>
      </c>
      <c r="JPJ6" s="314">
        <f t="shared" si="112"/>
        <v>0</v>
      </c>
      <c r="JPK6" s="314">
        <f t="shared" si="112"/>
        <v>0</v>
      </c>
      <c r="JPL6" s="314">
        <f t="shared" si="112"/>
        <v>0</v>
      </c>
      <c r="JPM6" s="314">
        <f t="shared" si="112"/>
        <v>0</v>
      </c>
      <c r="JPN6" s="314">
        <f t="shared" si="112"/>
        <v>0</v>
      </c>
      <c r="JPO6" s="314">
        <f t="shared" si="112"/>
        <v>0</v>
      </c>
      <c r="JPP6" s="314">
        <f t="shared" si="112"/>
        <v>0</v>
      </c>
      <c r="JPQ6" s="314">
        <f t="shared" si="112"/>
        <v>0</v>
      </c>
      <c r="JPR6" s="314">
        <f t="shared" si="112"/>
        <v>0</v>
      </c>
      <c r="JPS6" s="314">
        <f t="shared" si="112"/>
        <v>0</v>
      </c>
      <c r="JPT6" s="314">
        <f t="shared" si="112"/>
        <v>0</v>
      </c>
      <c r="JPU6" s="314">
        <f t="shared" si="112"/>
        <v>0</v>
      </c>
      <c r="JPV6" s="314">
        <f t="shared" si="112"/>
        <v>0</v>
      </c>
      <c r="JPW6" s="314">
        <f t="shared" si="112"/>
        <v>0</v>
      </c>
      <c r="JPX6" s="314">
        <f t="shared" si="112"/>
        <v>0</v>
      </c>
      <c r="JPY6" s="314">
        <f t="shared" si="112"/>
        <v>0</v>
      </c>
      <c r="JPZ6" s="314">
        <f t="shared" si="112"/>
        <v>0</v>
      </c>
      <c r="JQA6" s="314">
        <f t="shared" si="112"/>
        <v>0</v>
      </c>
      <c r="JQB6" s="314">
        <f t="shared" si="112"/>
        <v>0</v>
      </c>
      <c r="JQC6" s="314">
        <f t="shared" si="112"/>
        <v>0</v>
      </c>
      <c r="JQD6" s="314">
        <f t="shared" si="112"/>
        <v>0</v>
      </c>
      <c r="JQE6" s="314">
        <f t="shared" si="112"/>
        <v>0</v>
      </c>
      <c r="JQF6" s="314">
        <f t="shared" si="112"/>
        <v>0</v>
      </c>
      <c r="JQG6" s="314">
        <f t="shared" si="112"/>
        <v>0</v>
      </c>
      <c r="JQH6" s="314">
        <f t="shared" si="112"/>
        <v>0</v>
      </c>
      <c r="JQI6" s="314">
        <f t="shared" si="112"/>
        <v>0</v>
      </c>
      <c r="JQJ6" s="314">
        <f t="shared" si="112"/>
        <v>0</v>
      </c>
      <c r="JQK6" s="314">
        <f t="shared" si="112"/>
        <v>0</v>
      </c>
      <c r="JQL6" s="314">
        <f t="shared" si="112"/>
        <v>0</v>
      </c>
      <c r="JQM6" s="314">
        <f t="shared" si="112"/>
        <v>0</v>
      </c>
      <c r="JQN6" s="314">
        <f t="shared" si="112"/>
        <v>0</v>
      </c>
      <c r="JQO6" s="314">
        <f t="shared" si="112"/>
        <v>0</v>
      </c>
      <c r="JQP6" s="314">
        <f t="shared" si="112"/>
        <v>0</v>
      </c>
      <c r="JQQ6" s="314">
        <f t="shared" si="112"/>
        <v>0</v>
      </c>
      <c r="JQR6" s="314">
        <f t="shared" si="112"/>
        <v>0</v>
      </c>
      <c r="JQS6" s="314">
        <f t="shared" si="112"/>
        <v>0</v>
      </c>
      <c r="JQT6" s="314">
        <f t="shared" si="112"/>
        <v>0</v>
      </c>
      <c r="JQU6" s="314">
        <f t="shared" si="112"/>
        <v>0</v>
      </c>
      <c r="JQV6" s="314">
        <f t="shared" si="112"/>
        <v>0</v>
      </c>
      <c r="JQW6" s="314">
        <f t="shared" si="112"/>
        <v>0</v>
      </c>
      <c r="JQX6" s="314">
        <f t="shared" si="112"/>
        <v>0</v>
      </c>
      <c r="JQY6" s="314">
        <f t="shared" si="112"/>
        <v>0</v>
      </c>
      <c r="JQZ6" s="314">
        <f t="shared" si="112"/>
        <v>0</v>
      </c>
      <c r="JRA6" s="314">
        <f t="shared" si="112"/>
        <v>0</v>
      </c>
      <c r="JRB6" s="314">
        <f t="shared" si="112"/>
        <v>0</v>
      </c>
      <c r="JRC6" s="314">
        <f t="shared" si="112"/>
        <v>0</v>
      </c>
      <c r="JRD6" s="314">
        <f t="shared" si="112"/>
        <v>0</v>
      </c>
      <c r="JRE6" s="314">
        <f t="shared" si="112"/>
        <v>0</v>
      </c>
      <c r="JRF6" s="314">
        <f t="shared" si="112"/>
        <v>0</v>
      </c>
      <c r="JRG6" s="314">
        <f t="shared" si="112"/>
        <v>0</v>
      </c>
      <c r="JRH6" s="314">
        <f t="shared" si="112"/>
        <v>0</v>
      </c>
      <c r="JRI6" s="314">
        <f t="shared" si="112"/>
        <v>0</v>
      </c>
      <c r="JRJ6" s="314">
        <f t="shared" si="112"/>
        <v>0</v>
      </c>
      <c r="JRK6" s="314">
        <f t="shared" si="112"/>
        <v>0</v>
      </c>
      <c r="JRL6" s="314">
        <f t="shared" ref="JRL6:JTW6" si="113">JRL35-(JRL4+JRL5+JRL7+JRL8+JRL9)</f>
        <v>0</v>
      </c>
      <c r="JRM6" s="314">
        <f t="shared" si="113"/>
        <v>0</v>
      </c>
      <c r="JRN6" s="314">
        <f t="shared" si="113"/>
        <v>0</v>
      </c>
      <c r="JRO6" s="314">
        <f t="shared" si="113"/>
        <v>0</v>
      </c>
      <c r="JRP6" s="314">
        <f t="shared" si="113"/>
        <v>0</v>
      </c>
      <c r="JRQ6" s="314">
        <f t="shared" si="113"/>
        <v>0</v>
      </c>
      <c r="JRR6" s="314">
        <f t="shared" si="113"/>
        <v>0</v>
      </c>
      <c r="JRS6" s="314">
        <f t="shared" si="113"/>
        <v>0</v>
      </c>
      <c r="JRT6" s="314">
        <f t="shared" si="113"/>
        <v>0</v>
      </c>
      <c r="JRU6" s="314">
        <f t="shared" si="113"/>
        <v>0</v>
      </c>
      <c r="JRV6" s="314">
        <f t="shared" si="113"/>
        <v>0</v>
      </c>
      <c r="JRW6" s="314">
        <f t="shared" si="113"/>
        <v>0</v>
      </c>
      <c r="JRX6" s="314">
        <f t="shared" si="113"/>
        <v>0</v>
      </c>
      <c r="JRY6" s="314">
        <f t="shared" si="113"/>
        <v>0</v>
      </c>
      <c r="JRZ6" s="314">
        <f t="shared" si="113"/>
        <v>0</v>
      </c>
      <c r="JSA6" s="314">
        <f t="shared" si="113"/>
        <v>0</v>
      </c>
      <c r="JSB6" s="314">
        <f t="shared" si="113"/>
        <v>0</v>
      </c>
      <c r="JSC6" s="314">
        <f t="shared" si="113"/>
        <v>0</v>
      </c>
      <c r="JSD6" s="314">
        <f t="shared" si="113"/>
        <v>0</v>
      </c>
      <c r="JSE6" s="314">
        <f t="shared" si="113"/>
        <v>0</v>
      </c>
      <c r="JSF6" s="314">
        <f t="shared" si="113"/>
        <v>0</v>
      </c>
      <c r="JSG6" s="314">
        <f t="shared" si="113"/>
        <v>0</v>
      </c>
      <c r="JSH6" s="314">
        <f t="shared" si="113"/>
        <v>0</v>
      </c>
      <c r="JSI6" s="314">
        <f t="shared" si="113"/>
        <v>0</v>
      </c>
      <c r="JSJ6" s="314">
        <f t="shared" si="113"/>
        <v>0</v>
      </c>
      <c r="JSK6" s="314">
        <f t="shared" si="113"/>
        <v>0</v>
      </c>
      <c r="JSL6" s="314">
        <f t="shared" si="113"/>
        <v>0</v>
      </c>
      <c r="JSM6" s="314">
        <f t="shared" si="113"/>
        <v>0</v>
      </c>
      <c r="JSN6" s="314">
        <f t="shared" si="113"/>
        <v>0</v>
      </c>
      <c r="JSO6" s="314">
        <f t="shared" si="113"/>
        <v>0</v>
      </c>
      <c r="JSP6" s="314">
        <f t="shared" si="113"/>
        <v>0</v>
      </c>
      <c r="JSQ6" s="314">
        <f t="shared" si="113"/>
        <v>0</v>
      </c>
      <c r="JSR6" s="314">
        <f t="shared" si="113"/>
        <v>0</v>
      </c>
      <c r="JSS6" s="314">
        <f t="shared" si="113"/>
        <v>0</v>
      </c>
      <c r="JST6" s="314">
        <f t="shared" si="113"/>
        <v>0</v>
      </c>
      <c r="JSU6" s="314">
        <f t="shared" si="113"/>
        <v>0</v>
      </c>
      <c r="JSV6" s="314">
        <f t="shared" si="113"/>
        <v>0</v>
      </c>
      <c r="JSW6" s="314">
        <f t="shared" si="113"/>
        <v>0</v>
      </c>
      <c r="JSX6" s="314">
        <f t="shared" si="113"/>
        <v>0</v>
      </c>
      <c r="JSY6" s="314">
        <f t="shared" si="113"/>
        <v>0</v>
      </c>
      <c r="JSZ6" s="314">
        <f t="shared" si="113"/>
        <v>0</v>
      </c>
      <c r="JTA6" s="314">
        <f t="shared" si="113"/>
        <v>0</v>
      </c>
      <c r="JTB6" s="314">
        <f t="shared" si="113"/>
        <v>0</v>
      </c>
      <c r="JTC6" s="314">
        <f t="shared" si="113"/>
        <v>0</v>
      </c>
      <c r="JTD6" s="314">
        <f t="shared" si="113"/>
        <v>0</v>
      </c>
      <c r="JTE6" s="314">
        <f t="shared" si="113"/>
        <v>0</v>
      </c>
      <c r="JTF6" s="314">
        <f t="shared" si="113"/>
        <v>0</v>
      </c>
      <c r="JTG6" s="314">
        <f t="shared" si="113"/>
        <v>0</v>
      </c>
      <c r="JTH6" s="314">
        <f t="shared" si="113"/>
        <v>0</v>
      </c>
      <c r="JTI6" s="314">
        <f t="shared" si="113"/>
        <v>0</v>
      </c>
      <c r="JTJ6" s="314">
        <f t="shared" si="113"/>
        <v>0</v>
      </c>
      <c r="JTK6" s="314">
        <f t="shared" si="113"/>
        <v>0</v>
      </c>
      <c r="JTL6" s="314">
        <f t="shared" si="113"/>
        <v>0</v>
      </c>
      <c r="JTM6" s="314">
        <f t="shared" si="113"/>
        <v>0</v>
      </c>
      <c r="JTN6" s="314">
        <f t="shared" si="113"/>
        <v>0</v>
      </c>
      <c r="JTO6" s="314">
        <f t="shared" si="113"/>
        <v>0</v>
      </c>
      <c r="JTP6" s="314">
        <f t="shared" si="113"/>
        <v>0</v>
      </c>
      <c r="JTQ6" s="314">
        <f t="shared" si="113"/>
        <v>0</v>
      </c>
      <c r="JTR6" s="314">
        <f t="shared" si="113"/>
        <v>0</v>
      </c>
      <c r="JTS6" s="314">
        <f t="shared" si="113"/>
        <v>0</v>
      </c>
      <c r="JTT6" s="314">
        <f t="shared" si="113"/>
        <v>0</v>
      </c>
      <c r="JTU6" s="314">
        <f t="shared" si="113"/>
        <v>0</v>
      </c>
      <c r="JTV6" s="314">
        <f t="shared" si="113"/>
        <v>0</v>
      </c>
      <c r="JTW6" s="314">
        <f t="shared" si="113"/>
        <v>0</v>
      </c>
      <c r="JTX6" s="314">
        <f t="shared" ref="JTX6:JWI6" si="114">JTX35-(JTX4+JTX5+JTX7+JTX8+JTX9)</f>
        <v>0</v>
      </c>
      <c r="JTY6" s="314">
        <f t="shared" si="114"/>
        <v>0</v>
      </c>
      <c r="JTZ6" s="314">
        <f t="shared" si="114"/>
        <v>0</v>
      </c>
      <c r="JUA6" s="314">
        <f t="shared" si="114"/>
        <v>0</v>
      </c>
      <c r="JUB6" s="314">
        <f t="shared" si="114"/>
        <v>0</v>
      </c>
      <c r="JUC6" s="314">
        <f t="shared" si="114"/>
        <v>0</v>
      </c>
      <c r="JUD6" s="314">
        <f t="shared" si="114"/>
        <v>0</v>
      </c>
      <c r="JUE6" s="314">
        <f t="shared" si="114"/>
        <v>0</v>
      </c>
      <c r="JUF6" s="314">
        <f t="shared" si="114"/>
        <v>0</v>
      </c>
      <c r="JUG6" s="314">
        <f t="shared" si="114"/>
        <v>0</v>
      </c>
      <c r="JUH6" s="314">
        <f t="shared" si="114"/>
        <v>0</v>
      </c>
      <c r="JUI6" s="314">
        <f t="shared" si="114"/>
        <v>0</v>
      </c>
      <c r="JUJ6" s="314">
        <f t="shared" si="114"/>
        <v>0</v>
      </c>
      <c r="JUK6" s="314">
        <f t="shared" si="114"/>
        <v>0</v>
      </c>
      <c r="JUL6" s="314">
        <f t="shared" si="114"/>
        <v>0</v>
      </c>
      <c r="JUM6" s="314">
        <f t="shared" si="114"/>
        <v>0</v>
      </c>
      <c r="JUN6" s="314">
        <f t="shared" si="114"/>
        <v>0</v>
      </c>
      <c r="JUO6" s="314">
        <f t="shared" si="114"/>
        <v>0</v>
      </c>
      <c r="JUP6" s="314">
        <f t="shared" si="114"/>
        <v>0</v>
      </c>
      <c r="JUQ6" s="314">
        <f t="shared" si="114"/>
        <v>0</v>
      </c>
      <c r="JUR6" s="314">
        <f t="shared" si="114"/>
        <v>0</v>
      </c>
      <c r="JUS6" s="314">
        <f t="shared" si="114"/>
        <v>0</v>
      </c>
      <c r="JUT6" s="314">
        <f t="shared" si="114"/>
        <v>0</v>
      </c>
      <c r="JUU6" s="314">
        <f t="shared" si="114"/>
        <v>0</v>
      </c>
      <c r="JUV6" s="314">
        <f t="shared" si="114"/>
        <v>0</v>
      </c>
      <c r="JUW6" s="314">
        <f t="shared" si="114"/>
        <v>0</v>
      </c>
      <c r="JUX6" s="314">
        <f t="shared" si="114"/>
        <v>0</v>
      </c>
      <c r="JUY6" s="314">
        <f t="shared" si="114"/>
        <v>0</v>
      </c>
      <c r="JUZ6" s="314">
        <f t="shared" si="114"/>
        <v>0</v>
      </c>
      <c r="JVA6" s="314">
        <f t="shared" si="114"/>
        <v>0</v>
      </c>
      <c r="JVB6" s="314">
        <f t="shared" si="114"/>
        <v>0</v>
      </c>
      <c r="JVC6" s="314">
        <f t="shared" si="114"/>
        <v>0</v>
      </c>
      <c r="JVD6" s="314">
        <f t="shared" si="114"/>
        <v>0</v>
      </c>
      <c r="JVE6" s="314">
        <f t="shared" si="114"/>
        <v>0</v>
      </c>
      <c r="JVF6" s="314">
        <f t="shared" si="114"/>
        <v>0</v>
      </c>
      <c r="JVG6" s="314">
        <f t="shared" si="114"/>
        <v>0</v>
      </c>
      <c r="JVH6" s="314">
        <f t="shared" si="114"/>
        <v>0</v>
      </c>
      <c r="JVI6" s="314">
        <f t="shared" si="114"/>
        <v>0</v>
      </c>
      <c r="JVJ6" s="314">
        <f t="shared" si="114"/>
        <v>0</v>
      </c>
      <c r="JVK6" s="314">
        <f t="shared" si="114"/>
        <v>0</v>
      </c>
      <c r="JVL6" s="314">
        <f t="shared" si="114"/>
        <v>0</v>
      </c>
      <c r="JVM6" s="314">
        <f t="shared" si="114"/>
        <v>0</v>
      </c>
      <c r="JVN6" s="314">
        <f t="shared" si="114"/>
        <v>0</v>
      </c>
      <c r="JVO6" s="314">
        <f t="shared" si="114"/>
        <v>0</v>
      </c>
      <c r="JVP6" s="314">
        <f t="shared" si="114"/>
        <v>0</v>
      </c>
      <c r="JVQ6" s="314">
        <f t="shared" si="114"/>
        <v>0</v>
      </c>
      <c r="JVR6" s="314">
        <f t="shared" si="114"/>
        <v>0</v>
      </c>
      <c r="JVS6" s="314">
        <f t="shared" si="114"/>
        <v>0</v>
      </c>
      <c r="JVT6" s="314">
        <f t="shared" si="114"/>
        <v>0</v>
      </c>
      <c r="JVU6" s="314">
        <f t="shared" si="114"/>
        <v>0</v>
      </c>
      <c r="JVV6" s="314">
        <f t="shared" si="114"/>
        <v>0</v>
      </c>
      <c r="JVW6" s="314">
        <f t="shared" si="114"/>
        <v>0</v>
      </c>
      <c r="JVX6" s="314">
        <f t="shared" si="114"/>
        <v>0</v>
      </c>
      <c r="JVY6" s="314">
        <f t="shared" si="114"/>
        <v>0</v>
      </c>
      <c r="JVZ6" s="314">
        <f t="shared" si="114"/>
        <v>0</v>
      </c>
      <c r="JWA6" s="314">
        <f t="shared" si="114"/>
        <v>0</v>
      </c>
      <c r="JWB6" s="314">
        <f t="shared" si="114"/>
        <v>0</v>
      </c>
      <c r="JWC6" s="314">
        <f t="shared" si="114"/>
        <v>0</v>
      </c>
      <c r="JWD6" s="314">
        <f t="shared" si="114"/>
        <v>0</v>
      </c>
      <c r="JWE6" s="314">
        <f t="shared" si="114"/>
        <v>0</v>
      </c>
      <c r="JWF6" s="314">
        <f t="shared" si="114"/>
        <v>0</v>
      </c>
      <c r="JWG6" s="314">
        <f t="shared" si="114"/>
        <v>0</v>
      </c>
      <c r="JWH6" s="314">
        <f t="shared" si="114"/>
        <v>0</v>
      </c>
      <c r="JWI6" s="314">
        <f t="shared" si="114"/>
        <v>0</v>
      </c>
      <c r="JWJ6" s="314">
        <f t="shared" ref="JWJ6:JYU6" si="115">JWJ35-(JWJ4+JWJ5+JWJ7+JWJ8+JWJ9)</f>
        <v>0</v>
      </c>
      <c r="JWK6" s="314">
        <f t="shared" si="115"/>
        <v>0</v>
      </c>
      <c r="JWL6" s="314">
        <f t="shared" si="115"/>
        <v>0</v>
      </c>
      <c r="JWM6" s="314">
        <f t="shared" si="115"/>
        <v>0</v>
      </c>
      <c r="JWN6" s="314">
        <f t="shared" si="115"/>
        <v>0</v>
      </c>
      <c r="JWO6" s="314">
        <f t="shared" si="115"/>
        <v>0</v>
      </c>
      <c r="JWP6" s="314">
        <f t="shared" si="115"/>
        <v>0</v>
      </c>
      <c r="JWQ6" s="314">
        <f t="shared" si="115"/>
        <v>0</v>
      </c>
      <c r="JWR6" s="314">
        <f t="shared" si="115"/>
        <v>0</v>
      </c>
      <c r="JWS6" s="314">
        <f t="shared" si="115"/>
        <v>0</v>
      </c>
      <c r="JWT6" s="314">
        <f t="shared" si="115"/>
        <v>0</v>
      </c>
      <c r="JWU6" s="314">
        <f t="shared" si="115"/>
        <v>0</v>
      </c>
      <c r="JWV6" s="314">
        <f t="shared" si="115"/>
        <v>0</v>
      </c>
      <c r="JWW6" s="314">
        <f t="shared" si="115"/>
        <v>0</v>
      </c>
      <c r="JWX6" s="314">
        <f t="shared" si="115"/>
        <v>0</v>
      </c>
      <c r="JWY6" s="314">
        <f t="shared" si="115"/>
        <v>0</v>
      </c>
      <c r="JWZ6" s="314">
        <f t="shared" si="115"/>
        <v>0</v>
      </c>
      <c r="JXA6" s="314">
        <f t="shared" si="115"/>
        <v>0</v>
      </c>
      <c r="JXB6" s="314">
        <f t="shared" si="115"/>
        <v>0</v>
      </c>
      <c r="JXC6" s="314">
        <f t="shared" si="115"/>
        <v>0</v>
      </c>
      <c r="JXD6" s="314">
        <f t="shared" si="115"/>
        <v>0</v>
      </c>
      <c r="JXE6" s="314">
        <f t="shared" si="115"/>
        <v>0</v>
      </c>
      <c r="JXF6" s="314">
        <f t="shared" si="115"/>
        <v>0</v>
      </c>
      <c r="JXG6" s="314">
        <f t="shared" si="115"/>
        <v>0</v>
      </c>
      <c r="JXH6" s="314">
        <f t="shared" si="115"/>
        <v>0</v>
      </c>
      <c r="JXI6" s="314">
        <f t="shared" si="115"/>
        <v>0</v>
      </c>
      <c r="JXJ6" s="314">
        <f t="shared" si="115"/>
        <v>0</v>
      </c>
      <c r="JXK6" s="314">
        <f t="shared" si="115"/>
        <v>0</v>
      </c>
      <c r="JXL6" s="314">
        <f t="shared" si="115"/>
        <v>0</v>
      </c>
      <c r="JXM6" s="314">
        <f t="shared" si="115"/>
        <v>0</v>
      </c>
      <c r="JXN6" s="314">
        <f t="shared" si="115"/>
        <v>0</v>
      </c>
      <c r="JXO6" s="314">
        <f t="shared" si="115"/>
        <v>0</v>
      </c>
      <c r="JXP6" s="314">
        <f t="shared" si="115"/>
        <v>0</v>
      </c>
      <c r="JXQ6" s="314">
        <f t="shared" si="115"/>
        <v>0</v>
      </c>
      <c r="JXR6" s="314">
        <f t="shared" si="115"/>
        <v>0</v>
      </c>
      <c r="JXS6" s="314">
        <f t="shared" si="115"/>
        <v>0</v>
      </c>
      <c r="JXT6" s="314">
        <f t="shared" si="115"/>
        <v>0</v>
      </c>
      <c r="JXU6" s="314">
        <f t="shared" si="115"/>
        <v>0</v>
      </c>
      <c r="JXV6" s="314">
        <f t="shared" si="115"/>
        <v>0</v>
      </c>
      <c r="JXW6" s="314">
        <f t="shared" si="115"/>
        <v>0</v>
      </c>
      <c r="JXX6" s="314">
        <f t="shared" si="115"/>
        <v>0</v>
      </c>
      <c r="JXY6" s="314">
        <f t="shared" si="115"/>
        <v>0</v>
      </c>
      <c r="JXZ6" s="314">
        <f t="shared" si="115"/>
        <v>0</v>
      </c>
      <c r="JYA6" s="314">
        <f t="shared" si="115"/>
        <v>0</v>
      </c>
      <c r="JYB6" s="314">
        <f t="shared" si="115"/>
        <v>0</v>
      </c>
      <c r="JYC6" s="314">
        <f t="shared" si="115"/>
        <v>0</v>
      </c>
      <c r="JYD6" s="314">
        <f t="shared" si="115"/>
        <v>0</v>
      </c>
      <c r="JYE6" s="314">
        <f t="shared" si="115"/>
        <v>0</v>
      </c>
      <c r="JYF6" s="314">
        <f t="shared" si="115"/>
        <v>0</v>
      </c>
      <c r="JYG6" s="314">
        <f t="shared" si="115"/>
        <v>0</v>
      </c>
      <c r="JYH6" s="314">
        <f t="shared" si="115"/>
        <v>0</v>
      </c>
      <c r="JYI6" s="314">
        <f t="shared" si="115"/>
        <v>0</v>
      </c>
      <c r="JYJ6" s="314">
        <f t="shared" si="115"/>
        <v>0</v>
      </c>
      <c r="JYK6" s="314">
        <f t="shared" si="115"/>
        <v>0</v>
      </c>
      <c r="JYL6" s="314">
        <f t="shared" si="115"/>
        <v>0</v>
      </c>
      <c r="JYM6" s="314">
        <f t="shared" si="115"/>
        <v>0</v>
      </c>
      <c r="JYN6" s="314">
        <f t="shared" si="115"/>
        <v>0</v>
      </c>
      <c r="JYO6" s="314">
        <f t="shared" si="115"/>
        <v>0</v>
      </c>
      <c r="JYP6" s="314">
        <f t="shared" si="115"/>
        <v>0</v>
      </c>
      <c r="JYQ6" s="314">
        <f t="shared" si="115"/>
        <v>0</v>
      </c>
      <c r="JYR6" s="314">
        <f t="shared" si="115"/>
        <v>0</v>
      </c>
      <c r="JYS6" s="314">
        <f t="shared" si="115"/>
        <v>0</v>
      </c>
      <c r="JYT6" s="314">
        <f t="shared" si="115"/>
        <v>0</v>
      </c>
      <c r="JYU6" s="314">
        <f t="shared" si="115"/>
        <v>0</v>
      </c>
      <c r="JYV6" s="314">
        <f t="shared" ref="JYV6:KBG6" si="116">JYV35-(JYV4+JYV5+JYV7+JYV8+JYV9)</f>
        <v>0</v>
      </c>
      <c r="JYW6" s="314">
        <f t="shared" si="116"/>
        <v>0</v>
      </c>
      <c r="JYX6" s="314">
        <f t="shared" si="116"/>
        <v>0</v>
      </c>
      <c r="JYY6" s="314">
        <f t="shared" si="116"/>
        <v>0</v>
      </c>
      <c r="JYZ6" s="314">
        <f t="shared" si="116"/>
        <v>0</v>
      </c>
      <c r="JZA6" s="314">
        <f t="shared" si="116"/>
        <v>0</v>
      </c>
      <c r="JZB6" s="314">
        <f t="shared" si="116"/>
        <v>0</v>
      </c>
      <c r="JZC6" s="314">
        <f t="shared" si="116"/>
        <v>0</v>
      </c>
      <c r="JZD6" s="314">
        <f t="shared" si="116"/>
        <v>0</v>
      </c>
      <c r="JZE6" s="314">
        <f t="shared" si="116"/>
        <v>0</v>
      </c>
      <c r="JZF6" s="314">
        <f t="shared" si="116"/>
        <v>0</v>
      </c>
      <c r="JZG6" s="314">
        <f t="shared" si="116"/>
        <v>0</v>
      </c>
      <c r="JZH6" s="314">
        <f t="shared" si="116"/>
        <v>0</v>
      </c>
      <c r="JZI6" s="314">
        <f t="shared" si="116"/>
        <v>0</v>
      </c>
      <c r="JZJ6" s="314">
        <f t="shared" si="116"/>
        <v>0</v>
      </c>
      <c r="JZK6" s="314">
        <f t="shared" si="116"/>
        <v>0</v>
      </c>
      <c r="JZL6" s="314">
        <f t="shared" si="116"/>
        <v>0</v>
      </c>
      <c r="JZM6" s="314">
        <f t="shared" si="116"/>
        <v>0</v>
      </c>
      <c r="JZN6" s="314">
        <f t="shared" si="116"/>
        <v>0</v>
      </c>
      <c r="JZO6" s="314">
        <f t="shared" si="116"/>
        <v>0</v>
      </c>
      <c r="JZP6" s="314">
        <f t="shared" si="116"/>
        <v>0</v>
      </c>
      <c r="JZQ6" s="314">
        <f t="shared" si="116"/>
        <v>0</v>
      </c>
      <c r="JZR6" s="314">
        <f t="shared" si="116"/>
        <v>0</v>
      </c>
      <c r="JZS6" s="314">
        <f t="shared" si="116"/>
        <v>0</v>
      </c>
      <c r="JZT6" s="314">
        <f t="shared" si="116"/>
        <v>0</v>
      </c>
      <c r="JZU6" s="314">
        <f t="shared" si="116"/>
        <v>0</v>
      </c>
      <c r="JZV6" s="314">
        <f t="shared" si="116"/>
        <v>0</v>
      </c>
      <c r="JZW6" s="314">
        <f t="shared" si="116"/>
        <v>0</v>
      </c>
      <c r="JZX6" s="314">
        <f t="shared" si="116"/>
        <v>0</v>
      </c>
      <c r="JZY6" s="314">
        <f t="shared" si="116"/>
        <v>0</v>
      </c>
      <c r="JZZ6" s="314">
        <f t="shared" si="116"/>
        <v>0</v>
      </c>
      <c r="KAA6" s="314">
        <f t="shared" si="116"/>
        <v>0</v>
      </c>
      <c r="KAB6" s="314">
        <f t="shared" si="116"/>
        <v>0</v>
      </c>
      <c r="KAC6" s="314">
        <f t="shared" si="116"/>
        <v>0</v>
      </c>
      <c r="KAD6" s="314">
        <f t="shared" si="116"/>
        <v>0</v>
      </c>
      <c r="KAE6" s="314">
        <f t="shared" si="116"/>
        <v>0</v>
      </c>
      <c r="KAF6" s="314">
        <f t="shared" si="116"/>
        <v>0</v>
      </c>
      <c r="KAG6" s="314">
        <f t="shared" si="116"/>
        <v>0</v>
      </c>
      <c r="KAH6" s="314">
        <f t="shared" si="116"/>
        <v>0</v>
      </c>
      <c r="KAI6" s="314">
        <f t="shared" si="116"/>
        <v>0</v>
      </c>
      <c r="KAJ6" s="314">
        <f t="shared" si="116"/>
        <v>0</v>
      </c>
      <c r="KAK6" s="314">
        <f t="shared" si="116"/>
        <v>0</v>
      </c>
      <c r="KAL6" s="314">
        <f t="shared" si="116"/>
        <v>0</v>
      </c>
      <c r="KAM6" s="314">
        <f t="shared" si="116"/>
        <v>0</v>
      </c>
      <c r="KAN6" s="314">
        <f t="shared" si="116"/>
        <v>0</v>
      </c>
      <c r="KAO6" s="314">
        <f t="shared" si="116"/>
        <v>0</v>
      </c>
      <c r="KAP6" s="314">
        <f t="shared" si="116"/>
        <v>0</v>
      </c>
      <c r="KAQ6" s="314">
        <f t="shared" si="116"/>
        <v>0</v>
      </c>
      <c r="KAR6" s="314">
        <f t="shared" si="116"/>
        <v>0</v>
      </c>
      <c r="KAS6" s="314">
        <f t="shared" si="116"/>
        <v>0</v>
      </c>
      <c r="KAT6" s="314">
        <f t="shared" si="116"/>
        <v>0</v>
      </c>
      <c r="KAU6" s="314">
        <f t="shared" si="116"/>
        <v>0</v>
      </c>
      <c r="KAV6" s="314">
        <f t="shared" si="116"/>
        <v>0</v>
      </c>
      <c r="KAW6" s="314">
        <f t="shared" si="116"/>
        <v>0</v>
      </c>
      <c r="KAX6" s="314">
        <f t="shared" si="116"/>
        <v>0</v>
      </c>
      <c r="KAY6" s="314">
        <f t="shared" si="116"/>
        <v>0</v>
      </c>
      <c r="KAZ6" s="314">
        <f t="shared" si="116"/>
        <v>0</v>
      </c>
      <c r="KBA6" s="314">
        <f t="shared" si="116"/>
        <v>0</v>
      </c>
      <c r="KBB6" s="314">
        <f t="shared" si="116"/>
        <v>0</v>
      </c>
      <c r="KBC6" s="314">
        <f t="shared" si="116"/>
        <v>0</v>
      </c>
      <c r="KBD6" s="314">
        <f t="shared" si="116"/>
        <v>0</v>
      </c>
      <c r="KBE6" s="314">
        <f t="shared" si="116"/>
        <v>0</v>
      </c>
      <c r="KBF6" s="314">
        <f t="shared" si="116"/>
        <v>0</v>
      </c>
      <c r="KBG6" s="314">
        <f t="shared" si="116"/>
        <v>0</v>
      </c>
      <c r="KBH6" s="314">
        <f t="shared" ref="KBH6:KDS6" si="117">KBH35-(KBH4+KBH5+KBH7+KBH8+KBH9)</f>
        <v>0</v>
      </c>
      <c r="KBI6" s="314">
        <f t="shared" si="117"/>
        <v>0</v>
      </c>
      <c r="KBJ6" s="314">
        <f t="shared" si="117"/>
        <v>0</v>
      </c>
      <c r="KBK6" s="314">
        <f t="shared" si="117"/>
        <v>0</v>
      </c>
      <c r="KBL6" s="314">
        <f t="shared" si="117"/>
        <v>0</v>
      </c>
      <c r="KBM6" s="314">
        <f t="shared" si="117"/>
        <v>0</v>
      </c>
      <c r="KBN6" s="314">
        <f t="shared" si="117"/>
        <v>0</v>
      </c>
      <c r="KBO6" s="314">
        <f t="shared" si="117"/>
        <v>0</v>
      </c>
      <c r="KBP6" s="314">
        <f t="shared" si="117"/>
        <v>0</v>
      </c>
      <c r="KBQ6" s="314">
        <f t="shared" si="117"/>
        <v>0</v>
      </c>
      <c r="KBR6" s="314">
        <f t="shared" si="117"/>
        <v>0</v>
      </c>
      <c r="KBS6" s="314">
        <f t="shared" si="117"/>
        <v>0</v>
      </c>
      <c r="KBT6" s="314">
        <f t="shared" si="117"/>
        <v>0</v>
      </c>
      <c r="KBU6" s="314">
        <f t="shared" si="117"/>
        <v>0</v>
      </c>
      <c r="KBV6" s="314">
        <f t="shared" si="117"/>
        <v>0</v>
      </c>
      <c r="KBW6" s="314">
        <f t="shared" si="117"/>
        <v>0</v>
      </c>
      <c r="KBX6" s="314">
        <f t="shared" si="117"/>
        <v>0</v>
      </c>
      <c r="KBY6" s="314">
        <f t="shared" si="117"/>
        <v>0</v>
      </c>
      <c r="KBZ6" s="314">
        <f t="shared" si="117"/>
        <v>0</v>
      </c>
      <c r="KCA6" s="314">
        <f t="shared" si="117"/>
        <v>0</v>
      </c>
      <c r="KCB6" s="314">
        <f t="shared" si="117"/>
        <v>0</v>
      </c>
      <c r="KCC6" s="314">
        <f t="shared" si="117"/>
        <v>0</v>
      </c>
      <c r="KCD6" s="314">
        <f t="shared" si="117"/>
        <v>0</v>
      </c>
      <c r="KCE6" s="314">
        <f t="shared" si="117"/>
        <v>0</v>
      </c>
      <c r="KCF6" s="314">
        <f t="shared" si="117"/>
        <v>0</v>
      </c>
      <c r="KCG6" s="314">
        <f t="shared" si="117"/>
        <v>0</v>
      </c>
      <c r="KCH6" s="314">
        <f t="shared" si="117"/>
        <v>0</v>
      </c>
      <c r="KCI6" s="314">
        <f t="shared" si="117"/>
        <v>0</v>
      </c>
      <c r="KCJ6" s="314">
        <f t="shared" si="117"/>
        <v>0</v>
      </c>
      <c r="KCK6" s="314">
        <f t="shared" si="117"/>
        <v>0</v>
      </c>
      <c r="KCL6" s="314">
        <f t="shared" si="117"/>
        <v>0</v>
      </c>
      <c r="KCM6" s="314">
        <f t="shared" si="117"/>
        <v>0</v>
      </c>
      <c r="KCN6" s="314">
        <f t="shared" si="117"/>
        <v>0</v>
      </c>
      <c r="KCO6" s="314">
        <f t="shared" si="117"/>
        <v>0</v>
      </c>
      <c r="KCP6" s="314">
        <f t="shared" si="117"/>
        <v>0</v>
      </c>
      <c r="KCQ6" s="314">
        <f t="shared" si="117"/>
        <v>0</v>
      </c>
      <c r="KCR6" s="314">
        <f t="shared" si="117"/>
        <v>0</v>
      </c>
      <c r="KCS6" s="314">
        <f t="shared" si="117"/>
        <v>0</v>
      </c>
      <c r="KCT6" s="314">
        <f t="shared" si="117"/>
        <v>0</v>
      </c>
      <c r="KCU6" s="314">
        <f t="shared" si="117"/>
        <v>0</v>
      </c>
      <c r="KCV6" s="314">
        <f t="shared" si="117"/>
        <v>0</v>
      </c>
      <c r="KCW6" s="314">
        <f t="shared" si="117"/>
        <v>0</v>
      </c>
      <c r="KCX6" s="314">
        <f t="shared" si="117"/>
        <v>0</v>
      </c>
      <c r="KCY6" s="314">
        <f t="shared" si="117"/>
        <v>0</v>
      </c>
      <c r="KCZ6" s="314">
        <f t="shared" si="117"/>
        <v>0</v>
      </c>
      <c r="KDA6" s="314">
        <f t="shared" si="117"/>
        <v>0</v>
      </c>
      <c r="KDB6" s="314">
        <f t="shared" si="117"/>
        <v>0</v>
      </c>
      <c r="KDC6" s="314">
        <f t="shared" si="117"/>
        <v>0</v>
      </c>
      <c r="KDD6" s="314">
        <f t="shared" si="117"/>
        <v>0</v>
      </c>
      <c r="KDE6" s="314">
        <f t="shared" si="117"/>
        <v>0</v>
      </c>
      <c r="KDF6" s="314">
        <f t="shared" si="117"/>
        <v>0</v>
      </c>
      <c r="KDG6" s="314">
        <f t="shared" si="117"/>
        <v>0</v>
      </c>
      <c r="KDH6" s="314">
        <f t="shared" si="117"/>
        <v>0</v>
      </c>
      <c r="KDI6" s="314">
        <f t="shared" si="117"/>
        <v>0</v>
      </c>
      <c r="KDJ6" s="314">
        <f t="shared" si="117"/>
        <v>0</v>
      </c>
      <c r="KDK6" s="314">
        <f t="shared" si="117"/>
        <v>0</v>
      </c>
      <c r="KDL6" s="314">
        <f t="shared" si="117"/>
        <v>0</v>
      </c>
      <c r="KDM6" s="314">
        <f t="shared" si="117"/>
        <v>0</v>
      </c>
      <c r="KDN6" s="314">
        <f t="shared" si="117"/>
        <v>0</v>
      </c>
      <c r="KDO6" s="314">
        <f t="shared" si="117"/>
        <v>0</v>
      </c>
      <c r="KDP6" s="314">
        <f t="shared" si="117"/>
        <v>0</v>
      </c>
      <c r="KDQ6" s="314">
        <f t="shared" si="117"/>
        <v>0</v>
      </c>
      <c r="KDR6" s="314">
        <f t="shared" si="117"/>
        <v>0</v>
      </c>
      <c r="KDS6" s="314">
        <f t="shared" si="117"/>
        <v>0</v>
      </c>
      <c r="KDT6" s="314">
        <f t="shared" ref="KDT6:KGE6" si="118">KDT35-(KDT4+KDT5+KDT7+KDT8+KDT9)</f>
        <v>0</v>
      </c>
      <c r="KDU6" s="314">
        <f t="shared" si="118"/>
        <v>0</v>
      </c>
      <c r="KDV6" s="314">
        <f t="shared" si="118"/>
        <v>0</v>
      </c>
      <c r="KDW6" s="314">
        <f t="shared" si="118"/>
        <v>0</v>
      </c>
      <c r="KDX6" s="314">
        <f t="shared" si="118"/>
        <v>0</v>
      </c>
      <c r="KDY6" s="314">
        <f t="shared" si="118"/>
        <v>0</v>
      </c>
      <c r="KDZ6" s="314">
        <f t="shared" si="118"/>
        <v>0</v>
      </c>
      <c r="KEA6" s="314">
        <f t="shared" si="118"/>
        <v>0</v>
      </c>
      <c r="KEB6" s="314">
        <f t="shared" si="118"/>
        <v>0</v>
      </c>
      <c r="KEC6" s="314">
        <f t="shared" si="118"/>
        <v>0</v>
      </c>
      <c r="KED6" s="314">
        <f t="shared" si="118"/>
        <v>0</v>
      </c>
      <c r="KEE6" s="314">
        <f t="shared" si="118"/>
        <v>0</v>
      </c>
      <c r="KEF6" s="314">
        <f t="shared" si="118"/>
        <v>0</v>
      </c>
      <c r="KEG6" s="314">
        <f t="shared" si="118"/>
        <v>0</v>
      </c>
      <c r="KEH6" s="314">
        <f t="shared" si="118"/>
        <v>0</v>
      </c>
      <c r="KEI6" s="314">
        <f t="shared" si="118"/>
        <v>0</v>
      </c>
      <c r="KEJ6" s="314">
        <f t="shared" si="118"/>
        <v>0</v>
      </c>
      <c r="KEK6" s="314">
        <f t="shared" si="118"/>
        <v>0</v>
      </c>
      <c r="KEL6" s="314">
        <f t="shared" si="118"/>
        <v>0</v>
      </c>
      <c r="KEM6" s="314">
        <f t="shared" si="118"/>
        <v>0</v>
      </c>
      <c r="KEN6" s="314">
        <f t="shared" si="118"/>
        <v>0</v>
      </c>
      <c r="KEO6" s="314">
        <f t="shared" si="118"/>
        <v>0</v>
      </c>
      <c r="KEP6" s="314">
        <f t="shared" si="118"/>
        <v>0</v>
      </c>
      <c r="KEQ6" s="314">
        <f t="shared" si="118"/>
        <v>0</v>
      </c>
      <c r="KER6" s="314">
        <f t="shared" si="118"/>
        <v>0</v>
      </c>
      <c r="KES6" s="314">
        <f t="shared" si="118"/>
        <v>0</v>
      </c>
      <c r="KET6" s="314">
        <f t="shared" si="118"/>
        <v>0</v>
      </c>
      <c r="KEU6" s="314">
        <f t="shared" si="118"/>
        <v>0</v>
      </c>
      <c r="KEV6" s="314">
        <f t="shared" si="118"/>
        <v>0</v>
      </c>
      <c r="KEW6" s="314">
        <f t="shared" si="118"/>
        <v>0</v>
      </c>
      <c r="KEX6" s="314">
        <f t="shared" si="118"/>
        <v>0</v>
      </c>
      <c r="KEY6" s="314">
        <f t="shared" si="118"/>
        <v>0</v>
      </c>
      <c r="KEZ6" s="314">
        <f t="shared" si="118"/>
        <v>0</v>
      </c>
      <c r="KFA6" s="314">
        <f t="shared" si="118"/>
        <v>0</v>
      </c>
      <c r="KFB6" s="314">
        <f t="shared" si="118"/>
        <v>0</v>
      </c>
      <c r="KFC6" s="314">
        <f t="shared" si="118"/>
        <v>0</v>
      </c>
      <c r="KFD6" s="314">
        <f t="shared" si="118"/>
        <v>0</v>
      </c>
      <c r="KFE6" s="314">
        <f t="shared" si="118"/>
        <v>0</v>
      </c>
      <c r="KFF6" s="314">
        <f t="shared" si="118"/>
        <v>0</v>
      </c>
      <c r="KFG6" s="314">
        <f t="shared" si="118"/>
        <v>0</v>
      </c>
      <c r="KFH6" s="314">
        <f t="shared" si="118"/>
        <v>0</v>
      </c>
      <c r="KFI6" s="314">
        <f t="shared" si="118"/>
        <v>0</v>
      </c>
      <c r="KFJ6" s="314">
        <f t="shared" si="118"/>
        <v>0</v>
      </c>
      <c r="KFK6" s="314">
        <f t="shared" si="118"/>
        <v>0</v>
      </c>
      <c r="KFL6" s="314">
        <f t="shared" si="118"/>
        <v>0</v>
      </c>
      <c r="KFM6" s="314">
        <f t="shared" si="118"/>
        <v>0</v>
      </c>
      <c r="KFN6" s="314">
        <f t="shared" si="118"/>
        <v>0</v>
      </c>
      <c r="KFO6" s="314">
        <f t="shared" si="118"/>
        <v>0</v>
      </c>
      <c r="KFP6" s="314">
        <f t="shared" si="118"/>
        <v>0</v>
      </c>
      <c r="KFQ6" s="314">
        <f t="shared" si="118"/>
        <v>0</v>
      </c>
      <c r="KFR6" s="314">
        <f t="shared" si="118"/>
        <v>0</v>
      </c>
      <c r="KFS6" s="314">
        <f t="shared" si="118"/>
        <v>0</v>
      </c>
      <c r="KFT6" s="314">
        <f t="shared" si="118"/>
        <v>0</v>
      </c>
      <c r="KFU6" s="314">
        <f t="shared" si="118"/>
        <v>0</v>
      </c>
      <c r="KFV6" s="314">
        <f t="shared" si="118"/>
        <v>0</v>
      </c>
      <c r="KFW6" s="314">
        <f t="shared" si="118"/>
        <v>0</v>
      </c>
      <c r="KFX6" s="314">
        <f t="shared" si="118"/>
        <v>0</v>
      </c>
      <c r="KFY6" s="314">
        <f t="shared" si="118"/>
        <v>0</v>
      </c>
      <c r="KFZ6" s="314">
        <f t="shared" si="118"/>
        <v>0</v>
      </c>
      <c r="KGA6" s="314">
        <f t="shared" si="118"/>
        <v>0</v>
      </c>
      <c r="KGB6" s="314">
        <f t="shared" si="118"/>
        <v>0</v>
      </c>
      <c r="KGC6" s="314">
        <f t="shared" si="118"/>
        <v>0</v>
      </c>
      <c r="KGD6" s="314">
        <f t="shared" si="118"/>
        <v>0</v>
      </c>
      <c r="KGE6" s="314">
        <f t="shared" si="118"/>
        <v>0</v>
      </c>
      <c r="KGF6" s="314">
        <f t="shared" ref="KGF6:KIQ6" si="119">KGF35-(KGF4+KGF5+KGF7+KGF8+KGF9)</f>
        <v>0</v>
      </c>
      <c r="KGG6" s="314">
        <f t="shared" si="119"/>
        <v>0</v>
      </c>
      <c r="KGH6" s="314">
        <f t="shared" si="119"/>
        <v>0</v>
      </c>
      <c r="KGI6" s="314">
        <f t="shared" si="119"/>
        <v>0</v>
      </c>
      <c r="KGJ6" s="314">
        <f t="shared" si="119"/>
        <v>0</v>
      </c>
      <c r="KGK6" s="314">
        <f t="shared" si="119"/>
        <v>0</v>
      </c>
      <c r="KGL6" s="314">
        <f t="shared" si="119"/>
        <v>0</v>
      </c>
      <c r="KGM6" s="314">
        <f t="shared" si="119"/>
        <v>0</v>
      </c>
      <c r="KGN6" s="314">
        <f t="shared" si="119"/>
        <v>0</v>
      </c>
      <c r="KGO6" s="314">
        <f t="shared" si="119"/>
        <v>0</v>
      </c>
      <c r="KGP6" s="314">
        <f t="shared" si="119"/>
        <v>0</v>
      </c>
      <c r="KGQ6" s="314">
        <f t="shared" si="119"/>
        <v>0</v>
      </c>
      <c r="KGR6" s="314">
        <f t="shared" si="119"/>
        <v>0</v>
      </c>
      <c r="KGS6" s="314">
        <f t="shared" si="119"/>
        <v>0</v>
      </c>
      <c r="KGT6" s="314">
        <f t="shared" si="119"/>
        <v>0</v>
      </c>
      <c r="KGU6" s="314">
        <f t="shared" si="119"/>
        <v>0</v>
      </c>
      <c r="KGV6" s="314">
        <f t="shared" si="119"/>
        <v>0</v>
      </c>
      <c r="KGW6" s="314">
        <f t="shared" si="119"/>
        <v>0</v>
      </c>
      <c r="KGX6" s="314">
        <f t="shared" si="119"/>
        <v>0</v>
      </c>
      <c r="KGY6" s="314">
        <f t="shared" si="119"/>
        <v>0</v>
      </c>
      <c r="KGZ6" s="314">
        <f t="shared" si="119"/>
        <v>0</v>
      </c>
      <c r="KHA6" s="314">
        <f t="shared" si="119"/>
        <v>0</v>
      </c>
      <c r="KHB6" s="314">
        <f t="shared" si="119"/>
        <v>0</v>
      </c>
      <c r="KHC6" s="314">
        <f t="shared" si="119"/>
        <v>0</v>
      </c>
      <c r="KHD6" s="314">
        <f t="shared" si="119"/>
        <v>0</v>
      </c>
      <c r="KHE6" s="314">
        <f t="shared" si="119"/>
        <v>0</v>
      </c>
      <c r="KHF6" s="314">
        <f t="shared" si="119"/>
        <v>0</v>
      </c>
      <c r="KHG6" s="314">
        <f t="shared" si="119"/>
        <v>0</v>
      </c>
      <c r="KHH6" s="314">
        <f t="shared" si="119"/>
        <v>0</v>
      </c>
      <c r="KHI6" s="314">
        <f t="shared" si="119"/>
        <v>0</v>
      </c>
      <c r="KHJ6" s="314">
        <f t="shared" si="119"/>
        <v>0</v>
      </c>
      <c r="KHK6" s="314">
        <f t="shared" si="119"/>
        <v>0</v>
      </c>
      <c r="KHL6" s="314">
        <f t="shared" si="119"/>
        <v>0</v>
      </c>
      <c r="KHM6" s="314">
        <f t="shared" si="119"/>
        <v>0</v>
      </c>
      <c r="KHN6" s="314">
        <f t="shared" si="119"/>
        <v>0</v>
      </c>
      <c r="KHO6" s="314">
        <f t="shared" si="119"/>
        <v>0</v>
      </c>
      <c r="KHP6" s="314">
        <f t="shared" si="119"/>
        <v>0</v>
      </c>
      <c r="KHQ6" s="314">
        <f t="shared" si="119"/>
        <v>0</v>
      </c>
      <c r="KHR6" s="314">
        <f t="shared" si="119"/>
        <v>0</v>
      </c>
      <c r="KHS6" s="314">
        <f t="shared" si="119"/>
        <v>0</v>
      </c>
      <c r="KHT6" s="314">
        <f t="shared" si="119"/>
        <v>0</v>
      </c>
      <c r="KHU6" s="314">
        <f t="shared" si="119"/>
        <v>0</v>
      </c>
      <c r="KHV6" s="314">
        <f t="shared" si="119"/>
        <v>0</v>
      </c>
      <c r="KHW6" s="314">
        <f t="shared" si="119"/>
        <v>0</v>
      </c>
      <c r="KHX6" s="314">
        <f t="shared" si="119"/>
        <v>0</v>
      </c>
      <c r="KHY6" s="314">
        <f t="shared" si="119"/>
        <v>0</v>
      </c>
      <c r="KHZ6" s="314">
        <f t="shared" si="119"/>
        <v>0</v>
      </c>
      <c r="KIA6" s="314">
        <f t="shared" si="119"/>
        <v>0</v>
      </c>
      <c r="KIB6" s="314">
        <f t="shared" si="119"/>
        <v>0</v>
      </c>
      <c r="KIC6" s="314">
        <f t="shared" si="119"/>
        <v>0</v>
      </c>
      <c r="KID6" s="314">
        <f t="shared" si="119"/>
        <v>0</v>
      </c>
      <c r="KIE6" s="314">
        <f t="shared" si="119"/>
        <v>0</v>
      </c>
      <c r="KIF6" s="314">
        <f t="shared" si="119"/>
        <v>0</v>
      </c>
      <c r="KIG6" s="314">
        <f t="shared" si="119"/>
        <v>0</v>
      </c>
      <c r="KIH6" s="314">
        <f t="shared" si="119"/>
        <v>0</v>
      </c>
      <c r="KII6" s="314">
        <f t="shared" si="119"/>
        <v>0</v>
      </c>
      <c r="KIJ6" s="314">
        <f t="shared" si="119"/>
        <v>0</v>
      </c>
      <c r="KIK6" s="314">
        <f t="shared" si="119"/>
        <v>0</v>
      </c>
      <c r="KIL6" s="314">
        <f t="shared" si="119"/>
        <v>0</v>
      </c>
      <c r="KIM6" s="314">
        <f t="shared" si="119"/>
        <v>0</v>
      </c>
      <c r="KIN6" s="314">
        <f t="shared" si="119"/>
        <v>0</v>
      </c>
      <c r="KIO6" s="314">
        <f t="shared" si="119"/>
        <v>0</v>
      </c>
      <c r="KIP6" s="314">
        <f t="shared" si="119"/>
        <v>0</v>
      </c>
      <c r="KIQ6" s="314">
        <f t="shared" si="119"/>
        <v>0</v>
      </c>
      <c r="KIR6" s="314">
        <f t="shared" ref="KIR6:KLC6" si="120">KIR35-(KIR4+KIR5+KIR7+KIR8+KIR9)</f>
        <v>0</v>
      </c>
      <c r="KIS6" s="314">
        <f t="shared" si="120"/>
        <v>0</v>
      </c>
      <c r="KIT6" s="314">
        <f t="shared" si="120"/>
        <v>0</v>
      </c>
      <c r="KIU6" s="314">
        <f t="shared" si="120"/>
        <v>0</v>
      </c>
      <c r="KIV6" s="314">
        <f t="shared" si="120"/>
        <v>0</v>
      </c>
      <c r="KIW6" s="314">
        <f t="shared" si="120"/>
        <v>0</v>
      </c>
      <c r="KIX6" s="314">
        <f t="shared" si="120"/>
        <v>0</v>
      </c>
      <c r="KIY6" s="314">
        <f t="shared" si="120"/>
        <v>0</v>
      </c>
      <c r="KIZ6" s="314">
        <f t="shared" si="120"/>
        <v>0</v>
      </c>
      <c r="KJA6" s="314">
        <f t="shared" si="120"/>
        <v>0</v>
      </c>
      <c r="KJB6" s="314">
        <f t="shared" si="120"/>
        <v>0</v>
      </c>
      <c r="KJC6" s="314">
        <f t="shared" si="120"/>
        <v>0</v>
      </c>
      <c r="KJD6" s="314">
        <f t="shared" si="120"/>
        <v>0</v>
      </c>
      <c r="KJE6" s="314">
        <f t="shared" si="120"/>
        <v>0</v>
      </c>
      <c r="KJF6" s="314">
        <f t="shared" si="120"/>
        <v>0</v>
      </c>
      <c r="KJG6" s="314">
        <f t="shared" si="120"/>
        <v>0</v>
      </c>
      <c r="KJH6" s="314">
        <f t="shared" si="120"/>
        <v>0</v>
      </c>
      <c r="KJI6" s="314">
        <f t="shared" si="120"/>
        <v>0</v>
      </c>
      <c r="KJJ6" s="314">
        <f t="shared" si="120"/>
        <v>0</v>
      </c>
      <c r="KJK6" s="314">
        <f t="shared" si="120"/>
        <v>0</v>
      </c>
      <c r="KJL6" s="314">
        <f t="shared" si="120"/>
        <v>0</v>
      </c>
      <c r="KJM6" s="314">
        <f t="shared" si="120"/>
        <v>0</v>
      </c>
      <c r="KJN6" s="314">
        <f t="shared" si="120"/>
        <v>0</v>
      </c>
      <c r="KJO6" s="314">
        <f t="shared" si="120"/>
        <v>0</v>
      </c>
      <c r="KJP6" s="314">
        <f t="shared" si="120"/>
        <v>0</v>
      </c>
      <c r="KJQ6" s="314">
        <f t="shared" si="120"/>
        <v>0</v>
      </c>
      <c r="KJR6" s="314">
        <f t="shared" si="120"/>
        <v>0</v>
      </c>
      <c r="KJS6" s="314">
        <f t="shared" si="120"/>
        <v>0</v>
      </c>
      <c r="KJT6" s="314">
        <f t="shared" si="120"/>
        <v>0</v>
      </c>
      <c r="KJU6" s="314">
        <f t="shared" si="120"/>
        <v>0</v>
      </c>
      <c r="KJV6" s="314">
        <f t="shared" si="120"/>
        <v>0</v>
      </c>
      <c r="KJW6" s="314">
        <f t="shared" si="120"/>
        <v>0</v>
      </c>
      <c r="KJX6" s="314">
        <f t="shared" si="120"/>
        <v>0</v>
      </c>
      <c r="KJY6" s="314">
        <f t="shared" si="120"/>
        <v>0</v>
      </c>
      <c r="KJZ6" s="314">
        <f t="shared" si="120"/>
        <v>0</v>
      </c>
      <c r="KKA6" s="314">
        <f t="shared" si="120"/>
        <v>0</v>
      </c>
      <c r="KKB6" s="314">
        <f t="shared" si="120"/>
        <v>0</v>
      </c>
      <c r="KKC6" s="314">
        <f t="shared" si="120"/>
        <v>0</v>
      </c>
      <c r="KKD6" s="314">
        <f t="shared" si="120"/>
        <v>0</v>
      </c>
      <c r="KKE6" s="314">
        <f t="shared" si="120"/>
        <v>0</v>
      </c>
      <c r="KKF6" s="314">
        <f t="shared" si="120"/>
        <v>0</v>
      </c>
      <c r="KKG6" s="314">
        <f t="shared" si="120"/>
        <v>0</v>
      </c>
      <c r="KKH6" s="314">
        <f t="shared" si="120"/>
        <v>0</v>
      </c>
      <c r="KKI6" s="314">
        <f t="shared" si="120"/>
        <v>0</v>
      </c>
      <c r="KKJ6" s="314">
        <f t="shared" si="120"/>
        <v>0</v>
      </c>
      <c r="KKK6" s="314">
        <f t="shared" si="120"/>
        <v>0</v>
      </c>
      <c r="KKL6" s="314">
        <f t="shared" si="120"/>
        <v>0</v>
      </c>
      <c r="KKM6" s="314">
        <f t="shared" si="120"/>
        <v>0</v>
      </c>
      <c r="KKN6" s="314">
        <f t="shared" si="120"/>
        <v>0</v>
      </c>
      <c r="KKO6" s="314">
        <f t="shared" si="120"/>
        <v>0</v>
      </c>
      <c r="KKP6" s="314">
        <f t="shared" si="120"/>
        <v>0</v>
      </c>
      <c r="KKQ6" s="314">
        <f t="shared" si="120"/>
        <v>0</v>
      </c>
      <c r="KKR6" s="314">
        <f t="shared" si="120"/>
        <v>0</v>
      </c>
      <c r="KKS6" s="314">
        <f t="shared" si="120"/>
        <v>0</v>
      </c>
      <c r="KKT6" s="314">
        <f t="shared" si="120"/>
        <v>0</v>
      </c>
      <c r="KKU6" s="314">
        <f t="shared" si="120"/>
        <v>0</v>
      </c>
      <c r="KKV6" s="314">
        <f t="shared" si="120"/>
        <v>0</v>
      </c>
      <c r="KKW6" s="314">
        <f t="shared" si="120"/>
        <v>0</v>
      </c>
      <c r="KKX6" s="314">
        <f t="shared" si="120"/>
        <v>0</v>
      </c>
      <c r="KKY6" s="314">
        <f t="shared" si="120"/>
        <v>0</v>
      </c>
      <c r="KKZ6" s="314">
        <f t="shared" si="120"/>
        <v>0</v>
      </c>
      <c r="KLA6" s="314">
        <f t="shared" si="120"/>
        <v>0</v>
      </c>
      <c r="KLB6" s="314">
        <f t="shared" si="120"/>
        <v>0</v>
      </c>
      <c r="KLC6" s="314">
        <f t="shared" si="120"/>
        <v>0</v>
      </c>
      <c r="KLD6" s="314">
        <f t="shared" ref="KLD6:KNO6" si="121">KLD35-(KLD4+KLD5+KLD7+KLD8+KLD9)</f>
        <v>0</v>
      </c>
      <c r="KLE6" s="314">
        <f t="shared" si="121"/>
        <v>0</v>
      </c>
      <c r="KLF6" s="314">
        <f t="shared" si="121"/>
        <v>0</v>
      </c>
      <c r="KLG6" s="314">
        <f t="shared" si="121"/>
        <v>0</v>
      </c>
      <c r="KLH6" s="314">
        <f t="shared" si="121"/>
        <v>0</v>
      </c>
      <c r="KLI6" s="314">
        <f t="shared" si="121"/>
        <v>0</v>
      </c>
      <c r="KLJ6" s="314">
        <f t="shared" si="121"/>
        <v>0</v>
      </c>
      <c r="KLK6" s="314">
        <f t="shared" si="121"/>
        <v>0</v>
      </c>
      <c r="KLL6" s="314">
        <f t="shared" si="121"/>
        <v>0</v>
      </c>
      <c r="KLM6" s="314">
        <f t="shared" si="121"/>
        <v>0</v>
      </c>
      <c r="KLN6" s="314">
        <f t="shared" si="121"/>
        <v>0</v>
      </c>
      <c r="KLO6" s="314">
        <f t="shared" si="121"/>
        <v>0</v>
      </c>
      <c r="KLP6" s="314">
        <f t="shared" si="121"/>
        <v>0</v>
      </c>
      <c r="KLQ6" s="314">
        <f t="shared" si="121"/>
        <v>0</v>
      </c>
      <c r="KLR6" s="314">
        <f t="shared" si="121"/>
        <v>0</v>
      </c>
      <c r="KLS6" s="314">
        <f t="shared" si="121"/>
        <v>0</v>
      </c>
      <c r="KLT6" s="314">
        <f t="shared" si="121"/>
        <v>0</v>
      </c>
      <c r="KLU6" s="314">
        <f t="shared" si="121"/>
        <v>0</v>
      </c>
      <c r="KLV6" s="314">
        <f t="shared" si="121"/>
        <v>0</v>
      </c>
      <c r="KLW6" s="314">
        <f t="shared" si="121"/>
        <v>0</v>
      </c>
      <c r="KLX6" s="314">
        <f t="shared" si="121"/>
        <v>0</v>
      </c>
      <c r="KLY6" s="314">
        <f t="shared" si="121"/>
        <v>0</v>
      </c>
      <c r="KLZ6" s="314">
        <f t="shared" si="121"/>
        <v>0</v>
      </c>
      <c r="KMA6" s="314">
        <f t="shared" si="121"/>
        <v>0</v>
      </c>
      <c r="KMB6" s="314">
        <f t="shared" si="121"/>
        <v>0</v>
      </c>
      <c r="KMC6" s="314">
        <f t="shared" si="121"/>
        <v>0</v>
      </c>
      <c r="KMD6" s="314">
        <f t="shared" si="121"/>
        <v>0</v>
      </c>
      <c r="KME6" s="314">
        <f t="shared" si="121"/>
        <v>0</v>
      </c>
      <c r="KMF6" s="314">
        <f t="shared" si="121"/>
        <v>0</v>
      </c>
      <c r="KMG6" s="314">
        <f t="shared" si="121"/>
        <v>0</v>
      </c>
      <c r="KMH6" s="314">
        <f t="shared" si="121"/>
        <v>0</v>
      </c>
      <c r="KMI6" s="314">
        <f t="shared" si="121"/>
        <v>0</v>
      </c>
      <c r="KMJ6" s="314">
        <f t="shared" si="121"/>
        <v>0</v>
      </c>
      <c r="KMK6" s="314">
        <f t="shared" si="121"/>
        <v>0</v>
      </c>
      <c r="KML6" s="314">
        <f t="shared" si="121"/>
        <v>0</v>
      </c>
      <c r="KMM6" s="314">
        <f t="shared" si="121"/>
        <v>0</v>
      </c>
      <c r="KMN6" s="314">
        <f t="shared" si="121"/>
        <v>0</v>
      </c>
      <c r="KMO6" s="314">
        <f t="shared" si="121"/>
        <v>0</v>
      </c>
      <c r="KMP6" s="314">
        <f t="shared" si="121"/>
        <v>0</v>
      </c>
      <c r="KMQ6" s="314">
        <f t="shared" si="121"/>
        <v>0</v>
      </c>
      <c r="KMR6" s="314">
        <f t="shared" si="121"/>
        <v>0</v>
      </c>
      <c r="KMS6" s="314">
        <f t="shared" si="121"/>
        <v>0</v>
      </c>
      <c r="KMT6" s="314">
        <f t="shared" si="121"/>
        <v>0</v>
      </c>
      <c r="KMU6" s="314">
        <f t="shared" si="121"/>
        <v>0</v>
      </c>
      <c r="KMV6" s="314">
        <f t="shared" si="121"/>
        <v>0</v>
      </c>
      <c r="KMW6" s="314">
        <f t="shared" si="121"/>
        <v>0</v>
      </c>
      <c r="KMX6" s="314">
        <f t="shared" si="121"/>
        <v>0</v>
      </c>
      <c r="KMY6" s="314">
        <f t="shared" si="121"/>
        <v>0</v>
      </c>
      <c r="KMZ6" s="314">
        <f t="shared" si="121"/>
        <v>0</v>
      </c>
      <c r="KNA6" s="314">
        <f t="shared" si="121"/>
        <v>0</v>
      </c>
      <c r="KNB6" s="314">
        <f t="shared" si="121"/>
        <v>0</v>
      </c>
      <c r="KNC6" s="314">
        <f t="shared" si="121"/>
        <v>0</v>
      </c>
      <c r="KND6" s="314">
        <f t="shared" si="121"/>
        <v>0</v>
      </c>
      <c r="KNE6" s="314">
        <f t="shared" si="121"/>
        <v>0</v>
      </c>
      <c r="KNF6" s="314">
        <f t="shared" si="121"/>
        <v>0</v>
      </c>
      <c r="KNG6" s="314">
        <f t="shared" si="121"/>
        <v>0</v>
      </c>
      <c r="KNH6" s="314">
        <f t="shared" si="121"/>
        <v>0</v>
      </c>
      <c r="KNI6" s="314">
        <f t="shared" si="121"/>
        <v>0</v>
      </c>
      <c r="KNJ6" s="314">
        <f t="shared" si="121"/>
        <v>0</v>
      </c>
      <c r="KNK6" s="314">
        <f t="shared" si="121"/>
        <v>0</v>
      </c>
      <c r="KNL6" s="314">
        <f t="shared" si="121"/>
        <v>0</v>
      </c>
      <c r="KNM6" s="314">
        <f t="shared" si="121"/>
        <v>0</v>
      </c>
      <c r="KNN6" s="314">
        <f t="shared" si="121"/>
        <v>0</v>
      </c>
      <c r="KNO6" s="314">
        <f t="shared" si="121"/>
        <v>0</v>
      </c>
      <c r="KNP6" s="314">
        <f t="shared" ref="KNP6:KQA6" si="122">KNP35-(KNP4+KNP5+KNP7+KNP8+KNP9)</f>
        <v>0</v>
      </c>
      <c r="KNQ6" s="314">
        <f t="shared" si="122"/>
        <v>0</v>
      </c>
      <c r="KNR6" s="314">
        <f t="shared" si="122"/>
        <v>0</v>
      </c>
      <c r="KNS6" s="314">
        <f t="shared" si="122"/>
        <v>0</v>
      </c>
      <c r="KNT6" s="314">
        <f t="shared" si="122"/>
        <v>0</v>
      </c>
      <c r="KNU6" s="314">
        <f t="shared" si="122"/>
        <v>0</v>
      </c>
      <c r="KNV6" s="314">
        <f t="shared" si="122"/>
        <v>0</v>
      </c>
      <c r="KNW6" s="314">
        <f t="shared" si="122"/>
        <v>0</v>
      </c>
      <c r="KNX6" s="314">
        <f t="shared" si="122"/>
        <v>0</v>
      </c>
      <c r="KNY6" s="314">
        <f t="shared" si="122"/>
        <v>0</v>
      </c>
      <c r="KNZ6" s="314">
        <f t="shared" si="122"/>
        <v>0</v>
      </c>
      <c r="KOA6" s="314">
        <f t="shared" si="122"/>
        <v>0</v>
      </c>
      <c r="KOB6" s="314">
        <f t="shared" si="122"/>
        <v>0</v>
      </c>
      <c r="KOC6" s="314">
        <f t="shared" si="122"/>
        <v>0</v>
      </c>
      <c r="KOD6" s="314">
        <f t="shared" si="122"/>
        <v>0</v>
      </c>
      <c r="KOE6" s="314">
        <f t="shared" si="122"/>
        <v>0</v>
      </c>
      <c r="KOF6" s="314">
        <f t="shared" si="122"/>
        <v>0</v>
      </c>
      <c r="KOG6" s="314">
        <f t="shared" si="122"/>
        <v>0</v>
      </c>
      <c r="KOH6" s="314">
        <f t="shared" si="122"/>
        <v>0</v>
      </c>
      <c r="KOI6" s="314">
        <f t="shared" si="122"/>
        <v>0</v>
      </c>
      <c r="KOJ6" s="314">
        <f t="shared" si="122"/>
        <v>0</v>
      </c>
      <c r="KOK6" s="314">
        <f t="shared" si="122"/>
        <v>0</v>
      </c>
      <c r="KOL6" s="314">
        <f t="shared" si="122"/>
        <v>0</v>
      </c>
      <c r="KOM6" s="314">
        <f t="shared" si="122"/>
        <v>0</v>
      </c>
      <c r="KON6" s="314">
        <f t="shared" si="122"/>
        <v>0</v>
      </c>
      <c r="KOO6" s="314">
        <f t="shared" si="122"/>
        <v>0</v>
      </c>
      <c r="KOP6" s="314">
        <f t="shared" si="122"/>
        <v>0</v>
      </c>
      <c r="KOQ6" s="314">
        <f t="shared" si="122"/>
        <v>0</v>
      </c>
      <c r="KOR6" s="314">
        <f t="shared" si="122"/>
        <v>0</v>
      </c>
      <c r="KOS6" s="314">
        <f t="shared" si="122"/>
        <v>0</v>
      </c>
      <c r="KOT6" s="314">
        <f t="shared" si="122"/>
        <v>0</v>
      </c>
      <c r="KOU6" s="314">
        <f t="shared" si="122"/>
        <v>0</v>
      </c>
      <c r="KOV6" s="314">
        <f t="shared" si="122"/>
        <v>0</v>
      </c>
      <c r="KOW6" s="314">
        <f t="shared" si="122"/>
        <v>0</v>
      </c>
      <c r="KOX6" s="314">
        <f t="shared" si="122"/>
        <v>0</v>
      </c>
      <c r="KOY6" s="314">
        <f t="shared" si="122"/>
        <v>0</v>
      </c>
      <c r="KOZ6" s="314">
        <f t="shared" si="122"/>
        <v>0</v>
      </c>
      <c r="KPA6" s="314">
        <f t="shared" si="122"/>
        <v>0</v>
      </c>
      <c r="KPB6" s="314">
        <f t="shared" si="122"/>
        <v>0</v>
      </c>
      <c r="KPC6" s="314">
        <f t="shared" si="122"/>
        <v>0</v>
      </c>
      <c r="KPD6" s="314">
        <f t="shared" si="122"/>
        <v>0</v>
      </c>
      <c r="KPE6" s="314">
        <f t="shared" si="122"/>
        <v>0</v>
      </c>
      <c r="KPF6" s="314">
        <f t="shared" si="122"/>
        <v>0</v>
      </c>
      <c r="KPG6" s="314">
        <f t="shared" si="122"/>
        <v>0</v>
      </c>
      <c r="KPH6" s="314">
        <f t="shared" si="122"/>
        <v>0</v>
      </c>
      <c r="KPI6" s="314">
        <f t="shared" si="122"/>
        <v>0</v>
      </c>
      <c r="KPJ6" s="314">
        <f t="shared" si="122"/>
        <v>0</v>
      </c>
      <c r="KPK6" s="314">
        <f t="shared" si="122"/>
        <v>0</v>
      </c>
      <c r="KPL6" s="314">
        <f t="shared" si="122"/>
        <v>0</v>
      </c>
      <c r="KPM6" s="314">
        <f t="shared" si="122"/>
        <v>0</v>
      </c>
      <c r="KPN6" s="314">
        <f t="shared" si="122"/>
        <v>0</v>
      </c>
      <c r="KPO6" s="314">
        <f t="shared" si="122"/>
        <v>0</v>
      </c>
      <c r="KPP6" s="314">
        <f t="shared" si="122"/>
        <v>0</v>
      </c>
      <c r="KPQ6" s="314">
        <f t="shared" si="122"/>
        <v>0</v>
      </c>
      <c r="KPR6" s="314">
        <f t="shared" si="122"/>
        <v>0</v>
      </c>
      <c r="KPS6" s="314">
        <f t="shared" si="122"/>
        <v>0</v>
      </c>
      <c r="KPT6" s="314">
        <f t="shared" si="122"/>
        <v>0</v>
      </c>
      <c r="KPU6" s="314">
        <f t="shared" si="122"/>
        <v>0</v>
      </c>
      <c r="KPV6" s="314">
        <f t="shared" si="122"/>
        <v>0</v>
      </c>
      <c r="KPW6" s="314">
        <f t="shared" si="122"/>
        <v>0</v>
      </c>
      <c r="KPX6" s="314">
        <f t="shared" si="122"/>
        <v>0</v>
      </c>
      <c r="KPY6" s="314">
        <f t="shared" si="122"/>
        <v>0</v>
      </c>
      <c r="KPZ6" s="314">
        <f t="shared" si="122"/>
        <v>0</v>
      </c>
      <c r="KQA6" s="314">
        <f t="shared" si="122"/>
        <v>0</v>
      </c>
      <c r="KQB6" s="314">
        <f t="shared" ref="KQB6:KSM6" si="123">KQB35-(KQB4+KQB5+KQB7+KQB8+KQB9)</f>
        <v>0</v>
      </c>
      <c r="KQC6" s="314">
        <f t="shared" si="123"/>
        <v>0</v>
      </c>
      <c r="KQD6" s="314">
        <f t="shared" si="123"/>
        <v>0</v>
      </c>
      <c r="KQE6" s="314">
        <f t="shared" si="123"/>
        <v>0</v>
      </c>
      <c r="KQF6" s="314">
        <f t="shared" si="123"/>
        <v>0</v>
      </c>
      <c r="KQG6" s="314">
        <f t="shared" si="123"/>
        <v>0</v>
      </c>
      <c r="KQH6" s="314">
        <f t="shared" si="123"/>
        <v>0</v>
      </c>
      <c r="KQI6" s="314">
        <f t="shared" si="123"/>
        <v>0</v>
      </c>
      <c r="KQJ6" s="314">
        <f t="shared" si="123"/>
        <v>0</v>
      </c>
      <c r="KQK6" s="314">
        <f t="shared" si="123"/>
        <v>0</v>
      </c>
      <c r="KQL6" s="314">
        <f t="shared" si="123"/>
        <v>0</v>
      </c>
      <c r="KQM6" s="314">
        <f t="shared" si="123"/>
        <v>0</v>
      </c>
      <c r="KQN6" s="314">
        <f t="shared" si="123"/>
        <v>0</v>
      </c>
      <c r="KQO6" s="314">
        <f t="shared" si="123"/>
        <v>0</v>
      </c>
      <c r="KQP6" s="314">
        <f t="shared" si="123"/>
        <v>0</v>
      </c>
      <c r="KQQ6" s="314">
        <f t="shared" si="123"/>
        <v>0</v>
      </c>
      <c r="KQR6" s="314">
        <f t="shared" si="123"/>
        <v>0</v>
      </c>
      <c r="KQS6" s="314">
        <f t="shared" si="123"/>
        <v>0</v>
      </c>
      <c r="KQT6" s="314">
        <f t="shared" si="123"/>
        <v>0</v>
      </c>
      <c r="KQU6" s="314">
        <f t="shared" si="123"/>
        <v>0</v>
      </c>
      <c r="KQV6" s="314">
        <f t="shared" si="123"/>
        <v>0</v>
      </c>
      <c r="KQW6" s="314">
        <f t="shared" si="123"/>
        <v>0</v>
      </c>
      <c r="KQX6" s="314">
        <f t="shared" si="123"/>
        <v>0</v>
      </c>
      <c r="KQY6" s="314">
        <f t="shared" si="123"/>
        <v>0</v>
      </c>
      <c r="KQZ6" s="314">
        <f t="shared" si="123"/>
        <v>0</v>
      </c>
      <c r="KRA6" s="314">
        <f t="shared" si="123"/>
        <v>0</v>
      </c>
      <c r="KRB6" s="314">
        <f t="shared" si="123"/>
        <v>0</v>
      </c>
      <c r="KRC6" s="314">
        <f t="shared" si="123"/>
        <v>0</v>
      </c>
      <c r="KRD6" s="314">
        <f t="shared" si="123"/>
        <v>0</v>
      </c>
      <c r="KRE6" s="314">
        <f t="shared" si="123"/>
        <v>0</v>
      </c>
      <c r="KRF6" s="314">
        <f t="shared" si="123"/>
        <v>0</v>
      </c>
      <c r="KRG6" s="314">
        <f t="shared" si="123"/>
        <v>0</v>
      </c>
      <c r="KRH6" s="314">
        <f t="shared" si="123"/>
        <v>0</v>
      </c>
      <c r="KRI6" s="314">
        <f t="shared" si="123"/>
        <v>0</v>
      </c>
      <c r="KRJ6" s="314">
        <f t="shared" si="123"/>
        <v>0</v>
      </c>
      <c r="KRK6" s="314">
        <f t="shared" si="123"/>
        <v>0</v>
      </c>
      <c r="KRL6" s="314">
        <f t="shared" si="123"/>
        <v>0</v>
      </c>
      <c r="KRM6" s="314">
        <f t="shared" si="123"/>
        <v>0</v>
      </c>
      <c r="KRN6" s="314">
        <f t="shared" si="123"/>
        <v>0</v>
      </c>
      <c r="KRO6" s="314">
        <f t="shared" si="123"/>
        <v>0</v>
      </c>
      <c r="KRP6" s="314">
        <f t="shared" si="123"/>
        <v>0</v>
      </c>
      <c r="KRQ6" s="314">
        <f t="shared" si="123"/>
        <v>0</v>
      </c>
      <c r="KRR6" s="314">
        <f t="shared" si="123"/>
        <v>0</v>
      </c>
      <c r="KRS6" s="314">
        <f t="shared" si="123"/>
        <v>0</v>
      </c>
      <c r="KRT6" s="314">
        <f t="shared" si="123"/>
        <v>0</v>
      </c>
      <c r="KRU6" s="314">
        <f t="shared" si="123"/>
        <v>0</v>
      </c>
      <c r="KRV6" s="314">
        <f t="shared" si="123"/>
        <v>0</v>
      </c>
      <c r="KRW6" s="314">
        <f t="shared" si="123"/>
        <v>0</v>
      </c>
      <c r="KRX6" s="314">
        <f t="shared" si="123"/>
        <v>0</v>
      </c>
      <c r="KRY6" s="314">
        <f t="shared" si="123"/>
        <v>0</v>
      </c>
      <c r="KRZ6" s="314">
        <f t="shared" si="123"/>
        <v>0</v>
      </c>
      <c r="KSA6" s="314">
        <f t="shared" si="123"/>
        <v>0</v>
      </c>
      <c r="KSB6" s="314">
        <f t="shared" si="123"/>
        <v>0</v>
      </c>
      <c r="KSC6" s="314">
        <f t="shared" si="123"/>
        <v>0</v>
      </c>
      <c r="KSD6" s="314">
        <f t="shared" si="123"/>
        <v>0</v>
      </c>
      <c r="KSE6" s="314">
        <f t="shared" si="123"/>
        <v>0</v>
      </c>
      <c r="KSF6" s="314">
        <f t="shared" si="123"/>
        <v>0</v>
      </c>
      <c r="KSG6" s="314">
        <f t="shared" si="123"/>
        <v>0</v>
      </c>
      <c r="KSH6" s="314">
        <f t="shared" si="123"/>
        <v>0</v>
      </c>
      <c r="KSI6" s="314">
        <f t="shared" si="123"/>
        <v>0</v>
      </c>
      <c r="KSJ6" s="314">
        <f t="shared" si="123"/>
        <v>0</v>
      </c>
      <c r="KSK6" s="314">
        <f t="shared" si="123"/>
        <v>0</v>
      </c>
      <c r="KSL6" s="314">
        <f t="shared" si="123"/>
        <v>0</v>
      </c>
      <c r="KSM6" s="314">
        <f t="shared" si="123"/>
        <v>0</v>
      </c>
      <c r="KSN6" s="314">
        <f t="shared" ref="KSN6:KUY6" si="124">KSN35-(KSN4+KSN5+KSN7+KSN8+KSN9)</f>
        <v>0</v>
      </c>
      <c r="KSO6" s="314">
        <f t="shared" si="124"/>
        <v>0</v>
      </c>
      <c r="KSP6" s="314">
        <f t="shared" si="124"/>
        <v>0</v>
      </c>
      <c r="KSQ6" s="314">
        <f t="shared" si="124"/>
        <v>0</v>
      </c>
      <c r="KSR6" s="314">
        <f t="shared" si="124"/>
        <v>0</v>
      </c>
      <c r="KSS6" s="314">
        <f t="shared" si="124"/>
        <v>0</v>
      </c>
      <c r="KST6" s="314">
        <f t="shared" si="124"/>
        <v>0</v>
      </c>
      <c r="KSU6" s="314">
        <f t="shared" si="124"/>
        <v>0</v>
      </c>
      <c r="KSV6" s="314">
        <f t="shared" si="124"/>
        <v>0</v>
      </c>
      <c r="KSW6" s="314">
        <f t="shared" si="124"/>
        <v>0</v>
      </c>
      <c r="KSX6" s="314">
        <f t="shared" si="124"/>
        <v>0</v>
      </c>
      <c r="KSY6" s="314">
        <f t="shared" si="124"/>
        <v>0</v>
      </c>
      <c r="KSZ6" s="314">
        <f t="shared" si="124"/>
        <v>0</v>
      </c>
      <c r="KTA6" s="314">
        <f t="shared" si="124"/>
        <v>0</v>
      </c>
      <c r="KTB6" s="314">
        <f t="shared" si="124"/>
        <v>0</v>
      </c>
      <c r="KTC6" s="314">
        <f t="shared" si="124"/>
        <v>0</v>
      </c>
      <c r="KTD6" s="314">
        <f t="shared" si="124"/>
        <v>0</v>
      </c>
      <c r="KTE6" s="314">
        <f t="shared" si="124"/>
        <v>0</v>
      </c>
      <c r="KTF6" s="314">
        <f t="shared" si="124"/>
        <v>0</v>
      </c>
      <c r="KTG6" s="314">
        <f t="shared" si="124"/>
        <v>0</v>
      </c>
      <c r="KTH6" s="314">
        <f t="shared" si="124"/>
        <v>0</v>
      </c>
      <c r="KTI6" s="314">
        <f t="shared" si="124"/>
        <v>0</v>
      </c>
      <c r="KTJ6" s="314">
        <f t="shared" si="124"/>
        <v>0</v>
      </c>
      <c r="KTK6" s="314">
        <f t="shared" si="124"/>
        <v>0</v>
      </c>
      <c r="KTL6" s="314">
        <f t="shared" si="124"/>
        <v>0</v>
      </c>
      <c r="KTM6" s="314">
        <f t="shared" si="124"/>
        <v>0</v>
      </c>
      <c r="KTN6" s="314">
        <f t="shared" si="124"/>
        <v>0</v>
      </c>
      <c r="KTO6" s="314">
        <f t="shared" si="124"/>
        <v>0</v>
      </c>
      <c r="KTP6" s="314">
        <f t="shared" si="124"/>
        <v>0</v>
      </c>
      <c r="KTQ6" s="314">
        <f t="shared" si="124"/>
        <v>0</v>
      </c>
      <c r="KTR6" s="314">
        <f t="shared" si="124"/>
        <v>0</v>
      </c>
      <c r="KTS6" s="314">
        <f t="shared" si="124"/>
        <v>0</v>
      </c>
      <c r="KTT6" s="314">
        <f t="shared" si="124"/>
        <v>0</v>
      </c>
      <c r="KTU6" s="314">
        <f t="shared" si="124"/>
        <v>0</v>
      </c>
      <c r="KTV6" s="314">
        <f t="shared" si="124"/>
        <v>0</v>
      </c>
      <c r="KTW6" s="314">
        <f t="shared" si="124"/>
        <v>0</v>
      </c>
      <c r="KTX6" s="314">
        <f t="shared" si="124"/>
        <v>0</v>
      </c>
      <c r="KTY6" s="314">
        <f t="shared" si="124"/>
        <v>0</v>
      </c>
      <c r="KTZ6" s="314">
        <f t="shared" si="124"/>
        <v>0</v>
      </c>
      <c r="KUA6" s="314">
        <f t="shared" si="124"/>
        <v>0</v>
      </c>
      <c r="KUB6" s="314">
        <f t="shared" si="124"/>
        <v>0</v>
      </c>
      <c r="KUC6" s="314">
        <f t="shared" si="124"/>
        <v>0</v>
      </c>
      <c r="KUD6" s="314">
        <f t="shared" si="124"/>
        <v>0</v>
      </c>
      <c r="KUE6" s="314">
        <f t="shared" si="124"/>
        <v>0</v>
      </c>
      <c r="KUF6" s="314">
        <f t="shared" si="124"/>
        <v>0</v>
      </c>
      <c r="KUG6" s="314">
        <f t="shared" si="124"/>
        <v>0</v>
      </c>
      <c r="KUH6" s="314">
        <f t="shared" si="124"/>
        <v>0</v>
      </c>
      <c r="KUI6" s="314">
        <f t="shared" si="124"/>
        <v>0</v>
      </c>
      <c r="KUJ6" s="314">
        <f t="shared" si="124"/>
        <v>0</v>
      </c>
      <c r="KUK6" s="314">
        <f t="shared" si="124"/>
        <v>0</v>
      </c>
      <c r="KUL6" s="314">
        <f t="shared" si="124"/>
        <v>0</v>
      </c>
      <c r="KUM6" s="314">
        <f t="shared" si="124"/>
        <v>0</v>
      </c>
      <c r="KUN6" s="314">
        <f t="shared" si="124"/>
        <v>0</v>
      </c>
      <c r="KUO6" s="314">
        <f t="shared" si="124"/>
        <v>0</v>
      </c>
      <c r="KUP6" s="314">
        <f t="shared" si="124"/>
        <v>0</v>
      </c>
      <c r="KUQ6" s="314">
        <f t="shared" si="124"/>
        <v>0</v>
      </c>
      <c r="KUR6" s="314">
        <f t="shared" si="124"/>
        <v>0</v>
      </c>
      <c r="KUS6" s="314">
        <f t="shared" si="124"/>
        <v>0</v>
      </c>
      <c r="KUT6" s="314">
        <f t="shared" si="124"/>
        <v>0</v>
      </c>
      <c r="KUU6" s="314">
        <f t="shared" si="124"/>
        <v>0</v>
      </c>
      <c r="KUV6" s="314">
        <f t="shared" si="124"/>
        <v>0</v>
      </c>
      <c r="KUW6" s="314">
        <f t="shared" si="124"/>
        <v>0</v>
      </c>
      <c r="KUX6" s="314">
        <f t="shared" si="124"/>
        <v>0</v>
      </c>
      <c r="KUY6" s="314">
        <f t="shared" si="124"/>
        <v>0</v>
      </c>
      <c r="KUZ6" s="314">
        <f t="shared" ref="KUZ6:KXK6" si="125">KUZ35-(KUZ4+KUZ5+KUZ7+KUZ8+KUZ9)</f>
        <v>0</v>
      </c>
      <c r="KVA6" s="314">
        <f t="shared" si="125"/>
        <v>0</v>
      </c>
      <c r="KVB6" s="314">
        <f t="shared" si="125"/>
        <v>0</v>
      </c>
      <c r="KVC6" s="314">
        <f t="shared" si="125"/>
        <v>0</v>
      </c>
      <c r="KVD6" s="314">
        <f t="shared" si="125"/>
        <v>0</v>
      </c>
      <c r="KVE6" s="314">
        <f t="shared" si="125"/>
        <v>0</v>
      </c>
      <c r="KVF6" s="314">
        <f t="shared" si="125"/>
        <v>0</v>
      </c>
      <c r="KVG6" s="314">
        <f t="shared" si="125"/>
        <v>0</v>
      </c>
      <c r="KVH6" s="314">
        <f t="shared" si="125"/>
        <v>0</v>
      </c>
      <c r="KVI6" s="314">
        <f t="shared" si="125"/>
        <v>0</v>
      </c>
      <c r="KVJ6" s="314">
        <f t="shared" si="125"/>
        <v>0</v>
      </c>
      <c r="KVK6" s="314">
        <f t="shared" si="125"/>
        <v>0</v>
      </c>
      <c r="KVL6" s="314">
        <f t="shared" si="125"/>
        <v>0</v>
      </c>
      <c r="KVM6" s="314">
        <f t="shared" si="125"/>
        <v>0</v>
      </c>
      <c r="KVN6" s="314">
        <f t="shared" si="125"/>
        <v>0</v>
      </c>
      <c r="KVO6" s="314">
        <f t="shared" si="125"/>
        <v>0</v>
      </c>
      <c r="KVP6" s="314">
        <f t="shared" si="125"/>
        <v>0</v>
      </c>
      <c r="KVQ6" s="314">
        <f t="shared" si="125"/>
        <v>0</v>
      </c>
      <c r="KVR6" s="314">
        <f t="shared" si="125"/>
        <v>0</v>
      </c>
      <c r="KVS6" s="314">
        <f t="shared" si="125"/>
        <v>0</v>
      </c>
      <c r="KVT6" s="314">
        <f t="shared" si="125"/>
        <v>0</v>
      </c>
      <c r="KVU6" s="314">
        <f t="shared" si="125"/>
        <v>0</v>
      </c>
      <c r="KVV6" s="314">
        <f t="shared" si="125"/>
        <v>0</v>
      </c>
      <c r="KVW6" s="314">
        <f t="shared" si="125"/>
        <v>0</v>
      </c>
      <c r="KVX6" s="314">
        <f t="shared" si="125"/>
        <v>0</v>
      </c>
      <c r="KVY6" s="314">
        <f t="shared" si="125"/>
        <v>0</v>
      </c>
      <c r="KVZ6" s="314">
        <f t="shared" si="125"/>
        <v>0</v>
      </c>
      <c r="KWA6" s="314">
        <f t="shared" si="125"/>
        <v>0</v>
      </c>
      <c r="KWB6" s="314">
        <f t="shared" si="125"/>
        <v>0</v>
      </c>
      <c r="KWC6" s="314">
        <f t="shared" si="125"/>
        <v>0</v>
      </c>
      <c r="KWD6" s="314">
        <f t="shared" si="125"/>
        <v>0</v>
      </c>
      <c r="KWE6" s="314">
        <f t="shared" si="125"/>
        <v>0</v>
      </c>
      <c r="KWF6" s="314">
        <f t="shared" si="125"/>
        <v>0</v>
      </c>
      <c r="KWG6" s="314">
        <f t="shared" si="125"/>
        <v>0</v>
      </c>
      <c r="KWH6" s="314">
        <f t="shared" si="125"/>
        <v>0</v>
      </c>
      <c r="KWI6" s="314">
        <f t="shared" si="125"/>
        <v>0</v>
      </c>
      <c r="KWJ6" s="314">
        <f t="shared" si="125"/>
        <v>0</v>
      </c>
      <c r="KWK6" s="314">
        <f t="shared" si="125"/>
        <v>0</v>
      </c>
      <c r="KWL6" s="314">
        <f t="shared" si="125"/>
        <v>0</v>
      </c>
      <c r="KWM6" s="314">
        <f t="shared" si="125"/>
        <v>0</v>
      </c>
      <c r="KWN6" s="314">
        <f t="shared" si="125"/>
        <v>0</v>
      </c>
      <c r="KWO6" s="314">
        <f t="shared" si="125"/>
        <v>0</v>
      </c>
      <c r="KWP6" s="314">
        <f t="shared" si="125"/>
        <v>0</v>
      </c>
      <c r="KWQ6" s="314">
        <f t="shared" si="125"/>
        <v>0</v>
      </c>
      <c r="KWR6" s="314">
        <f t="shared" si="125"/>
        <v>0</v>
      </c>
      <c r="KWS6" s="314">
        <f t="shared" si="125"/>
        <v>0</v>
      </c>
      <c r="KWT6" s="314">
        <f t="shared" si="125"/>
        <v>0</v>
      </c>
      <c r="KWU6" s="314">
        <f t="shared" si="125"/>
        <v>0</v>
      </c>
      <c r="KWV6" s="314">
        <f t="shared" si="125"/>
        <v>0</v>
      </c>
      <c r="KWW6" s="314">
        <f t="shared" si="125"/>
        <v>0</v>
      </c>
      <c r="KWX6" s="314">
        <f t="shared" si="125"/>
        <v>0</v>
      </c>
      <c r="KWY6" s="314">
        <f t="shared" si="125"/>
        <v>0</v>
      </c>
      <c r="KWZ6" s="314">
        <f t="shared" si="125"/>
        <v>0</v>
      </c>
      <c r="KXA6" s="314">
        <f t="shared" si="125"/>
        <v>0</v>
      </c>
      <c r="KXB6" s="314">
        <f t="shared" si="125"/>
        <v>0</v>
      </c>
      <c r="KXC6" s="314">
        <f t="shared" si="125"/>
        <v>0</v>
      </c>
      <c r="KXD6" s="314">
        <f t="shared" si="125"/>
        <v>0</v>
      </c>
      <c r="KXE6" s="314">
        <f t="shared" si="125"/>
        <v>0</v>
      </c>
      <c r="KXF6" s="314">
        <f t="shared" si="125"/>
        <v>0</v>
      </c>
      <c r="KXG6" s="314">
        <f t="shared" si="125"/>
        <v>0</v>
      </c>
      <c r="KXH6" s="314">
        <f t="shared" si="125"/>
        <v>0</v>
      </c>
      <c r="KXI6" s="314">
        <f t="shared" si="125"/>
        <v>0</v>
      </c>
      <c r="KXJ6" s="314">
        <f t="shared" si="125"/>
        <v>0</v>
      </c>
      <c r="KXK6" s="314">
        <f t="shared" si="125"/>
        <v>0</v>
      </c>
      <c r="KXL6" s="314">
        <f t="shared" ref="KXL6:KZW6" si="126">KXL35-(KXL4+KXL5+KXL7+KXL8+KXL9)</f>
        <v>0</v>
      </c>
      <c r="KXM6" s="314">
        <f t="shared" si="126"/>
        <v>0</v>
      </c>
      <c r="KXN6" s="314">
        <f t="shared" si="126"/>
        <v>0</v>
      </c>
      <c r="KXO6" s="314">
        <f t="shared" si="126"/>
        <v>0</v>
      </c>
      <c r="KXP6" s="314">
        <f t="shared" si="126"/>
        <v>0</v>
      </c>
      <c r="KXQ6" s="314">
        <f t="shared" si="126"/>
        <v>0</v>
      </c>
      <c r="KXR6" s="314">
        <f t="shared" si="126"/>
        <v>0</v>
      </c>
      <c r="KXS6" s="314">
        <f t="shared" si="126"/>
        <v>0</v>
      </c>
      <c r="KXT6" s="314">
        <f t="shared" si="126"/>
        <v>0</v>
      </c>
      <c r="KXU6" s="314">
        <f t="shared" si="126"/>
        <v>0</v>
      </c>
      <c r="KXV6" s="314">
        <f t="shared" si="126"/>
        <v>0</v>
      </c>
      <c r="KXW6" s="314">
        <f t="shared" si="126"/>
        <v>0</v>
      </c>
      <c r="KXX6" s="314">
        <f t="shared" si="126"/>
        <v>0</v>
      </c>
      <c r="KXY6" s="314">
        <f t="shared" si="126"/>
        <v>0</v>
      </c>
      <c r="KXZ6" s="314">
        <f t="shared" si="126"/>
        <v>0</v>
      </c>
      <c r="KYA6" s="314">
        <f t="shared" si="126"/>
        <v>0</v>
      </c>
      <c r="KYB6" s="314">
        <f t="shared" si="126"/>
        <v>0</v>
      </c>
      <c r="KYC6" s="314">
        <f t="shared" si="126"/>
        <v>0</v>
      </c>
      <c r="KYD6" s="314">
        <f t="shared" si="126"/>
        <v>0</v>
      </c>
      <c r="KYE6" s="314">
        <f t="shared" si="126"/>
        <v>0</v>
      </c>
      <c r="KYF6" s="314">
        <f t="shared" si="126"/>
        <v>0</v>
      </c>
      <c r="KYG6" s="314">
        <f t="shared" si="126"/>
        <v>0</v>
      </c>
      <c r="KYH6" s="314">
        <f t="shared" si="126"/>
        <v>0</v>
      </c>
      <c r="KYI6" s="314">
        <f t="shared" si="126"/>
        <v>0</v>
      </c>
      <c r="KYJ6" s="314">
        <f t="shared" si="126"/>
        <v>0</v>
      </c>
      <c r="KYK6" s="314">
        <f t="shared" si="126"/>
        <v>0</v>
      </c>
      <c r="KYL6" s="314">
        <f t="shared" si="126"/>
        <v>0</v>
      </c>
      <c r="KYM6" s="314">
        <f t="shared" si="126"/>
        <v>0</v>
      </c>
      <c r="KYN6" s="314">
        <f t="shared" si="126"/>
        <v>0</v>
      </c>
      <c r="KYO6" s="314">
        <f t="shared" si="126"/>
        <v>0</v>
      </c>
      <c r="KYP6" s="314">
        <f t="shared" si="126"/>
        <v>0</v>
      </c>
      <c r="KYQ6" s="314">
        <f t="shared" si="126"/>
        <v>0</v>
      </c>
      <c r="KYR6" s="314">
        <f t="shared" si="126"/>
        <v>0</v>
      </c>
      <c r="KYS6" s="314">
        <f t="shared" si="126"/>
        <v>0</v>
      </c>
      <c r="KYT6" s="314">
        <f t="shared" si="126"/>
        <v>0</v>
      </c>
      <c r="KYU6" s="314">
        <f t="shared" si="126"/>
        <v>0</v>
      </c>
      <c r="KYV6" s="314">
        <f t="shared" si="126"/>
        <v>0</v>
      </c>
      <c r="KYW6" s="314">
        <f t="shared" si="126"/>
        <v>0</v>
      </c>
      <c r="KYX6" s="314">
        <f t="shared" si="126"/>
        <v>0</v>
      </c>
      <c r="KYY6" s="314">
        <f t="shared" si="126"/>
        <v>0</v>
      </c>
      <c r="KYZ6" s="314">
        <f t="shared" si="126"/>
        <v>0</v>
      </c>
      <c r="KZA6" s="314">
        <f t="shared" si="126"/>
        <v>0</v>
      </c>
      <c r="KZB6" s="314">
        <f t="shared" si="126"/>
        <v>0</v>
      </c>
      <c r="KZC6" s="314">
        <f t="shared" si="126"/>
        <v>0</v>
      </c>
      <c r="KZD6" s="314">
        <f t="shared" si="126"/>
        <v>0</v>
      </c>
      <c r="KZE6" s="314">
        <f t="shared" si="126"/>
        <v>0</v>
      </c>
      <c r="KZF6" s="314">
        <f t="shared" si="126"/>
        <v>0</v>
      </c>
      <c r="KZG6" s="314">
        <f t="shared" si="126"/>
        <v>0</v>
      </c>
      <c r="KZH6" s="314">
        <f t="shared" si="126"/>
        <v>0</v>
      </c>
      <c r="KZI6" s="314">
        <f t="shared" si="126"/>
        <v>0</v>
      </c>
      <c r="KZJ6" s="314">
        <f t="shared" si="126"/>
        <v>0</v>
      </c>
      <c r="KZK6" s="314">
        <f t="shared" si="126"/>
        <v>0</v>
      </c>
      <c r="KZL6" s="314">
        <f t="shared" si="126"/>
        <v>0</v>
      </c>
      <c r="KZM6" s="314">
        <f t="shared" si="126"/>
        <v>0</v>
      </c>
      <c r="KZN6" s="314">
        <f t="shared" si="126"/>
        <v>0</v>
      </c>
      <c r="KZO6" s="314">
        <f t="shared" si="126"/>
        <v>0</v>
      </c>
      <c r="KZP6" s="314">
        <f t="shared" si="126"/>
        <v>0</v>
      </c>
      <c r="KZQ6" s="314">
        <f t="shared" si="126"/>
        <v>0</v>
      </c>
      <c r="KZR6" s="314">
        <f t="shared" si="126"/>
        <v>0</v>
      </c>
      <c r="KZS6" s="314">
        <f t="shared" si="126"/>
        <v>0</v>
      </c>
      <c r="KZT6" s="314">
        <f t="shared" si="126"/>
        <v>0</v>
      </c>
      <c r="KZU6" s="314">
        <f t="shared" si="126"/>
        <v>0</v>
      </c>
      <c r="KZV6" s="314">
        <f t="shared" si="126"/>
        <v>0</v>
      </c>
      <c r="KZW6" s="314">
        <f t="shared" si="126"/>
        <v>0</v>
      </c>
      <c r="KZX6" s="314">
        <f t="shared" ref="KZX6:LCI6" si="127">KZX35-(KZX4+KZX5+KZX7+KZX8+KZX9)</f>
        <v>0</v>
      </c>
      <c r="KZY6" s="314">
        <f t="shared" si="127"/>
        <v>0</v>
      </c>
      <c r="KZZ6" s="314">
        <f t="shared" si="127"/>
        <v>0</v>
      </c>
      <c r="LAA6" s="314">
        <f t="shared" si="127"/>
        <v>0</v>
      </c>
      <c r="LAB6" s="314">
        <f t="shared" si="127"/>
        <v>0</v>
      </c>
      <c r="LAC6" s="314">
        <f t="shared" si="127"/>
        <v>0</v>
      </c>
      <c r="LAD6" s="314">
        <f t="shared" si="127"/>
        <v>0</v>
      </c>
      <c r="LAE6" s="314">
        <f t="shared" si="127"/>
        <v>0</v>
      </c>
      <c r="LAF6" s="314">
        <f t="shared" si="127"/>
        <v>0</v>
      </c>
      <c r="LAG6" s="314">
        <f t="shared" si="127"/>
        <v>0</v>
      </c>
      <c r="LAH6" s="314">
        <f t="shared" si="127"/>
        <v>0</v>
      </c>
      <c r="LAI6" s="314">
        <f t="shared" si="127"/>
        <v>0</v>
      </c>
      <c r="LAJ6" s="314">
        <f t="shared" si="127"/>
        <v>0</v>
      </c>
      <c r="LAK6" s="314">
        <f t="shared" si="127"/>
        <v>0</v>
      </c>
      <c r="LAL6" s="314">
        <f t="shared" si="127"/>
        <v>0</v>
      </c>
      <c r="LAM6" s="314">
        <f t="shared" si="127"/>
        <v>0</v>
      </c>
      <c r="LAN6" s="314">
        <f t="shared" si="127"/>
        <v>0</v>
      </c>
      <c r="LAO6" s="314">
        <f t="shared" si="127"/>
        <v>0</v>
      </c>
      <c r="LAP6" s="314">
        <f t="shared" si="127"/>
        <v>0</v>
      </c>
      <c r="LAQ6" s="314">
        <f t="shared" si="127"/>
        <v>0</v>
      </c>
      <c r="LAR6" s="314">
        <f t="shared" si="127"/>
        <v>0</v>
      </c>
      <c r="LAS6" s="314">
        <f t="shared" si="127"/>
        <v>0</v>
      </c>
      <c r="LAT6" s="314">
        <f t="shared" si="127"/>
        <v>0</v>
      </c>
      <c r="LAU6" s="314">
        <f t="shared" si="127"/>
        <v>0</v>
      </c>
      <c r="LAV6" s="314">
        <f t="shared" si="127"/>
        <v>0</v>
      </c>
      <c r="LAW6" s="314">
        <f t="shared" si="127"/>
        <v>0</v>
      </c>
      <c r="LAX6" s="314">
        <f t="shared" si="127"/>
        <v>0</v>
      </c>
      <c r="LAY6" s="314">
        <f t="shared" si="127"/>
        <v>0</v>
      </c>
      <c r="LAZ6" s="314">
        <f t="shared" si="127"/>
        <v>0</v>
      </c>
      <c r="LBA6" s="314">
        <f t="shared" si="127"/>
        <v>0</v>
      </c>
      <c r="LBB6" s="314">
        <f t="shared" si="127"/>
        <v>0</v>
      </c>
      <c r="LBC6" s="314">
        <f t="shared" si="127"/>
        <v>0</v>
      </c>
      <c r="LBD6" s="314">
        <f t="shared" si="127"/>
        <v>0</v>
      </c>
      <c r="LBE6" s="314">
        <f t="shared" si="127"/>
        <v>0</v>
      </c>
      <c r="LBF6" s="314">
        <f t="shared" si="127"/>
        <v>0</v>
      </c>
      <c r="LBG6" s="314">
        <f t="shared" si="127"/>
        <v>0</v>
      </c>
      <c r="LBH6" s="314">
        <f t="shared" si="127"/>
        <v>0</v>
      </c>
      <c r="LBI6" s="314">
        <f t="shared" si="127"/>
        <v>0</v>
      </c>
      <c r="LBJ6" s="314">
        <f t="shared" si="127"/>
        <v>0</v>
      </c>
      <c r="LBK6" s="314">
        <f t="shared" si="127"/>
        <v>0</v>
      </c>
      <c r="LBL6" s="314">
        <f t="shared" si="127"/>
        <v>0</v>
      </c>
      <c r="LBM6" s="314">
        <f t="shared" si="127"/>
        <v>0</v>
      </c>
      <c r="LBN6" s="314">
        <f t="shared" si="127"/>
        <v>0</v>
      </c>
      <c r="LBO6" s="314">
        <f t="shared" si="127"/>
        <v>0</v>
      </c>
      <c r="LBP6" s="314">
        <f t="shared" si="127"/>
        <v>0</v>
      </c>
      <c r="LBQ6" s="314">
        <f t="shared" si="127"/>
        <v>0</v>
      </c>
      <c r="LBR6" s="314">
        <f t="shared" si="127"/>
        <v>0</v>
      </c>
      <c r="LBS6" s="314">
        <f t="shared" si="127"/>
        <v>0</v>
      </c>
      <c r="LBT6" s="314">
        <f t="shared" si="127"/>
        <v>0</v>
      </c>
      <c r="LBU6" s="314">
        <f t="shared" si="127"/>
        <v>0</v>
      </c>
      <c r="LBV6" s="314">
        <f t="shared" si="127"/>
        <v>0</v>
      </c>
      <c r="LBW6" s="314">
        <f t="shared" si="127"/>
        <v>0</v>
      </c>
      <c r="LBX6" s="314">
        <f t="shared" si="127"/>
        <v>0</v>
      </c>
      <c r="LBY6" s="314">
        <f t="shared" si="127"/>
        <v>0</v>
      </c>
      <c r="LBZ6" s="314">
        <f t="shared" si="127"/>
        <v>0</v>
      </c>
      <c r="LCA6" s="314">
        <f t="shared" si="127"/>
        <v>0</v>
      </c>
      <c r="LCB6" s="314">
        <f t="shared" si="127"/>
        <v>0</v>
      </c>
      <c r="LCC6" s="314">
        <f t="shared" si="127"/>
        <v>0</v>
      </c>
      <c r="LCD6" s="314">
        <f t="shared" si="127"/>
        <v>0</v>
      </c>
      <c r="LCE6" s="314">
        <f t="shared" si="127"/>
        <v>0</v>
      </c>
      <c r="LCF6" s="314">
        <f t="shared" si="127"/>
        <v>0</v>
      </c>
      <c r="LCG6" s="314">
        <f t="shared" si="127"/>
        <v>0</v>
      </c>
      <c r="LCH6" s="314">
        <f t="shared" si="127"/>
        <v>0</v>
      </c>
      <c r="LCI6" s="314">
        <f t="shared" si="127"/>
        <v>0</v>
      </c>
      <c r="LCJ6" s="314">
        <f t="shared" ref="LCJ6:LEU6" si="128">LCJ35-(LCJ4+LCJ5+LCJ7+LCJ8+LCJ9)</f>
        <v>0</v>
      </c>
      <c r="LCK6" s="314">
        <f t="shared" si="128"/>
        <v>0</v>
      </c>
      <c r="LCL6" s="314">
        <f t="shared" si="128"/>
        <v>0</v>
      </c>
      <c r="LCM6" s="314">
        <f t="shared" si="128"/>
        <v>0</v>
      </c>
      <c r="LCN6" s="314">
        <f t="shared" si="128"/>
        <v>0</v>
      </c>
      <c r="LCO6" s="314">
        <f t="shared" si="128"/>
        <v>0</v>
      </c>
      <c r="LCP6" s="314">
        <f t="shared" si="128"/>
        <v>0</v>
      </c>
      <c r="LCQ6" s="314">
        <f t="shared" si="128"/>
        <v>0</v>
      </c>
      <c r="LCR6" s="314">
        <f t="shared" si="128"/>
        <v>0</v>
      </c>
      <c r="LCS6" s="314">
        <f t="shared" si="128"/>
        <v>0</v>
      </c>
      <c r="LCT6" s="314">
        <f t="shared" si="128"/>
        <v>0</v>
      </c>
      <c r="LCU6" s="314">
        <f t="shared" si="128"/>
        <v>0</v>
      </c>
      <c r="LCV6" s="314">
        <f t="shared" si="128"/>
        <v>0</v>
      </c>
      <c r="LCW6" s="314">
        <f t="shared" si="128"/>
        <v>0</v>
      </c>
      <c r="LCX6" s="314">
        <f t="shared" si="128"/>
        <v>0</v>
      </c>
      <c r="LCY6" s="314">
        <f t="shared" si="128"/>
        <v>0</v>
      </c>
      <c r="LCZ6" s="314">
        <f t="shared" si="128"/>
        <v>0</v>
      </c>
      <c r="LDA6" s="314">
        <f t="shared" si="128"/>
        <v>0</v>
      </c>
      <c r="LDB6" s="314">
        <f t="shared" si="128"/>
        <v>0</v>
      </c>
      <c r="LDC6" s="314">
        <f t="shared" si="128"/>
        <v>0</v>
      </c>
      <c r="LDD6" s="314">
        <f t="shared" si="128"/>
        <v>0</v>
      </c>
      <c r="LDE6" s="314">
        <f t="shared" si="128"/>
        <v>0</v>
      </c>
      <c r="LDF6" s="314">
        <f t="shared" si="128"/>
        <v>0</v>
      </c>
      <c r="LDG6" s="314">
        <f t="shared" si="128"/>
        <v>0</v>
      </c>
      <c r="LDH6" s="314">
        <f t="shared" si="128"/>
        <v>0</v>
      </c>
      <c r="LDI6" s="314">
        <f t="shared" si="128"/>
        <v>0</v>
      </c>
      <c r="LDJ6" s="314">
        <f t="shared" si="128"/>
        <v>0</v>
      </c>
      <c r="LDK6" s="314">
        <f t="shared" si="128"/>
        <v>0</v>
      </c>
      <c r="LDL6" s="314">
        <f t="shared" si="128"/>
        <v>0</v>
      </c>
      <c r="LDM6" s="314">
        <f t="shared" si="128"/>
        <v>0</v>
      </c>
      <c r="LDN6" s="314">
        <f t="shared" si="128"/>
        <v>0</v>
      </c>
      <c r="LDO6" s="314">
        <f t="shared" si="128"/>
        <v>0</v>
      </c>
      <c r="LDP6" s="314">
        <f t="shared" si="128"/>
        <v>0</v>
      </c>
      <c r="LDQ6" s="314">
        <f t="shared" si="128"/>
        <v>0</v>
      </c>
      <c r="LDR6" s="314">
        <f t="shared" si="128"/>
        <v>0</v>
      </c>
      <c r="LDS6" s="314">
        <f t="shared" si="128"/>
        <v>0</v>
      </c>
      <c r="LDT6" s="314">
        <f t="shared" si="128"/>
        <v>0</v>
      </c>
      <c r="LDU6" s="314">
        <f t="shared" si="128"/>
        <v>0</v>
      </c>
      <c r="LDV6" s="314">
        <f t="shared" si="128"/>
        <v>0</v>
      </c>
      <c r="LDW6" s="314">
        <f t="shared" si="128"/>
        <v>0</v>
      </c>
      <c r="LDX6" s="314">
        <f t="shared" si="128"/>
        <v>0</v>
      </c>
      <c r="LDY6" s="314">
        <f t="shared" si="128"/>
        <v>0</v>
      </c>
      <c r="LDZ6" s="314">
        <f t="shared" si="128"/>
        <v>0</v>
      </c>
      <c r="LEA6" s="314">
        <f t="shared" si="128"/>
        <v>0</v>
      </c>
      <c r="LEB6" s="314">
        <f t="shared" si="128"/>
        <v>0</v>
      </c>
      <c r="LEC6" s="314">
        <f t="shared" si="128"/>
        <v>0</v>
      </c>
      <c r="LED6" s="314">
        <f t="shared" si="128"/>
        <v>0</v>
      </c>
      <c r="LEE6" s="314">
        <f t="shared" si="128"/>
        <v>0</v>
      </c>
      <c r="LEF6" s="314">
        <f t="shared" si="128"/>
        <v>0</v>
      </c>
      <c r="LEG6" s="314">
        <f t="shared" si="128"/>
        <v>0</v>
      </c>
      <c r="LEH6" s="314">
        <f t="shared" si="128"/>
        <v>0</v>
      </c>
      <c r="LEI6" s="314">
        <f t="shared" si="128"/>
        <v>0</v>
      </c>
      <c r="LEJ6" s="314">
        <f t="shared" si="128"/>
        <v>0</v>
      </c>
      <c r="LEK6" s="314">
        <f t="shared" si="128"/>
        <v>0</v>
      </c>
      <c r="LEL6" s="314">
        <f t="shared" si="128"/>
        <v>0</v>
      </c>
      <c r="LEM6" s="314">
        <f t="shared" si="128"/>
        <v>0</v>
      </c>
      <c r="LEN6" s="314">
        <f t="shared" si="128"/>
        <v>0</v>
      </c>
      <c r="LEO6" s="314">
        <f t="shared" si="128"/>
        <v>0</v>
      </c>
      <c r="LEP6" s="314">
        <f t="shared" si="128"/>
        <v>0</v>
      </c>
      <c r="LEQ6" s="314">
        <f t="shared" si="128"/>
        <v>0</v>
      </c>
      <c r="LER6" s="314">
        <f t="shared" si="128"/>
        <v>0</v>
      </c>
      <c r="LES6" s="314">
        <f t="shared" si="128"/>
        <v>0</v>
      </c>
      <c r="LET6" s="314">
        <f t="shared" si="128"/>
        <v>0</v>
      </c>
      <c r="LEU6" s="314">
        <f t="shared" si="128"/>
        <v>0</v>
      </c>
      <c r="LEV6" s="314">
        <f t="shared" ref="LEV6:LHG6" si="129">LEV35-(LEV4+LEV5+LEV7+LEV8+LEV9)</f>
        <v>0</v>
      </c>
      <c r="LEW6" s="314">
        <f t="shared" si="129"/>
        <v>0</v>
      </c>
      <c r="LEX6" s="314">
        <f t="shared" si="129"/>
        <v>0</v>
      </c>
      <c r="LEY6" s="314">
        <f t="shared" si="129"/>
        <v>0</v>
      </c>
      <c r="LEZ6" s="314">
        <f t="shared" si="129"/>
        <v>0</v>
      </c>
      <c r="LFA6" s="314">
        <f t="shared" si="129"/>
        <v>0</v>
      </c>
      <c r="LFB6" s="314">
        <f t="shared" si="129"/>
        <v>0</v>
      </c>
      <c r="LFC6" s="314">
        <f t="shared" si="129"/>
        <v>0</v>
      </c>
      <c r="LFD6" s="314">
        <f t="shared" si="129"/>
        <v>0</v>
      </c>
      <c r="LFE6" s="314">
        <f t="shared" si="129"/>
        <v>0</v>
      </c>
      <c r="LFF6" s="314">
        <f t="shared" si="129"/>
        <v>0</v>
      </c>
      <c r="LFG6" s="314">
        <f t="shared" si="129"/>
        <v>0</v>
      </c>
      <c r="LFH6" s="314">
        <f t="shared" si="129"/>
        <v>0</v>
      </c>
      <c r="LFI6" s="314">
        <f t="shared" si="129"/>
        <v>0</v>
      </c>
      <c r="LFJ6" s="314">
        <f t="shared" si="129"/>
        <v>0</v>
      </c>
      <c r="LFK6" s="314">
        <f t="shared" si="129"/>
        <v>0</v>
      </c>
      <c r="LFL6" s="314">
        <f t="shared" si="129"/>
        <v>0</v>
      </c>
      <c r="LFM6" s="314">
        <f t="shared" si="129"/>
        <v>0</v>
      </c>
      <c r="LFN6" s="314">
        <f t="shared" si="129"/>
        <v>0</v>
      </c>
      <c r="LFO6" s="314">
        <f t="shared" si="129"/>
        <v>0</v>
      </c>
      <c r="LFP6" s="314">
        <f t="shared" si="129"/>
        <v>0</v>
      </c>
      <c r="LFQ6" s="314">
        <f t="shared" si="129"/>
        <v>0</v>
      </c>
      <c r="LFR6" s="314">
        <f t="shared" si="129"/>
        <v>0</v>
      </c>
      <c r="LFS6" s="314">
        <f t="shared" si="129"/>
        <v>0</v>
      </c>
      <c r="LFT6" s="314">
        <f t="shared" si="129"/>
        <v>0</v>
      </c>
      <c r="LFU6" s="314">
        <f t="shared" si="129"/>
        <v>0</v>
      </c>
      <c r="LFV6" s="314">
        <f t="shared" si="129"/>
        <v>0</v>
      </c>
      <c r="LFW6" s="314">
        <f t="shared" si="129"/>
        <v>0</v>
      </c>
      <c r="LFX6" s="314">
        <f t="shared" si="129"/>
        <v>0</v>
      </c>
      <c r="LFY6" s="314">
        <f t="shared" si="129"/>
        <v>0</v>
      </c>
      <c r="LFZ6" s="314">
        <f t="shared" si="129"/>
        <v>0</v>
      </c>
      <c r="LGA6" s="314">
        <f t="shared" si="129"/>
        <v>0</v>
      </c>
      <c r="LGB6" s="314">
        <f t="shared" si="129"/>
        <v>0</v>
      </c>
      <c r="LGC6" s="314">
        <f t="shared" si="129"/>
        <v>0</v>
      </c>
      <c r="LGD6" s="314">
        <f t="shared" si="129"/>
        <v>0</v>
      </c>
      <c r="LGE6" s="314">
        <f t="shared" si="129"/>
        <v>0</v>
      </c>
      <c r="LGF6" s="314">
        <f t="shared" si="129"/>
        <v>0</v>
      </c>
      <c r="LGG6" s="314">
        <f t="shared" si="129"/>
        <v>0</v>
      </c>
      <c r="LGH6" s="314">
        <f t="shared" si="129"/>
        <v>0</v>
      </c>
      <c r="LGI6" s="314">
        <f t="shared" si="129"/>
        <v>0</v>
      </c>
      <c r="LGJ6" s="314">
        <f t="shared" si="129"/>
        <v>0</v>
      </c>
      <c r="LGK6" s="314">
        <f t="shared" si="129"/>
        <v>0</v>
      </c>
      <c r="LGL6" s="314">
        <f t="shared" si="129"/>
        <v>0</v>
      </c>
      <c r="LGM6" s="314">
        <f t="shared" si="129"/>
        <v>0</v>
      </c>
      <c r="LGN6" s="314">
        <f t="shared" si="129"/>
        <v>0</v>
      </c>
      <c r="LGO6" s="314">
        <f t="shared" si="129"/>
        <v>0</v>
      </c>
      <c r="LGP6" s="314">
        <f t="shared" si="129"/>
        <v>0</v>
      </c>
      <c r="LGQ6" s="314">
        <f t="shared" si="129"/>
        <v>0</v>
      </c>
      <c r="LGR6" s="314">
        <f t="shared" si="129"/>
        <v>0</v>
      </c>
      <c r="LGS6" s="314">
        <f t="shared" si="129"/>
        <v>0</v>
      </c>
      <c r="LGT6" s="314">
        <f t="shared" si="129"/>
        <v>0</v>
      </c>
      <c r="LGU6" s="314">
        <f t="shared" si="129"/>
        <v>0</v>
      </c>
      <c r="LGV6" s="314">
        <f t="shared" si="129"/>
        <v>0</v>
      </c>
      <c r="LGW6" s="314">
        <f t="shared" si="129"/>
        <v>0</v>
      </c>
      <c r="LGX6" s="314">
        <f t="shared" si="129"/>
        <v>0</v>
      </c>
      <c r="LGY6" s="314">
        <f t="shared" si="129"/>
        <v>0</v>
      </c>
      <c r="LGZ6" s="314">
        <f t="shared" si="129"/>
        <v>0</v>
      </c>
      <c r="LHA6" s="314">
        <f t="shared" si="129"/>
        <v>0</v>
      </c>
      <c r="LHB6" s="314">
        <f t="shared" si="129"/>
        <v>0</v>
      </c>
      <c r="LHC6" s="314">
        <f t="shared" si="129"/>
        <v>0</v>
      </c>
      <c r="LHD6" s="314">
        <f t="shared" si="129"/>
        <v>0</v>
      </c>
      <c r="LHE6" s="314">
        <f t="shared" si="129"/>
        <v>0</v>
      </c>
      <c r="LHF6" s="314">
        <f t="shared" si="129"/>
        <v>0</v>
      </c>
      <c r="LHG6" s="314">
        <f t="shared" si="129"/>
        <v>0</v>
      </c>
      <c r="LHH6" s="314">
        <f t="shared" ref="LHH6:LJS6" si="130">LHH35-(LHH4+LHH5+LHH7+LHH8+LHH9)</f>
        <v>0</v>
      </c>
      <c r="LHI6" s="314">
        <f t="shared" si="130"/>
        <v>0</v>
      </c>
      <c r="LHJ6" s="314">
        <f t="shared" si="130"/>
        <v>0</v>
      </c>
      <c r="LHK6" s="314">
        <f t="shared" si="130"/>
        <v>0</v>
      </c>
      <c r="LHL6" s="314">
        <f t="shared" si="130"/>
        <v>0</v>
      </c>
      <c r="LHM6" s="314">
        <f t="shared" si="130"/>
        <v>0</v>
      </c>
      <c r="LHN6" s="314">
        <f t="shared" si="130"/>
        <v>0</v>
      </c>
      <c r="LHO6" s="314">
        <f t="shared" si="130"/>
        <v>0</v>
      </c>
      <c r="LHP6" s="314">
        <f t="shared" si="130"/>
        <v>0</v>
      </c>
      <c r="LHQ6" s="314">
        <f t="shared" si="130"/>
        <v>0</v>
      </c>
      <c r="LHR6" s="314">
        <f t="shared" si="130"/>
        <v>0</v>
      </c>
      <c r="LHS6" s="314">
        <f t="shared" si="130"/>
        <v>0</v>
      </c>
      <c r="LHT6" s="314">
        <f t="shared" si="130"/>
        <v>0</v>
      </c>
      <c r="LHU6" s="314">
        <f t="shared" si="130"/>
        <v>0</v>
      </c>
      <c r="LHV6" s="314">
        <f t="shared" si="130"/>
        <v>0</v>
      </c>
      <c r="LHW6" s="314">
        <f t="shared" si="130"/>
        <v>0</v>
      </c>
      <c r="LHX6" s="314">
        <f t="shared" si="130"/>
        <v>0</v>
      </c>
      <c r="LHY6" s="314">
        <f t="shared" si="130"/>
        <v>0</v>
      </c>
      <c r="LHZ6" s="314">
        <f t="shared" si="130"/>
        <v>0</v>
      </c>
      <c r="LIA6" s="314">
        <f t="shared" si="130"/>
        <v>0</v>
      </c>
      <c r="LIB6" s="314">
        <f t="shared" si="130"/>
        <v>0</v>
      </c>
      <c r="LIC6" s="314">
        <f t="shared" si="130"/>
        <v>0</v>
      </c>
      <c r="LID6" s="314">
        <f t="shared" si="130"/>
        <v>0</v>
      </c>
      <c r="LIE6" s="314">
        <f t="shared" si="130"/>
        <v>0</v>
      </c>
      <c r="LIF6" s="314">
        <f t="shared" si="130"/>
        <v>0</v>
      </c>
      <c r="LIG6" s="314">
        <f t="shared" si="130"/>
        <v>0</v>
      </c>
      <c r="LIH6" s="314">
        <f t="shared" si="130"/>
        <v>0</v>
      </c>
      <c r="LII6" s="314">
        <f t="shared" si="130"/>
        <v>0</v>
      </c>
      <c r="LIJ6" s="314">
        <f t="shared" si="130"/>
        <v>0</v>
      </c>
      <c r="LIK6" s="314">
        <f t="shared" si="130"/>
        <v>0</v>
      </c>
      <c r="LIL6" s="314">
        <f t="shared" si="130"/>
        <v>0</v>
      </c>
      <c r="LIM6" s="314">
        <f t="shared" si="130"/>
        <v>0</v>
      </c>
      <c r="LIN6" s="314">
        <f t="shared" si="130"/>
        <v>0</v>
      </c>
      <c r="LIO6" s="314">
        <f t="shared" si="130"/>
        <v>0</v>
      </c>
      <c r="LIP6" s="314">
        <f t="shared" si="130"/>
        <v>0</v>
      </c>
      <c r="LIQ6" s="314">
        <f t="shared" si="130"/>
        <v>0</v>
      </c>
      <c r="LIR6" s="314">
        <f t="shared" si="130"/>
        <v>0</v>
      </c>
      <c r="LIS6" s="314">
        <f t="shared" si="130"/>
        <v>0</v>
      </c>
      <c r="LIT6" s="314">
        <f t="shared" si="130"/>
        <v>0</v>
      </c>
      <c r="LIU6" s="314">
        <f t="shared" si="130"/>
        <v>0</v>
      </c>
      <c r="LIV6" s="314">
        <f t="shared" si="130"/>
        <v>0</v>
      </c>
      <c r="LIW6" s="314">
        <f t="shared" si="130"/>
        <v>0</v>
      </c>
      <c r="LIX6" s="314">
        <f t="shared" si="130"/>
        <v>0</v>
      </c>
      <c r="LIY6" s="314">
        <f t="shared" si="130"/>
        <v>0</v>
      </c>
      <c r="LIZ6" s="314">
        <f t="shared" si="130"/>
        <v>0</v>
      </c>
      <c r="LJA6" s="314">
        <f t="shared" si="130"/>
        <v>0</v>
      </c>
      <c r="LJB6" s="314">
        <f t="shared" si="130"/>
        <v>0</v>
      </c>
      <c r="LJC6" s="314">
        <f t="shared" si="130"/>
        <v>0</v>
      </c>
      <c r="LJD6" s="314">
        <f t="shared" si="130"/>
        <v>0</v>
      </c>
      <c r="LJE6" s="314">
        <f t="shared" si="130"/>
        <v>0</v>
      </c>
      <c r="LJF6" s="314">
        <f t="shared" si="130"/>
        <v>0</v>
      </c>
      <c r="LJG6" s="314">
        <f t="shared" si="130"/>
        <v>0</v>
      </c>
      <c r="LJH6" s="314">
        <f t="shared" si="130"/>
        <v>0</v>
      </c>
      <c r="LJI6" s="314">
        <f t="shared" si="130"/>
        <v>0</v>
      </c>
      <c r="LJJ6" s="314">
        <f t="shared" si="130"/>
        <v>0</v>
      </c>
      <c r="LJK6" s="314">
        <f t="shared" si="130"/>
        <v>0</v>
      </c>
      <c r="LJL6" s="314">
        <f t="shared" si="130"/>
        <v>0</v>
      </c>
      <c r="LJM6" s="314">
        <f t="shared" si="130"/>
        <v>0</v>
      </c>
      <c r="LJN6" s="314">
        <f t="shared" si="130"/>
        <v>0</v>
      </c>
      <c r="LJO6" s="314">
        <f t="shared" si="130"/>
        <v>0</v>
      </c>
      <c r="LJP6" s="314">
        <f t="shared" si="130"/>
        <v>0</v>
      </c>
      <c r="LJQ6" s="314">
        <f t="shared" si="130"/>
        <v>0</v>
      </c>
      <c r="LJR6" s="314">
        <f t="shared" si="130"/>
        <v>0</v>
      </c>
      <c r="LJS6" s="314">
        <f t="shared" si="130"/>
        <v>0</v>
      </c>
      <c r="LJT6" s="314">
        <f t="shared" ref="LJT6:LME6" si="131">LJT35-(LJT4+LJT5+LJT7+LJT8+LJT9)</f>
        <v>0</v>
      </c>
      <c r="LJU6" s="314">
        <f t="shared" si="131"/>
        <v>0</v>
      </c>
      <c r="LJV6" s="314">
        <f t="shared" si="131"/>
        <v>0</v>
      </c>
      <c r="LJW6" s="314">
        <f t="shared" si="131"/>
        <v>0</v>
      </c>
      <c r="LJX6" s="314">
        <f t="shared" si="131"/>
        <v>0</v>
      </c>
      <c r="LJY6" s="314">
        <f t="shared" si="131"/>
        <v>0</v>
      </c>
      <c r="LJZ6" s="314">
        <f t="shared" si="131"/>
        <v>0</v>
      </c>
      <c r="LKA6" s="314">
        <f t="shared" si="131"/>
        <v>0</v>
      </c>
      <c r="LKB6" s="314">
        <f t="shared" si="131"/>
        <v>0</v>
      </c>
      <c r="LKC6" s="314">
        <f t="shared" si="131"/>
        <v>0</v>
      </c>
      <c r="LKD6" s="314">
        <f t="shared" si="131"/>
        <v>0</v>
      </c>
      <c r="LKE6" s="314">
        <f t="shared" si="131"/>
        <v>0</v>
      </c>
      <c r="LKF6" s="314">
        <f t="shared" si="131"/>
        <v>0</v>
      </c>
      <c r="LKG6" s="314">
        <f t="shared" si="131"/>
        <v>0</v>
      </c>
      <c r="LKH6" s="314">
        <f t="shared" si="131"/>
        <v>0</v>
      </c>
      <c r="LKI6" s="314">
        <f t="shared" si="131"/>
        <v>0</v>
      </c>
      <c r="LKJ6" s="314">
        <f t="shared" si="131"/>
        <v>0</v>
      </c>
      <c r="LKK6" s="314">
        <f t="shared" si="131"/>
        <v>0</v>
      </c>
      <c r="LKL6" s="314">
        <f t="shared" si="131"/>
        <v>0</v>
      </c>
      <c r="LKM6" s="314">
        <f t="shared" si="131"/>
        <v>0</v>
      </c>
      <c r="LKN6" s="314">
        <f t="shared" si="131"/>
        <v>0</v>
      </c>
      <c r="LKO6" s="314">
        <f t="shared" si="131"/>
        <v>0</v>
      </c>
      <c r="LKP6" s="314">
        <f t="shared" si="131"/>
        <v>0</v>
      </c>
      <c r="LKQ6" s="314">
        <f t="shared" si="131"/>
        <v>0</v>
      </c>
      <c r="LKR6" s="314">
        <f t="shared" si="131"/>
        <v>0</v>
      </c>
      <c r="LKS6" s="314">
        <f t="shared" si="131"/>
        <v>0</v>
      </c>
      <c r="LKT6" s="314">
        <f t="shared" si="131"/>
        <v>0</v>
      </c>
      <c r="LKU6" s="314">
        <f t="shared" si="131"/>
        <v>0</v>
      </c>
      <c r="LKV6" s="314">
        <f t="shared" si="131"/>
        <v>0</v>
      </c>
      <c r="LKW6" s="314">
        <f t="shared" si="131"/>
        <v>0</v>
      </c>
      <c r="LKX6" s="314">
        <f t="shared" si="131"/>
        <v>0</v>
      </c>
      <c r="LKY6" s="314">
        <f t="shared" si="131"/>
        <v>0</v>
      </c>
      <c r="LKZ6" s="314">
        <f t="shared" si="131"/>
        <v>0</v>
      </c>
      <c r="LLA6" s="314">
        <f t="shared" si="131"/>
        <v>0</v>
      </c>
      <c r="LLB6" s="314">
        <f t="shared" si="131"/>
        <v>0</v>
      </c>
      <c r="LLC6" s="314">
        <f t="shared" si="131"/>
        <v>0</v>
      </c>
      <c r="LLD6" s="314">
        <f t="shared" si="131"/>
        <v>0</v>
      </c>
      <c r="LLE6" s="314">
        <f t="shared" si="131"/>
        <v>0</v>
      </c>
      <c r="LLF6" s="314">
        <f t="shared" si="131"/>
        <v>0</v>
      </c>
      <c r="LLG6" s="314">
        <f t="shared" si="131"/>
        <v>0</v>
      </c>
      <c r="LLH6" s="314">
        <f t="shared" si="131"/>
        <v>0</v>
      </c>
      <c r="LLI6" s="314">
        <f t="shared" si="131"/>
        <v>0</v>
      </c>
      <c r="LLJ6" s="314">
        <f t="shared" si="131"/>
        <v>0</v>
      </c>
      <c r="LLK6" s="314">
        <f t="shared" si="131"/>
        <v>0</v>
      </c>
      <c r="LLL6" s="314">
        <f t="shared" si="131"/>
        <v>0</v>
      </c>
      <c r="LLM6" s="314">
        <f t="shared" si="131"/>
        <v>0</v>
      </c>
      <c r="LLN6" s="314">
        <f t="shared" si="131"/>
        <v>0</v>
      </c>
      <c r="LLO6" s="314">
        <f t="shared" si="131"/>
        <v>0</v>
      </c>
      <c r="LLP6" s="314">
        <f t="shared" si="131"/>
        <v>0</v>
      </c>
      <c r="LLQ6" s="314">
        <f t="shared" si="131"/>
        <v>0</v>
      </c>
      <c r="LLR6" s="314">
        <f t="shared" si="131"/>
        <v>0</v>
      </c>
      <c r="LLS6" s="314">
        <f t="shared" si="131"/>
        <v>0</v>
      </c>
      <c r="LLT6" s="314">
        <f t="shared" si="131"/>
        <v>0</v>
      </c>
      <c r="LLU6" s="314">
        <f t="shared" si="131"/>
        <v>0</v>
      </c>
      <c r="LLV6" s="314">
        <f t="shared" si="131"/>
        <v>0</v>
      </c>
      <c r="LLW6" s="314">
        <f t="shared" si="131"/>
        <v>0</v>
      </c>
      <c r="LLX6" s="314">
        <f t="shared" si="131"/>
        <v>0</v>
      </c>
      <c r="LLY6" s="314">
        <f t="shared" si="131"/>
        <v>0</v>
      </c>
      <c r="LLZ6" s="314">
        <f t="shared" si="131"/>
        <v>0</v>
      </c>
      <c r="LMA6" s="314">
        <f t="shared" si="131"/>
        <v>0</v>
      </c>
      <c r="LMB6" s="314">
        <f t="shared" si="131"/>
        <v>0</v>
      </c>
      <c r="LMC6" s="314">
        <f t="shared" si="131"/>
        <v>0</v>
      </c>
      <c r="LMD6" s="314">
        <f t="shared" si="131"/>
        <v>0</v>
      </c>
      <c r="LME6" s="314">
        <f t="shared" si="131"/>
        <v>0</v>
      </c>
      <c r="LMF6" s="314">
        <f t="shared" ref="LMF6:LOQ6" si="132">LMF35-(LMF4+LMF5+LMF7+LMF8+LMF9)</f>
        <v>0</v>
      </c>
      <c r="LMG6" s="314">
        <f t="shared" si="132"/>
        <v>0</v>
      </c>
      <c r="LMH6" s="314">
        <f t="shared" si="132"/>
        <v>0</v>
      </c>
      <c r="LMI6" s="314">
        <f t="shared" si="132"/>
        <v>0</v>
      </c>
      <c r="LMJ6" s="314">
        <f t="shared" si="132"/>
        <v>0</v>
      </c>
      <c r="LMK6" s="314">
        <f t="shared" si="132"/>
        <v>0</v>
      </c>
      <c r="LML6" s="314">
        <f t="shared" si="132"/>
        <v>0</v>
      </c>
      <c r="LMM6" s="314">
        <f t="shared" si="132"/>
        <v>0</v>
      </c>
      <c r="LMN6" s="314">
        <f t="shared" si="132"/>
        <v>0</v>
      </c>
      <c r="LMO6" s="314">
        <f t="shared" si="132"/>
        <v>0</v>
      </c>
      <c r="LMP6" s="314">
        <f t="shared" si="132"/>
        <v>0</v>
      </c>
      <c r="LMQ6" s="314">
        <f t="shared" si="132"/>
        <v>0</v>
      </c>
      <c r="LMR6" s="314">
        <f t="shared" si="132"/>
        <v>0</v>
      </c>
      <c r="LMS6" s="314">
        <f t="shared" si="132"/>
        <v>0</v>
      </c>
      <c r="LMT6" s="314">
        <f t="shared" si="132"/>
        <v>0</v>
      </c>
      <c r="LMU6" s="314">
        <f t="shared" si="132"/>
        <v>0</v>
      </c>
      <c r="LMV6" s="314">
        <f t="shared" si="132"/>
        <v>0</v>
      </c>
      <c r="LMW6" s="314">
        <f t="shared" si="132"/>
        <v>0</v>
      </c>
      <c r="LMX6" s="314">
        <f t="shared" si="132"/>
        <v>0</v>
      </c>
      <c r="LMY6" s="314">
        <f t="shared" si="132"/>
        <v>0</v>
      </c>
      <c r="LMZ6" s="314">
        <f t="shared" si="132"/>
        <v>0</v>
      </c>
      <c r="LNA6" s="314">
        <f t="shared" si="132"/>
        <v>0</v>
      </c>
      <c r="LNB6" s="314">
        <f t="shared" si="132"/>
        <v>0</v>
      </c>
      <c r="LNC6" s="314">
        <f t="shared" si="132"/>
        <v>0</v>
      </c>
      <c r="LND6" s="314">
        <f t="shared" si="132"/>
        <v>0</v>
      </c>
      <c r="LNE6" s="314">
        <f t="shared" si="132"/>
        <v>0</v>
      </c>
      <c r="LNF6" s="314">
        <f t="shared" si="132"/>
        <v>0</v>
      </c>
      <c r="LNG6" s="314">
        <f t="shared" si="132"/>
        <v>0</v>
      </c>
      <c r="LNH6" s="314">
        <f t="shared" si="132"/>
        <v>0</v>
      </c>
      <c r="LNI6" s="314">
        <f t="shared" si="132"/>
        <v>0</v>
      </c>
      <c r="LNJ6" s="314">
        <f t="shared" si="132"/>
        <v>0</v>
      </c>
      <c r="LNK6" s="314">
        <f t="shared" si="132"/>
        <v>0</v>
      </c>
      <c r="LNL6" s="314">
        <f t="shared" si="132"/>
        <v>0</v>
      </c>
      <c r="LNM6" s="314">
        <f t="shared" si="132"/>
        <v>0</v>
      </c>
      <c r="LNN6" s="314">
        <f t="shared" si="132"/>
        <v>0</v>
      </c>
      <c r="LNO6" s="314">
        <f t="shared" si="132"/>
        <v>0</v>
      </c>
      <c r="LNP6" s="314">
        <f t="shared" si="132"/>
        <v>0</v>
      </c>
      <c r="LNQ6" s="314">
        <f t="shared" si="132"/>
        <v>0</v>
      </c>
      <c r="LNR6" s="314">
        <f t="shared" si="132"/>
        <v>0</v>
      </c>
      <c r="LNS6" s="314">
        <f t="shared" si="132"/>
        <v>0</v>
      </c>
      <c r="LNT6" s="314">
        <f t="shared" si="132"/>
        <v>0</v>
      </c>
      <c r="LNU6" s="314">
        <f t="shared" si="132"/>
        <v>0</v>
      </c>
      <c r="LNV6" s="314">
        <f t="shared" si="132"/>
        <v>0</v>
      </c>
      <c r="LNW6" s="314">
        <f t="shared" si="132"/>
        <v>0</v>
      </c>
      <c r="LNX6" s="314">
        <f t="shared" si="132"/>
        <v>0</v>
      </c>
      <c r="LNY6" s="314">
        <f t="shared" si="132"/>
        <v>0</v>
      </c>
      <c r="LNZ6" s="314">
        <f t="shared" si="132"/>
        <v>0</v>
      </c>
      <c r="LOA6" s="314">
        <f t="shared" si="132"/>
        <v>0</v>
      </c>
      <c r="LOB6" s="314">
        <f t="shared" si="132"/>
        <v>0</v>
      </c>
      <c r="LOC6" s="314">
        <f t="shared" si="132"/>
        <v>0</v>
      </c>
      <c r="LOD6" s="314">
        <f t="shared" si="132"/>
        <v>0</v>
      </c>
      <c r="LOE6" s="314">
        <f t="shared" si="132"/>
        <v>0</v>
      </c>
      <c r="LOF6" s="314">
        <f t="shared" si="132"/>
        <v>0</v>
      </c>
      <c r="LOG6" s="314">
        <f t="shared" si="132"/>
        <v>0</v>
      </c>
      <c r="LOH6" s="314">
        <f t="shared" si="132"/>
        <v>0</v>
      </c>
      <c r="LOI6" s="314">
        <f t="shared" si="132"/>
        <v>0</v>
      </c>
      <c r="LOJ6" s="314">
        <f t="shared" si="132"/>
        <v>0</v>
      </c>
      <c r="LOK6" s="314">
        <f t="shared" si="132"/>
        <v>0</v>
      </c>
      <c r="LOL6" s="314">
        <f t="shared" si="132"/>
        <v>0</v>
      </c>
      <c r="LOM6" s="314">
        <f t="shared" si="132"/>
        <v>0</v>
      </c>
      <c r="LON6" s="314">
        <f t="shared" si="132"/>
        <v>0</v>
      </c>
      <c r="LOO6" s="314">
        <f t="shared" si="132"/>
        <v>0</v>
      </c>
      <c r="LOP6" s="314">
        <f t="shared" si="132"/>
        <v>0</v>
      </c>
      <c r="LOQ6" s="314">
        <f t="shared" si="132"/>
        <v>0</v>
      </c>
      <c r="LOR6" s="314">
        <f t="shared" ref="LOR6:LRC6" si="133">LOR35-(LOR4+LOR5+LOR7+LOR8+LOR9)</f>
        <v>0</v>
      </c>
      <c r="LOS6" s="314">
        <f t="shared" si="133"/>
        <v>0</v>
      </c>
      <c r="LOT6" s="314">
        <f t="shared" si="133"/>
        <v>0</v>
      </c>
      <c r="LOU6" s="314">
        <f t="shared" si="133"/>
        <v>0</v>
      </c>
      <c r="LOV6" s="314">
        <f t="shared" si="133"/>
        <v>0</v>
      </c>
      <c r="LOW6" s="314">
        <f t="shared" si="133"/>
        <v>0</v>
      </c>
      <c r="LOX6" s="314">
        <f t="shared" si="133"/>
        <v>0</v>
      </c>
      <c r="LOY6" s="314">
        <f t="shared" si="133"/>
        <v>0</v>
      </c>
      <c r="LOZ6" s="314">
        <f t="shared" si="133"/>
        <v>0</v>
      </c>
      <c r="LPA6" s="314">
        <f t="shared" si="133"/>
        <v>0</v>
      </c>
      <c r="LPB6" s="314">
        <f t="shared" si="133"/>
        <v>0</v>
      </c>
      <c r="LPC6" s="314">
        <f t="shared" si="133"/>
        <v>0</v>
      </c>
      <c r="LPD6" s="314">
        <f t="shared" si="133"/>
        <v>0</v>
      </c>
      <c r="LPE6" s="314">
        <f t="shared" si="133"/>
        <v>0</v>
      </c>
      <c r="LPF6" s="314">
        <f t="shared" si="133"/>
        <v>0</v>
      </c>
      <c r="LPG6" s="314">
        <f t="shared" si="133"/>
        <v>0</v>
      </c>
      <c r="LPH6" s="314">
        <f t="shared" si="133"/>
        <v>0</v>
      </c>
      <c r="LPI6" s="314">
        <f t="shared" si="133"/>
        <v>0</v>
      </c>
      <c r="LPJ6" s="314">
        <f t="shared" si="133"/>
        <v>0</v>
      </c>
      <c r="LPK6" s="314">
        <f t="shared" si="133"/>
        <v>0</v>
      </c>
      <c r="LPL6" s="314">
        <f t="shared" si="133"/>
        <v>0</v>
      </c>
      <c r="LPM6" s="314">
        <f t="shared" si="133"/>
        <v>0</v>
      </c>
      <c r="LPN6" s="314">
        <f t="shared" si="133"/>
        <v>0</v>
      </c>
      <c r="LPO6" s="314">
        <f t="shared" si="133"/>
        <v>0</v>
      </c>
      <c r="LPP6" s="314">
        <f t="shared" si="133"/>
        <v>0</v>
      </c>
      <c r="LPQ6" s="314">
        <f t="shared" si="133"/>
        <v>0</v>
      </c>
      <c r="LPR6" s="314">
        <f t="shared" si="133"/>
        <v>0</v>
      </c>
      <c r="LPS6" s="314">
        <f t="shared" si="133"/>
        <v>0</v>
      </c>
      <c r="LPT6" s="314">
        <f t="shared" si="133"/>
        <v>0</v>
      </c>
      <c r="LPU6" s="314">
        <f t="shared" si="133"/>
        <v>0</v>
      </c>
      <c r="LPV6" s="314">
        <f t="shared" si="133"/>
        <v>0</v>
      </c>
      <c r="LPW6" s="314">
        <f t="shared" si="133"/>
        <v>0</v>
      </c>
      <c r="LPX6" s="314">
        <f t="shared" si="133"/>
        <v>0</v>
      </c>
      <c r="LPY6" s="314">
        <f t="shared" si="133"/>
        <v>0</v>
      </c>
      <c r="LPZ6" s="314">
        <f t="shared" si="133"/>
        <v>0</v>
      </c>
      <c r="LQA6" s="314">
        <f t="shared" si="133"/>
        <v>0</v>
      </c>
      <c r="LQB6" s="314">
        <f t="shared" si="133"/>
        <v>0</v>
      </c>
      <c r="LQC6" s="314">
        <f t="shared" si="133"/>
        <v>0</v>
      </c>
      <c r="LQD6" s="314">
        <f t="shared" si="133"/>
        <v>0</v>
      </c>
      <c r="LQE6" s="314">
        <f t="shared" si="133"/>
        <v>0</v>
      </c>
      <c r="LQF6" s="314">
        <f t="shared" si="133"/>
        <v>0</v>
      </c>
      <c r="LQG6" s="314">
        <f t="shared" si="133"/>
        <v>0</v>
      </c>
      <c r="LQH6" s="314">
        <f t="shared" si="133"/>
        <v>0</v>
      </c>
      <c r="LQI6" s="314">
        <f t="shared" si="133"/>
        <v>0</v>
      </c>
      <c r="LQJ6" s="314">
        <f t="shared" si="133"/>
        <v>0</v>
      </c>
      <c r="LQK6" s="314">
        <f t="shared" si="133"/>
        <v>0</v>
      </c>
      <c r="LQL6" s="314">
        <f t="shared" si="133"/>
        <v>0</v>
      </c>
      <c r="LQM6" s="314">
        <f t="shared" si="133"/>
        <v>0</v>
      </c>
      <c r="LQN6" s="314">
        <f t="shared" si="133"/>
        <v>0</v>
      </c>
      <c r="LQO6" s="314">
        <f t="shared" si="133"/>
        <v>0</v>
      </c>
      <c r="LQP6" s="314">
        <f t="shared" si="133"/>
        <v>0</v>
      </c>
      <c r="LQQ6" s="314">
        <f t="shared" si="133"/>
        <v>0</v>
      </c>
      <c r="LQR6" s="314">
        <f t="shared" si="133"/>
        <v>0</v>
      </c>
      <c r="LQS6" s="314">
        <f t="shared" si="133"/>
        <v>0</v>
      </c>
      <c r="LQT6" s="314">
        <f t="shared" si="133"/>
        <v>0</v>
      </c>
      <c r="LQU6" s="314">
        <f t="shared" si="133"/>
        <v>0</v>
      </c>
      <c r="LQV6" s="314">
        <f t="shared" si="133"/>
        <v>0</v>
      </c>
      <c r="LQW6" s="314">
        <f t="shared" si="133"/>
        <v>0</v>
      </c>
      <c r="LQX6" s="314">
        <f t="shared" si="133"/>
        <v>0</v>
      </c>
      <c r="LQY6" s="314">
        <f t="shared" si="133"/>
        <v>0</v>
      </c>
      <c r="LQZ6" s="314">
        <f t="shared" si="133"/>
        <v>0</v>
      </c>
      <c r="LRA6" s="314">
        <f t="shared" si="133"/>
        <v>0</v>
      </c>
      <c r="LRB6" s="314">
        <f t="shared" si="133"/>
        <v>0</v>
      </c>
      <c r="LRC6" s="314">
        <f t="shared" si="133"/>
        <v>0</v>
      </c>
      <c r="LRD6" s="314">
        <f t="shared" ref="LRD6:LTO6" si="134">LRD35-(LRD4+LRD5+LRD7+LRD8+LRD9)</f>
        <v>0</v>
      </c>
      <c r="LRE6" s="314">
        <f t="shared" si="134"/>
        <v>0</v>
      </c>
      <c r="LRF6" s="314">
        <f t="shared" si="134"/>
        <v>0</v>
      </c>
      <c r="LRG6" s="314">
        <f t="shared" si="134"/>
        <v>0</v>
      </c>
      <c r="LRH6" s="314">
        <f t="shared" si="134"/>
        <v>0</v>
      </c>
      <c r="LRI6" s="314">
        <f t="shared" si="134"/>
        <v>0</v>
      </c>
      <c r="LRJ6" s="314">
        <f t="shared" si="134"/>
        <v>0</v>
      </c>
      <c r="LRK6" s="314">
        <f t="shared" si="134"/>
        <v>0</v>
      </c>
      <c r="LRL6" s="314">
        <f t="shared" si="134"/>
        <v>0</v>
      </c>
      <c r="LRM6" s="314">
        <f t="shared" si="134"/>
        <v>0</v>
      </c>
      <c r="LRN6" s="314">
        <f t="shared" si="134"/>
        <v>0</v>
      </c>
      <c r="LRO6" s="314">
        <f t="shared" si="134"/>
        <v>0</v>
      </c>
      <c r="LRP6" s="314">
        <f t="shared" si="134"/>
        <v>0</v>
      </c>
      <c r="LRQ6" s="314">
        <f t="shared" si="134"/>
        <v>0</v>
      </c>
      <c r="LRR6" s="314">
        <f t="shared" si="134"/>
        <v>0</v>
      </c>
      <c r="LRS6" s="314">
        <f t="shared" si="134"/>
        <v>0</v>
      </c>
      <c r="LRT6" s="314">
        <f t="shared" si="134"/>
        <v>0</v>
      </c>
      <c r="LRU6" s="314">
        <f t="shared" si="134"/>
        <v>0</v>
      </c>
      <c r="LRV6" s="314">
        <f t="shared" si="134"/>
        <v>0</v>
      </c>
      <c r="LRW6" s="314">
        <f t="shared" si="134"/>
        <v>0</v>
      </c>
      <c r="LRX6" s="314">
        <f t="shared" si="134"/>
        <v>0</v>
      </c>
      <c r="LRY6" s="314">
        <f t="shared" si="134"/>
        <v>0</v>
      </c>
      <c r="LRZ6" s="314">
        <f t="shared" si="134"/>
        <v>0</v>
      </c>
      <c r="LSA6" s="314">
        <f t="shared" si="134"/>
        <v>0</v>
      </c>
      <c r="LSB6" s="314">
        <f t="shared" si="134"/>
        <v>0</v>
      </c>
      <c r="LSC6" s="314">
        <f t="shared" si="134"/>
        <v>0</v>
      </c>
      <c r="LSD6" s="314">
        <f t="shared" si="134"/>
        <v>0</v>
      </c>
      <c r="LSE6" s="314">
        <f t="shared" si="134"/>
        <v>0</v>
      </c>
      <c r="LSF6" s="314">
        <f t="shared" si="134"/>
        <v>0</v>
      </c>
      <c r="LSG6" s="314">
        <f t="shared" si="134"/>
        <v>0</v>
      </c>
      <c r="LSH6" s="314">
        <f t="shared" si="134"/>
        <v>0</v>
      </c>
      <c r="LSI6" s="314">
        <f t="shared" si="134"/>
        <v>0</v>
      </c>
      <c r="LSJ6" s="314">
        <f t="shared" si="134"/>
        <v>0</v>
      </c>
      <c r="LSK6" s="314">
        <f t="shared" si="134"/>
        <v>0</v>
      </c>
      <c r="LSL6" s="314">
        <f t="shared" si="134"/>
        <v>0</v>
      </c>
      <c r="LSM6" s="314">
        <f t="shared" si="134"/>
        <v>0</v>
      </c>
      <c r="LSN6" s="314">
        <f t="shared" si="134"/>
        <v>0</v>
      </c>
      <c r="LSO6" s="314">
        <f t="shared" si="134"/>
        <v>0</v>
      </c>
      <c r="LSP6" s="314">
        <f t="shared" si="134"/>
        <v>0</v>
      </c>
      <c r="LSQ6" s="314">
        <f t="shared" si="134"/>
        <v>0</v>
      </c>
      <c r="LSR6" s="314">
        <f t="shared" si="134"/>
        <v>0</v>
      </c>
      <c r="LSS6" s="314">
        <f t="shared" si="134"/>
        <v>0</v>
      </c>
      <c r="LST6" s="314">
        <f t="shared" si="134"/>
        <v>0</v>
      </c>
      <c r="LSU6" s="314">
        <f t="shared" si="134"/>
        <v>0</v>
      </c>
      <c r="LSV6" s="314">
        <f t="shared" si="134"/>
        <v>0</v>
      </c>
      <c r="LSW6" s="314">
        <f t="shared" si="134"/>
        <v>0</v>
      </c>
      <c r="LSX6" s="314">
        <f t="shared" si="134"/>
        <v>0</v>
      </c>
      <c r="LSY6" s="314">
        <f t="shared" si="134"/>
        <v>0</v>
      </c>
      <c r="LSZ6" s="314">
        <f t="shared" si="134"/>
        <v>0</v>
      </c>
      <c r="LTA6" s="314">
        <f t="shared" si="134"/>
        <v>0</v>
      </c>
      <c r="LTB6" s="314">
        <f t="shared" si="134"/>
        <v>0</v>
      </c>
      <c r="LTC6" s="314">
        <f t="shared" si="134"/>
        <v>0</v>
      </c>
      <c r="LTD6" s="314">
        <f t="shared" si="134"/>
        <v>0</v>
      </c>
      <c r="LTE6" s="314">
        <f t="shared" si="134"/>
        <v>0</v>
      </c>
      <c r="LTF6" s="314">
        <f t="shared" si="134"/>
        <v>0</v>
      </c>
      <c r="LTG6" s="314">
        <f t="shared" si="134"/>
        <v>0</v>
      </c>
      <c r="LTH6" s="314">
        <f t="shared" si="134"/>
        <v>0</v>
      </c>
      <c r="LTI6" s="314">
        <f t="shared" si="134"/>
        <v>0</v>
      </c>
      <c r="LTJ6" s="314">
        <f t="shared" si="134"/>
        <v>0</v>
      </c>
      <c r="LTK6" s="314">
        <f t="shared" si="134"/>
        <v>0</v>
      </c>
      <c r="LTL6" s="314">
        <f t="shared" si="134"/>
        <v>0</v>
      </c>
      <c r="LTM6" s="314">
        <f t="shared" si="134"/>
        <v>0</v>
      </c>
      <c r="LTN6" s="314">
        <f t="shared" si="134"/>
        <v>0</v>
      </c>
      <c r="LTO6" s="314">
        <f t="shared" si="134"/>
        <v>0</v>
      </c>
      <c r="LTP6" s="314">
        <f t="shared" ref="LTP6:LWA6" si="135">LTP35-(LTP4+LTP5+LTP7+LTP8+LTP9)</f>
        <v>0</v>
      </c>
      <c r="LTQ6" s="314">
        <f t="shared" si="135"/>
        <v>0</v>
      </c>
      <c r="LTR6" s="314">
        <f t="shared" si="135"/>
        <v>0</v>
      </c>
      <c r="LTS6" s="314">
        <f t="shared" si="135"/>
        <v>0</v>
      </c>
      <c r="LTT6" s="314">
        <f t="shared" si="135"/>
        <v>0</v>
      </c>
      <c r="LTU6" s="314">
        <f t="shared" si="135"/>
        <v>0</v>
      </c>
      <c r="LTV6" s="314">
        <f t="shared" si="135"/>
        <v>0</v>
      </c>
      <c r="LTW6" s="314">
        <f t="shared" si="135"/>
        <v>0</v>
      </c>
      <c r="LTX6" s="314">
        <f t="shared" si="135"/>
        <v>0</v>
      </c>
      <c r="LTY6" s="314">
        <f t="shared" si="135"/>
        <v>0</v>
      </c>
      <c r="LTZ6" s="314">
        <f t="shared" si="135"/>
        <v>0</v>
      </c>
      <c r="LUA6" s="314">
        <f t="shared" si="135"/>
        <v>0</v>
      </c>
      <c r="LUB6" s="314">
        <f t="shared" si="135"/>
        <v>0</v>
      </c>
      <c r="LUC6" s="314">
        <f t="shared" si="135"/>
        <v>0</v>
      </c>
      <c r="LUD6" s="314">
        <f t="shared" si="135"/>
        <v>0</v>
      </c>
      <c r="LUE6" s="314">
        <f t="shared" si="135"/>
        <v>0</v>
      </c>
      <c r="LUF6" s="314">
        <f t="shared" si="135"/>
        <v>0</v>
      </c>
      <c r="LUG6" s="314">
        <f t="shared" si="135"/>
        <v>0</v>
      </c>
      <c r="LUH6" s="314">
        <f t="shared" si="135"/>
        <v>0</v>
      </c>
      <c r="LUI6" s="314">
        <f t="shared" si="135"/>
        <v>0</v>
      </c>
      <c r="LUJ6" s="314">
        <f t="shared" si="135"/>
        <v>0</v>
      </c>
      <c r="LUK6" s="314">
        <f t="shared" si="135"/>
        <v>0</v>
      </c>
      <c r="LUL6" s="314">
        <f t="shared" si="135"/>
        <v>0</v>
      </c>
      <c r="LUM6" s="314">
        <f t="shared" si="135"/>
        <v>0</v>
      </c>
      <c r="LUN6" s="314">
        <f t="shared" si="135"/>
        <v>0</v>
      </c>
      <c r="LUO6" s="314">
        <f t="shared" si="135"/>
        <v>0</v>
      </c>
      <c r="LUP6" s="314">
        <f t="shared" si="135"/>
        <v>0</v>
      </c>
      <c r="LUQ6" s="314">
        <f t="shared" si="135"/>
        <v>0</v>
      </c>
      <c r="LUR6" s="314">
        <f t="shared" si="135"/>
        <v>0</v>
      </c>
      <c r="LUS6" s="314">
        <f t="shared" si="135"/>
        <v>0</v>
      </c>
      <c r="LUT6" s="314">
        <f t="shared" si="135"/>
        <v>0</v>
      </c>
      <c r="LUU6" s="314">
        <f t="shared" si="135"/>
        <v>0</v>
      </c>
      <c r="LUV6" s="314">
        <f t="shared" si="135"/>
        <v>0</v>
      </c>
      <c r="LUW6" s="314">
        <f t="shared" si="135"/>
        <v>0</v>
      </c>
      <c r="LUX6" s="314">
        <f t="shared" si="135"/>
        <v>0</v>
      </c>
      <c r="LUY6" s="314">
        <f t="shared" si="135"/>
        <v>0</v>
      </c>
      <c r="LUZ6" s="314">
        <f t="shared" si="135"/>
        <v>0</v>
      </c>
      <c r="LVA6" s="314">
        <f t="shared" si="135"/>
        <v>0</v>
      </c>
      <c r="LVB6" s="314">
        <f t="shared" si="135"/>
        <v>0</v>
      </c>
      <c r="LVC6" s="314">
        <f t="shared" si="135"/>
        <v>0</v>
      </c>
      <c r="LVD6" s="314">
        <f t="shared" si="135"/>
        <v>0</v>
      </c>
      <c r="LVE6" s="314">
        <f t="shared" si="135"/>
        <v>0</v>
      </c>
      <c r="LVF6" s="314">
        <f t="shared" si="135"/>
        <v>0</v>
      </c>
      <c r="LVG6" s="314">
        <f t="shared" si="135"/>
        <v>0</v>
      </c>
      <c r="LVH6" s="314">
        <f t="shared" si="135"/>
        <v>0</v>
      </c>
      <c r="LVI6" s="314">
        <f t="shared" si="135"/>
        <v>0</v>
      </c>
      <c r="LVJ6" s="314">
        <f t="shared" si="135"/>
        <v>0</v>
      </c>
      <c r="LVK6" s="314">
        <f t="shared" si="135"/>
        <v>0</v>
      </c>
      <c r="LVL6" s="314">
        <f t="shared" si="135"/>
        <v>0</v>
      </c>
      <c r="LVM6" s="314">
        <f t="shared" si="135"/>
        <v>0</v>
      </c>
      <c r="LVN6" s="314">
        <f t="shared" si="135"/>
        <v>0</v>
      </c>
      <c r="LVO6" s="314">
        <f t="shared" si="135"/>
        <v>0</v>
      </c>
      <c r="LVP6" s="314">
        <f t="shared" si="135"/>
        <v>0</v>
      </c>
      <c r="LVQ6" s="314">
        <f t="shared" si="135"/>
        <v>0</v>
      </c>
      <c r="LVR6" s="314">
        <f t="shared" si="135"/>
        <v>0</v>
      </c>
      <c r="LVS6" s="314">
        <f t="shared" si="135"/>
        <v>0</v>
      </c>
      <c r="LVT6" s="314">
        <f t="shared" si="135"/>
        <v>0</v>
      </c>
      <c r="LVU6" s="314">
        <f t="shared" si="135"/>
        <v>0</v>
      </c>
      <c r="LVV6" s="314">
        <f t="shared" si="135"/>
        <v>0</v>
      </c>
      <c r="LVW6" s="314">
        <f t="shared" si="135"/>
        <v>0</v>
      </c>
      <c r="LVX6" s="314">
        <f t="shared" si="135"/>
        <v>0</v>
      </c>
      <c r="LVY6" s="314">
        <f t="shared" si="135"/>
        <v>0</v>
      </c>
      <c r="LVZ6" s="314">
        <f t="shared" si="135"/>
        <v>0</v>
      </c>
      <c r="LWA6" s="314">
        <f t="shared" si="135"/>
        <v>0</v>
      </c>
      <c r="LWB6" s="314">
        <f t="shared" ref="LWB6:LYM6" si="136">LWB35-(LWB4+LWB5+LWB7+LWB8+LWB9)</f>
        <v>0</v>
      </c>
      <c r="LWC6" s="314">
        <f t="shared" si="136"/>
        <v>0</v>
      </c>
      <c r="LWD6" s="314">
        <f t="shared" si="136"/>
        <v>0</v>
      </c>
      <c r="LWE6" s="314">
        <f t="shared" si="136"/>
        <v>0</v>
      </c>
      <c r="LWF6" s="314">
        <f t="shared" si="136"/>
        <v>0</v>
      </c>
      <c r="LWG6" s="314">
        <f t="shared" si="136"/>
        <v>0</v>
      </c>
      <c r="LWH6" s="314">
        <f t="shared" si="136"/>
        <v>0</v>
      </c>
      <c r="LWI6" s="314">
        <f t="shared" si="136"/>
        <v>0</v>
      </c>
      <c r="LWJ6" s="314">
        <f t="shared" si="136"/>
        <v>0</v>
      </c>
      <c r="LWK6" s="314">
        <f t="shared" si="136"/>
        <v>0</v>
      </c>
      <c r="LWL6" s="314">
        <f t="shared" si="136"/>
        <v>0</v>
      </c>
      <c r="LWM6" s="314">
        <f t="shared" si="136"/>
        <v>0</v>
      </c>
      <c r="LWN6" s="314">
        <f t="shared" si="136"/>
        <v>0</v>
      </c>
      <c r="LWO6" s="314">
        <f t="shared" si="136"/>
        <v>0</v>
      </c>
      <c r="LWP6" s="314">
        <f t="shared" si="136"/>
        <v>0</v>
      </c>
      <c r="LWQ6" s="314">
        <f t="shared" si="136"/>
        <v>0</v>
      </c>
      <c r="LWR6" s="314">
        <f t="shared" si="136"/>
        <v>0</v>
      </c>
      <c r="LWS6" s="314">
        <f t="shared" si="136"/>
        <v>0</v>
      </c>
      <c r="LWT6" s="314">
        <f t="shared" si="136"/>
        <v>0</v>
      </c>
      <c r="LWU6" s="314">
        <f t="shared" si="136"/>
        <v>0</v>
      </c>
      <c r="LWV6" s="314">
        <f t="shared" si="136"/>
        <v>0</v>
      </c>
      <c r="LWW6" s="314">
        <f t="shared" si="136"/>
        <v>0</v>
      </c>
      <c r="LWX6" s="314">
        <f t="shared" si="136"/>
        <v>0</v>
      </c>
      <c r="LWY6" s="314">
        <f t="shared" si="136"/>
        <v>0</v>
      </c>
      <c r="LWZ6" s="314">
        <f t="shared" si="136"/>
        <v>0</v>
      </c>
      <c r="LXA6" s="314">
        <f t="shared" si="136"/>
        <v>0</v>
      </c>
      <c r="LXB6" s="314">
        <f t="shared" si="136"/>
        <v>0</v>
      </c>
      <c r="LXC6" s="314">
        <f t="shared" si="136"/>
        <v>0</v>
      </c>
      <c r="LXD6" s="314">
        <f t="shared" si="136"/>
        <v>0</v>
      </c>
      <c r="LXE6" s="314">
        <f t="shared" si="136"/>
        <v>0</v>
      </c>
      <c r="LXF6" s="314">
        <f t="shared" si="136"/>
        <v>0</v>
      </c>
      <c r="LXG6" s="314">
        <f t="shared" si="136"/>
        <v>0</v>
      </c>
      <c r="LXH6" s="314">
        <f t="shared" si="136"/>
        <v>0</v>
      </c>
      <c r="LXI6" s="314">
        <f t="shared" si="136"/>
        <v>0</v>
      </c>
      <c r="LXJ6" s="314">
        <f t="shared" si="136"/>
        <v>0</v>
      </c>
      <c r="LXK6" s="314">
        <f t="shared" si="136"/>
        <v>0</v>
      </c>
      <c r="LXL6" s="314">
        <f t="shared" si="136"/>
        <v>0</v>
      </c>
      <c r="LXM6" s="314">
        <f t="shared" si="136"/>
        <v>0</v>
      </c>
      <c r="LXN6" s="314">
        <f t="shared" si="136"/>
        <v>0</v>
      </c>
      <c r="LXO6" s="314">
        <f t="shared" si="136"/>
        <v>0</v>
      </c>
      <c r="LXP6" s="314">
        <f t="shared" si="136"/>
        <v>0</v>
      </c>
      <c r="LXQ6" s="314">
        <f t="shared" si="136"/>
        <v>0</v>
      </c>
      <c r="LXR6" s="314">
        <f t="shared" si="136"/>
        <v>0</v>
      </c>
      <c r="LXS6" s="314">
        <f t="shared" si="136"/>
        <v>0</v>
      </c>
      <c r="LXT6" s="314">
        <f t="shared" si="136"/>
        <v>0</v>
      </c>
      <c r="LXU6" s="314">
        <f t="shared" si="136"/>
        <v>0</v>
      </c>
      <c r="LXV6" s="314">
        <f t="shared" si="136"/>
        <v>0</v>
      </c>
      <c r="LXW6" s="314">
        <f t="shared" si="136"/>
        <v>0</v>
      </c>
      <c r="LXX6" s="314">
        <f t="shared" si="136"/>
        <v>0</v>
      </c>
      <c r="LXY6" s="314">
        <f t="shared" si="136"/>
        <v>0</v>
      </c>
      <c r="LXZ6" s="314">
        <f t="shared" si="136"/>
        <v>0</v>
      </c>
      <c r="LYA6" s="314">
        <f t="shared" si="136"/>
        <v>0</v>
      </c>
      <c r="LYB6" s="314">
        <f t="shared" si="136"/>
        <v>0</v>
      </c>
      <c r="LYC6" s="314">
        <f t="shared" si="136"/>
        <v>0</v>
      </c>
      <c r="LYD6" s="314">
        <f t="shared" si="136"/>
        <v>0</v>
      </c>
      <c r="LYE6" s="314">
        <f t="shared" si="136"/>
        <v>0</v>
      </c>
      <c r="LYF6" s="314">
        <f t="shared" si="136"/>
        <v>0</v>
      </c>
      <c r="LYG6" s="314">
        <f t="shared" si="136"/>
        <v>0</v>
      </c>
      <c r="LYH6" s="314">
        <f t="shared" si="136"/>
        <v>0</v>
      </c>
      <c r="LYI6" s="314">
        <f t="shared" si="136"/>
        <v>0</v>
      </c>
      <c r="LYJ6" s="314">
        <f t="shared" si="136"/>
        <v>0</v>
      </c>
      <c r="LYK6" s="314">
        <f t="shared" si="136"/>
        <v>0</v>
      </c>
      <c r="LYL6" s="314">
        <f t="shared" si="136"/>
        <v>0</v>
      </c>
      <c r="LYM6" s="314">
        <f t="shared" si="136"/>
        <v>0</v>
      </c>
      <c r="LYN6" s="314">
        <f t="shared" ref="LYN6:MAY6" si="137">LYN35-(LYN4+LYN5+LYN7+LYN8+LYN9)</f>
        <v>0</v>
      </c>
      <c r="LYO6" s="314">
        <f t="shared" si="137"/>
        <v>0</v>
      </c>
      <c r="LYP6" s="314">
        <f t="shared" si="137"/>
        <v>0</v>
      </c>
      <c r="LYQ6" s="314">
        <f t="shared" si="137"/>
        <v>0</v>
      </c>
      <c r="LYR6" s="314">
        <f t="shared" si="137"/>
        <v>0</v>
      </c>
      <c r="LYS6" s="314">
        <f t="shared" si="137"/>
        <v>0</v>
      </c>
      <c r="LYT6" s="314">
        <f t="shared" si="137"/>
        <v>0</v>
      </c>
      <c r="LYU6" s="314">
        <f t="shared" si="137"/>
        <v>0</v>
      </c>
      <c r="LYV6" s="314">
        <f t="shared" si="137"/>
        <v>0</v>
      </c>
      <c r="LYW6" s="314">
        <f t="shared" si="137"/>
        <v>0</v>
      </c>
      <c r="LYX6" s="314">
        <f t="shared" si="137"/>
        <v>0</v>
      </c>
      <c r="LYY6" s="314">
        <f t="shared" si="137"/>
        <v>0</v>
      </c>
      <c r="LYZ6" s="314">
        <f t="shared" si="137"/>
        <v>0</v>
      </c>
      <c r="LZA6" s="314">
        <f t="shared" si="137"/>
        <v>0</v>
      </c>
      <c r="LZB6" s="314">
        <f t="shared" si="137"/>
        <v>0</v>
      </c>
      <c r="LZC6" s="314">
        <f t="shared" si="137"/>
        <v>0</v>
      </c>
      <c r="LZD6" s="314">
        <f t="shared" si="137"/>
        <v>0</v>
      </c>
      <c r="LZE6" s="314">
        <f t="shared" si="137"/>
        <v>0</v>
      </c>
      <c r="LZF6" s="314">
        <f t="shared" si="137"/>
        <v>0</v>
      </c>
      <c r="LZG6" s="314">
        <f t="shared" si="137"/>
        <v>0</v>
      </c>
      <c r="LZH6" s="314">
        <f t="shared" si="137"/>
        <v>0</v>
      </c>
      <c r="LZI6" s="314">
        <f t="shared" si="137"/>
        <v>0</v>
      </c>
      <c r="LZJ6" s="314">
        <f t="shared" si="137"/>
        <v>0</v>
      </c>
      <c r="LZK6" s="314">
        <f t="shared" si="137"/>
        <v>0</v>
      </c>
      <c r="LZL6" s="314">
        <f t="shared" si="137"/>
        <v>0</v>
      </c>
      <c r="LZM6" s="314">
        <f t="shared" si="137"/>
        <v>0</v>
      </c>
      <c r="LZN6" s="314">
        <f t="shared" si="137"/>
        <v>0</v>
      </c>
      <c r="LZO6" s="314">
        <f t="shared" si="137"/>
        <v>0</v>
      </c>
      <c r="LZP6" s="314">
        <f t="shared" si="137"/>
        <v>0</v>
      </c>
      <c r="LZQ6" s="314">
        <f t="shared" si="137"/>
        <v>0</v>
      </c>
      <c r="LZR6" s="314">
        <f t="shared" si="137"/>
        <v>0</v>
      </c>
      <c r="LZS6" s="314">
        <f t="shared" si="137"/>
        <v>0</v>
      </c>
      <c r="LZT6" s="314">
        <f t="shared" si="137"/>
        <v>0</v>
      </c>
      <c r="LZU6" s="314">
        <f t="shared" si="137"/>
        <v>0</v>
      </c>
      <c r="LZV6" s="314">
        <f t="shared" si="137"/>
        <v>0</v>
      </c>
      <c r="LZW6" s="314">
        <f t="shared" si="137"/>
        <v>0</v>
      </c>
      <c r="LZX6" s="314">
        <f t="shared" si="137"/>
        <v>0</v>
      </c>
      <c r="LZY6" s="314">
        <f t="shared" si="137"/>
        <v>0</v>
      </c>
      <c r="LZZ6" s="314">
        <f t="shared" si="137"/>
        <v>0</v>
      </c>
      <c r="MAA6" s="314">
        <f t="shared" si="137"/>
        <v>0</v>
      </c>
      <c r="MAB6" s="314">
        <f t="shared" si="137"/>
        <v>0</v>
      </c>
      <c r="MAC6" s="314">
        <f t="shared" si="137"/>
        <v>0</v>
      </c>
      <c r="MAD6" s="314">
        <f t="shared" si="137"/>
        <v>0</v>
      </c>
      <c r="MAE6" s="314">
        <f t="shared" si="137"/>
        <v>0</v>
      </c>
      <c r="MAF6" s="314">
        <f t="shared" si="137"/>
        <v>0</v>
      </c>
      <c r="MAG6" s="314">
        <f t="shared" si="137"/>
        <v>0</v>
      </c>
      <c r="MAH6" s="314">
        <f t="shared" si="137"/>
        <v>0</v>
      </c>
      <c r="MAI6" s="314">
        <f t="shared" si="137"/>
        <v>0</v>
      </c>
      <c r="MAJ6" s="314">
        <f t="shared" si="137"/>
        <v>0</v>
      </c>
      <c r="MAK6" s="314">
        <f t="shared" si="137"/>
        <v>0</v>
      </c>
      <c r="MAL6" s="314">
        <f t="shared" si="137"/>
        <v>0</v>
      </c>
      <c r="MAM6" s="314">
        <f t="shared" si="137"/>
        <v>0</v>
      </c>
      <c r="MAN6" s="314">
        <f t="shared" si="137"/>
        <v>0</v>
      </c>
      <c r="MAO6" s="314">
        <f t="shared" si="137"/>
        <v>0</v>
      </c>
      <c r="MAP6" s="314">
        <f t="shared" si="137"/>
        <v>0</v>
      </c>
      <c r="MAQ6" s="314">
        <f t="shared" si="137"/>
        <v>0</v>
      </c>
      <c r="MAR6" s="314">
        <f t="shared" si="137"/>
        <v>0</v>
      </c>
      <c r="MAS6" s="314">
        <f t="shared" si="137"/>
        <v>0</v>
      </c>
      <c r="MAT6" s="314">
        <f t="shared" si="137"/>
        <v>0</v>
      </c>
      <c r="MAU6" s="314">
        <f t="shared" si="137"/>
        <v>0</v>
      </c>
      <c r="MAV6" s="314">
        <f t="shared" si="137"/>
        <v>0</v>
      </c>
      <c r="MAW6" s="314">
        <f t="shared" si="137"/>
        <v>0</v>
      </c>
      <c r="MAX6" s="314">
        <f t="shared" si="137"/>
        <v>0</v>
      </c>
      <c r="MAY6" s="314">
        <f t="shared" si="137"/>
        <v>0</v>
      </c>
      <c r="MAZ6" s="314">
        <f t="shared" ref="MAZ6:MDK6" si="138">MAZ35-(MAZ4+MAZ5+MAZ7+MAZ8+MAZ9)</f>
        <v>0</v>
      </c>
      <c r="MBA6" s="314">
        <f t="shared" si="138"/>
        <v>0</v>
      </c>
      <c r="MBB6" s="314">
        <f t="shared" si="138"/>
        <v>0</v>
      </c>
      <c r="MBC6" s="314">
        <f t="shared" si="138"/>
        <v>0</v>
      </c>
      <c r="MBD6" s="314">
        <f t="shared" si="138"/>
        <v>0</v>
      </c>
      <c r="MBE6" s="314">
        <f t="shared" si="138"/>
        <v>0</v>
      </c>
      <c r="MBF6" s="314">
        <f t="shared" si="138"/>
        <v>0</v>
      </c>
      <c r="MBG6" s="314">
        <f t="shared" si="138"/>
        <v>0</v>
      </c>
      <c r="MBH6" s="314">
        <f t="shared" si="138"/>
        <v>0</v>
      </c>
      <c r="MBI6" s="314">
        <f t="shared" si="138"/>
        <v>0</v>
      </c>
      <c r="MBJ6" s="314">
        <f t="shared" si="138"/>
        <v>0</v>
      </c>
      <c r="MBK6" s="314">
        <f t="shared" si="138"/>
        <v>0</v>
      </c>
      <c r="MBL6" s="314">
        <f t="shared" si="138"/>
        <v>0</v>
      </c>
      <c r="MBM6" s="314">
        <f t="shared" si="138"/>
        <v>0</v>
      </c>
      <c r="MBN6" s="314">
        <f t="shared" si="138"/>
        <v>0</v>
      </c>
      <c r="MBO6" s="314">
        <f t="shared" si="138"/>
        <v>0</v>
      </c>
      <c r="MBP6" s="314">
        <f t="shared" si="138"/>
        <v>0</v>
      </c>
      <c r="MBQ6" s="314">
        <f t="shared" si="138"/>
        <v>0</v>
      </c>
      <c r="MBR6" s="314">
        <f t="shared" si="138"/>
        <v>0</v>
      </c>
      <c r="MBS6" s="314">
        <f t="shared" si="138"/>
        <v>0</v>
      </c>
      <c r="MBT6" s="314">
        <f t="shared" si="138"/>
        <v>0</v>
      </c>
      <c r="MBU6" s="314">
        <f t="shared" si="138"/>
        <v>0</v>
      </c>
      <c r="MBV6" s="314">
        <f t="shared" si="138"/>
        <v>0</v>
      </c>
      <c r="MBW6" s="314">
        <f t="shared" si="138"/>
        <v>0</v>
      </c>
      <c r="MBX6" s="314">
        <f t="shared" si="138"/>
        <v>0</v>
      </c>
      <c r="MBY6" s="314">
        <f t="shared" si="138"/>
        <v>0</v>
      </c>
      <c r="MBZ6" s="314">
        <f t="shared" si="138"/>
        <v>0</v>
      </c>
      <c r="MCA6" s="314">
        <f t="shared" si="138"/>
        <v>0</v>
      </c>
      <c r="MCB6" s="314">
        <f t="shared" si="138"/>
        <v>0</v>
      </c>
      <c r="MCC6" s="314">
        <f t="shared" si="138"/>
        <v>0</v>
      </c>
      <c r="MCD6" s="314">
        <f t="shared" si="138"/>
        <v>0</v>
      </c>
      <c r="MCE6" s="314">
        <f t="shared" si="138"/>
        <v>0</v>
      </c>
      <c r="MCF6" s="314">
        <f t="shared" si="138"/>
        <v>0</v>
      </c>
      <c r="MCG6" s="314">
        <f t="shared" si="138"/>
        <v>0</v>
      </c>
      <c r="MCH6" s="314">
        <f t="shared" si="138"/>
        <v>0</v>
      </c>
      <c r="MCI6" s="314">
        <f t="shared" si="138"/>
        <v>0</v>
      </c>
      <c r="MCJ6" s="314">
        <f t="shared" si="138"/>
        <v>0</v>
      </c>
      <c r="MCK6" s="314">
        <f t="shared" si="138"/>
        <v>0</v>
      </c>
      <c r="MCL6" s="314">
        <f t="shared" si="138"/>
        <v>0</v>
      </c>
      <c r="MCM6" s="314">
        <f t="shared" si="138"/>
        <v>0</v>
      </c>
      <c r="MCN6" s="314">
        <f t="shared" si="138"/>
        <v>0</v>
      </c>
      <c r="MCO6" s="314">
        <f t="shared" si="138"/>
        <v>0</v>
      </c>
      <c r="MCP6" s="314">
        <f t="shared" si="138"/>
        <v>0</v>
      </c>
      <c r="MCQ6" s="314">
        <f t="shared" si="138"/>
        <v>0</v>
      </c>
      <c r="MCR6" s="314">
        <f t="shared" si="138"/>
        <v>0</v>
      </c>
      <c r="MCS6" s="314">
        <f t="shared" si="138"/>
        <v>0</v>
      </c>
      <c r="MCT6" s="314">
        <f t="shared" si="138"/>
        <v>0</v>
      </c>
      <c r="MCU6" s="314">
        <f t="shared" si="138"/>
        <v>0</v>
      </c>
      <c r="MCV6" s="314">
        <f t="shared" si="138"/>
        <v>0</v>
      </c>
      <c r="MCW6" s="314">
        <f t="shared" si="138"/>
        <v>0</v>
      </c>
      <c r="MCX6" s="314">
        <f t="shared" si="138"/>
        <v>0</v>
      </c>
      <c r="MCY6" s="314">
        <f t="shared" si="138"/>
        <v>0</v>
      </c>
      <c r="MCZ6" s="314">
        <f t="shared" si="138"/>
        <v>0</v>
      </c>
      <c r="MDA6" s="314">
        <f t="shared" si="138"/>
        <v>0</v>
      </c>
      <c r="MDB6" s="314">
        <f t="shared" si="138"/>
        <v>0</v>
      </c>
      <c r="MDC6" s="314">
        <f t="shared" si="138"/>
        <v>0</v>
      </c>
      <c r="MDD6" s="314">
        <f t="shared" si="138"/>
        <v>0</v>
      </c>
      <c r="MDE6" s="314">
        <f t="shared" si="138"/>
        <v>0</v>
      </c>
      <c r="MDF6" s="314">
        <f t="shared" si="138"/>
        <v>0</v>
      </c>
      <c r="MDG6" s="314">
        <f t="shared" si="138"/>
        <v>0</v>
      </c>
      <c r="MDH6" s="314">
        <f t="shared" si="138"/>
        <v>0</v>
      </c>
      <c r="MDI6" s="314">
        <f t="shared" si="138"/>
        <v>0</v>
      </c>
      <c r="MDJ6" s="314">
        <f t="shared" si="138"/>
        <v>0</v>
      </c>
      <c r="MDK6" s="314">
        <f t="shared" si="138"/>
        <v>0</v>
      </c>
      <c r="MDL6" s="314">
        <f t="shared" ref="MDL6:MFW6" si="139">MDL35-(MDL4+MDL5+MDL7+MDL8+MDL9)</f>
        <v>0</v>
      </c>
      <c r="MDM6" s="314">
        <f t="shared" si="139"/>
        <v>0</v>
      </c>
      <c r="MDN6" s="314">
        <f t="shared" si="139"/>
        <v>0</v>
      </c>
      <c r="MDO6" s="314">
        <f t="shared" si="139"/>
        <v>0</v>
      </c>
      <c r="MDP6" s="314">
        <f t="shared" si="139"/>
        <v>0</v>
      </c>
      <c r="MDQ6" s="314">
        <f t="shared" si="139"/>
        <v>0</v>
      </c>
      <c r="MDR6" s="314">
        <f t="shared" si="139"/>
        <v>0</v>
      </c>
      <c r="MDS6" s="314">
        <f t="shared" si="139"/>
        <v>0</v>
      </c>
      <c r="MDT6" s="314">
        <f t="shared" si="139"/>
        <v>0</v>
      </c>
      <c r="MDU6" s="314">
        <f t="shared" si="139"/>
        <v>0</v>
      </c>
      <c r="MDV6" s="314">
        <f t="shared" si="139"/>
        <v>0</v>
      </c>
      <c r="MDW6" s="314">
        <f t="shared" si="139"/>
        <v>0</v>
      </c>
      <c r="MDX6" s="314">
        <f t="shared" si="139"/>
        <v>0</v>
      </c>
      <c r="MDY6" s="314">
        <f t="shared" si="139"/>
        <v>0</v>
      </c>
      <c r="MDZ6" s="314">
        <f t="shared" si="139"/>
        <v>0</v>
      </c>
      <c r="MEA6" s="314">
        <f t="shared" si="139"/>
        <v>0</v>
      </c>
      <c r="MEB6" s="314">
        <f t="shared" si="139"/>
        <v>0</v>
      </c>
      <c r="MEC6" s="314">
        <f t="shared" si="139"/>
        <v>0</v>
      </c>
      <c r="MED6" s="314">
        <f t="shared" si="139"/>
        <v>0</v>
      </c>
      <c r="MEE6" s="314">
        <f t="shared" si="139"/>
        <v>0</v>
      </c>
      <c r="MEF6" s="314">
        <f t="shared" si="139"/>
        <v>0</v>
      </c>
      <c r="MEG6" s="314">
        <f t="shared" si="139"/>
        <v>0</v>
      </c>
      <c r="MEH6" s="314">
        <f t="shared" si="139"/>
        <v>0</v>
      </c>
      <c r="MEI6" s="314">
        <f t="shared" si="139"/>
        <v>0</v>
      </c>
      <c r="MEJ6" s="314">
        <f t="shared" si="139"/>
        <v>0</v>
      </c>
      <c r="MEK6" s="314">
        <f t="shared" si="139"/>
        <v>0</v>
      </c>
      <c r="MEL6" s="314">
        <f t="shared" si="139"/>
        <v>0</v>
      </c>
      <c r="MEM6" s="314">
        <f t="shared" si="139"/>
        <v>0</v>
      </c>
      <c r="MEN6" s="314">
        <f t="shared" si="139"/>
        <v>0</v>
      </c>
      <c r="MEO6" s="314">
        <f t="shared" si="139"/>
        <v>0</v>
      </c>
      <c r="MEP6" s="314">
        <f t="shared" si="139"/>
        <v>0</v>
      </c>
      <c r="MEQ6" s="314">
        <f t="shared" si="139"/>
        <v>0</v>
      </c>
      <c r="MER6" s="314">
        <f t="shared" si="139"/>
        <v>0</v>
      </c>
      <c r="MES6" s="314">
        <f t="shared" si="139"/>
        <v>0</v>
      </c>
      <c r="MET6" s="314">
        <f t="shared" si="139"/>
        <v>0</v>
      </c>
      <c r="MEU6" s="314">
        <f t="shared" si="139"/>
        <v>0</v>
      </c>
      <c r="MEV6" s="314">
        <f t="shared" si="139"/>
        <v>0</v>
      </c>
      <c r="MEW6" s="314">
        <f t="shared" si="139"/>
        <v>0</v>
      </c>
      <c r="MEX6" s="314">
        <f t="shared" si="139"/>
        <v>0</v>
      </c>
      <c r="MEY6" s="314">
        <f t="shared" si="139"/>
        <v>0</v>
      </c>
      <c r="MEZ6" s="314">
        <f t="shared" si="139"/>
        <v>0</v>
      </c>
      <c r="MFA6" s="314">
        <f t="shared" si="139"/>
        <v>0</v>
      </c>
      <c r="MFB6" s="314">
        <f t="shared" si="139"/>
        <v>0</v>
      </c>
      <c r="MFC6" s="314">
        <f t="shared" si="139"/>
        <v>0</v>
      </c>
      <c r="MFD6" s="314">
        <f t="shared" si="139"/>
        <v>0</v>
      </c>
      <c r="MFE6" s="314">
        <f t="shared" si="139"/>
        <v>0</v>
      </c>
      <c r="MFF6" s="314">
        <f t="shared" si="139"/>
        <v>0</v>
      </c>
      <c r="MFG6" s="314">
        <f t="shared" si="139"/>
        <v>0</v>
      </c>
      <c r="MFH6" s="314">
        <f t="shared" si="139"/>
        <v>0</v>
      </c>
      <c r="MFI6" s="314">
        <f t="shared" si="139"/>
        <v>0</v>
      </c>
      <c r="MFJ6" s="314">
        <f t="shared" si="139"/>
        <v>0</v>
      </c>
      <c r="MFK6" s="314">
        <f t="shared" si="139"/>
        <v>0</v>
      </c>
      <c r="MFL6" s="314">
        <f t="shared" si="139"/>
        <v>0</v>
      </c>
      <c r="MFM6" s="314">
        <f t="shared" si="139"/>
        <v>0</v>
      </c>
      <c r="MFN6" s="314">
        <f t="shared" si="139"/>
        <v>0</v>
      </c>
      <c r="MFO6" s="314">
        <f t="shared" si="139"/>
        <v>0</v>
      </c>
      <c r="MFP6" s="314">
        <f t="shared" si="139"/>
        <v>0</v>
      </c>
      <c r="MFQ6" s="314">
        <f t="shared" si="139"/>
        <v>0</v>
      </c>
      <c r="MFR6" s="314">
        <f t="shared" si="139"/>
        <v>0</v>
      </c>
      <c r="MFS6" s="314">
        <f t="shared" si="139"/>
        <v>0</v>
      </c>
      <c r="MFT6" s="314">
        <f t="shared" si="139"/>
        <v>0</v>
      </c>
      <c r="MFU6" s="314">
        <f t="shared" si="139"/>
        <v>0</v>
      </c>
      <c r="MFV6" s="314">
        <f t="shared" si="139"/>
        <v>0</v>
      </c>
      <c r="MFW6" s="314">
        <f t="shared" si="139"/>
        <v>0</v>
      </c>
      <c r="MFX6" s="314">
        <f t="shared" ref="MFX6:MII6" si="140">MFX35-(MFX4+MFX5+MFX7+MFX8+MFX9)</f>
        <v>0</v>
      </c>
      <c r="MFY6" s="314">
        <f t="shared" si="140"/>
        <v>0</v>
      </c>
      <c r="MFZ6" s="314">
        <f t="shared" si="140"/>
        <v>0</v>
      </c>
      <c r="MGA6" s="314">
        <f t="shared" si="140"/>
        <v>0</v>
      </c>
      <c r="MGB6" s="314">
        <f t="shared" si="140"/>
        <v>0</v>
      </c>
      <c r="MGC6" s="314">
        <f t="shared" si="140"/>
        <v>0</v>
      </c>
      <c r="MGD6" s="314">
        <f t="shared" si="140"/>
        <v>0</v>
      </c>
      <c r="MGE6" s="314">
        <f t="shared" si="140"/>
        <v>0</v>
      </c>
      <c r="MGF6" s="314">
        <f t="shared" si="140"/>
        <v>0</v>
      </c>
      <c r="MGG6" s="314">
        <f t="shared" si="140"/>
        <v>0</v>
      </c>
      <c r="MGH6" s="314">
        <f t="shared" si="140"/>
        <v>0</v>
      </c>
      <c r="MGI6" s="314">
        <f t="shared" si="140"/>
        <v>0</v>
      </c>
      <c r="MGJ6" s="314">
        <f t="shared" si="140"/>
        <v>0</v>
      </c>
      <c r="MGK6" s="314">
        <f t="shared" si="140"/>
        <v>0</v>
      </c>
      <c r="MGL6" s="314">
        <f t="shared" si="140"/>
        <v>0</v>
      </c>
      <c r="MGM6" s="314">
        <f t="shared" si="140"/>
        <v>0</v>
      </c>
      <c r="MGN6" s="314">
        <f t="shared" si="140"/>
        <v>0</v>
      </c>
      <c r="MGO6" s="314">
        <f t="shared" si="140"/>
        <v>0</v>
      </c>
      <c r="MGP6" s="314">
        <f t="shared" si="140"/>
        <v>0</v>
      </c>
      <c r="MGQ6" s="314">
        <f t="shared" si="140"/>
        <v>0</v>
      </c>
      <c r="MGR6" s="314">
        <f t="shared" si="140"/>
        <v>0</v>
      </c>
      <c r="MGS6" s="314">
        <f t="shared" si="140"/>
        <v>0</v>
      </c>
      <c r="MGT6" s="314">
        <f t="shared" si="140"/>
        <v>0</v>
      </c>
      <c r="MGU6" s="314">
        <f t="shared" si="140"/>
        <v>0</v>
      </c>
      <c r="MGV6" s="314">
        <f t="shared" si="140"/>
        <v>0</v>
      </c>
      <c r="MGW6" s="314">
        <f t="shared" si="140"/>
        <v>0</v>
      </c>
      <c r="MGX6" s="314">
        <f t="shared" si="140"/>
        <v>0</v>
      </c>
      <c r="MGY6" s="314">
        <f t="shared" si="140"/>
        <v>0</v>
      </c>
      <c r="MGZ6" s="314">
        <f t="shared" si="140"/>
        <v>0</v>
      </c>
      <c r="MHA6" s="314">
        <f t="shared" si="140"/>
        <v>0</v>
      </c>
      <c r="MHB6" s="314">
        <f t="shared" si="140"/>
        <v>0</v>
      </c>
      <c r="MHC6" s="314">
        <f t="shared" si="140"/>
        <v>0</v>
      </c>
      <c r="MHD6" s="314">
        <f t="shared" si="140"/>
        <v>0</v>
      </c>
      <c r="MHE6" s="314">
        <f t="shared" si="140"/>
        <v>0</v>
      </c>
      <c r="MHF6" s="314">
        <f t="shared" si="140"/>
        <v>0</v>
      </c>
      <c r="MHG6" s="314">
        <f t="shared" si="140"/>
        <v>0</v>
      </c>
      <c r="MHH6" s="314">
        <f t="shared" si="140"/>
        <v>0</v>
      </c>
      <c r="MHI6" s="314">
        <f t="shared" si="140"/>
        <v>0</v>
      </c>
      <c r="MHJ6" s="314">
        <f t="shared" si="140"/>
        <v>0</v>
      </c>
      <c r="MHK6" s="314">
        <f t="shared" si="140"/>
        <v>0</v>
      </c>
      <c r="MHL6" s="314">
        <f t="shared" si="140"/>
        <v>0</v>
      </c>
      <c r="MHM6" s="314">
        <f t="shared" si="140"/>
        <v>0</v>
      </c>
      <c r="MHN6" s="314">
        <f t="shared" si="140"/>
        <v>0</v>
      </c>
      <c r="MHO6" s="314">
        <f t="shared" si="140"/>
        <v>0</v>
      </c>
      <c r="MHP6" s="314">
        <f t="shared" si="140"/>
        <v>0</v>
      </c>
      <c r="MHQ6" s="314">
        <f t="shared" si="140"/>
        <v>0</v>
      </c>
      <c r="MHR6" s="314">
        <f t="shared" si="140"/>
        <v>0</v>
      </c>
      <c r="MHS6" s="314">
        <f t="shared" si="140"/>
        <v>0</v>
      </c>
      <c r="MHT6" s="314">
        <f t="shared" si="140"/>
        <v>0</v>
      </c>
      <c r="MHU6" s="314">
        <f t="shared" si="140"/>
        <v>0</v>
      </c>
      <c r="MHV6" s="314">
        <f t="shared" si="140"/>
        <v>0</v>
      </c>
      <c r="MHW6" s="314">
        <f t="shared" si="140"/>
        <v>0</v>
      </c>
      <c r="MHX6" s="314">
        <f t="shared" si="140"/>
        <v>0</v>
      </c>
      <c r="MHY6" s="314">
        <f t="shared" si="140"/>
        <v>0</v>
      </c>
      <c r="MHZ6" s="314">
        <f t="shared" si="140"/>
        <v>0</v>
      </c>
      <c r="MIA6" s="314">
        <f t="shared" si="140"/>
        <v>0</v>
      </c>
      <c r="MIB6" s="314">
        <f t="shared" si="140"/>
        <v>0</v>
      </c>
      <c r="MIC6" s="314">
        <f t="shared" si="140"/>
        <v>0</v>
      </c>
      <c r="MID6" s="314">
        <f t="shared" si="140"/>
        <v>0</v>
      </c>
      <c r="MIE6" s="314">
        <f t="shared" si="140"/>
        <v>0</v>
      </c>
      <c r="MIF6" s="314">
        <f t="shared" si="140"/>
        <v>0</v>
      </c>
      <c r="MIG6" s="314">
        <f t="shared" si="140"/>
        <v>0</v>
      </c>
      <c r="MIH6" s="314">
        <f t="shared" si="140"/>
        <v>0</v>
      </c>
      <c r="MII6" s="314">
        <f t="shared" si="140"/>
        <v>0</v>
      </c>
      <c r="MIJ6" s="314">
        <f t="shared" ref="MIJ6:MKU6" si="141">MIJ35-(MIJ4+MIJ5+MIJ7+MIJ8+MIJ9)</f>
        <v>0</v>
      </c>
      <c r="MIK6" s="314">
        <f t="shared" si="141"/>
        <v>0</v>
      </c>
      <c r="MIL6" s="314">
        <f t="shared" si="141"/>
        <v>0</v>
      </c>
      <c r="MIM6" s="314">
        <f t="shared" si="141"/>
        <v>0</v>
      </c>
      <c r="MIN6" s="314">
        <f t="shared" si="141"/>
        <v>0</v>
      </c>
      <c r="MIO6" s="314">
        <f t="shared" si="141"/>
        <v>0</v>
      </c>
      <c r="MIP6" s="314">
        <f t="shared" si="141"/>
        <v>0</v>
      </c>
      <c r="MIQ6" s="314">
        <f t="shared" si="141"/>
        <v>0</v>
      </c>
      <c r="MIR6" s="314">
        <f t="shared" si="141"/>
        <v>0</v>
      </c>
      <c r="MIS6" s="314">
        <f t="shared" si="141"/>
        <v>0</v>
      </c>
      <c r="MIT6" s="314">
        <f t="shared" si="141"/>
        <v>0</v>
      </c>
      <c r="MIU6" s="314">
        <f t="shared" si="141"/>
        <v>0</v>
      </c>
      <c r="MIV6" s="314">
        <f t="shared" si="141"/>
        <v>0</v>
      </c>
      <c r="MIW6" s="314">
        <f t="shared" si="141"/>
        <v>0</v>
      </c>
      <c r="MIX6" s="314">
        <f t="shared" si="141"/>
        <v>0</v>
      </c>
      <c r="MIY6" s="314">
        <f t="shared" si="141"/>
        <v>0</v>
      </c>
      <c r="MIZ6" s="314">
        <f t="shared" si="141"/>
        <v>0</v>
      </c>
      <c r="MJA6" s="314">
        <f t="shared" si="141"/>
        <v>0</v>
      </c>
      <c r="MJB6" s="314">
        <f t="shared" si="141"/>
        <v>0</v>
      </c>
      <c r="MJC6" s="314">
        <f t="shared" si="141"/>
        <v>0</v>
      </c>
      <c r="MJD6" s="314">
        <f t="shared" si="141"/>
        <v>0</v>
      </c>
      <c r="MJE6" s="314">
        <f t="shared" si="141"/>
        <v>0</v>
      </c>
      <c r="MJF6" s="314">
        <f t="shared" si="141"/>
        <v>0</v>
      </c>
      <c r="MJG6" s="314">
        <f t="shared" si="141"/>
        <v>0</v>
      </c>
      <c r="MJH6" s="314">
        <f t="shared" si="141"/>
        <v>0</v>
      </c>
      <c r="MJI6" s="314">
        <f t="shared" si="141"/>
        <v>0</v>
      </c>
      <c r="MJJ6" s="314">
        <f t="shared" si="141"/>
        <v>0</v>
      </c>
      <c r="MJK6" s="314">
        <f t="shared" si="141"/>
        <v>0</v>
      </c>
      <c r="MJL6" s="314">
        <f t="shared" si="141"/>
        <v>0</v>
      </c>
      <c r="MJM6" s="314">
        <f t="shared" si="141"/>
        <v>0</v>
      </c>
      <c r="MJN6" s="314">
        <f t="shared" si="141"/>
        <v>0</v>
      </c>
      <c r="MJO6" s="314">
        <f t="shared" si="141"/>
        <v>0</v>
      </c>
      <c r="MJP6" s="314">
        <f t="shared" si="141"/>
        <v>0</v>
      </c>
      <c r="MJQ6" s="314">
        <f t="shared" si="141"/>
        <v>0</v>
      </c>
      <c r="MJR6" s="314">
        <f t="shared" si="141"/>
        <v>0</v>
      </c>
      <c r="MJS6" s="314">
        <f t="shared" si="141"/>
        <v>0</v>
      </c>
      <c r="MJT6" s="314">
        <f t="shared" si="141"/>
        <v>0</v>
      </c>
      <c r="MJU6" s="314">
        <f t="shared" si="141"/>
        <v>0</v>
      </c>
      <c r="MJV6" s="314">
        <f t="shared" si="141"/>
        <v>0</v>
      </c>
      <c r="MJW6" s="314">
        <f t="shared" si="141"/>
        <v>0</v>
      </c>
      <c r="MJX6" s="314">
        <f t="shared" si="141"/>
        <v>0</v>
      </c>
      <c r="MJY6" s="314">
        <f t="shared" si="141"/>
        <v>0</v>
      </c>
      <c r="MJZ6" s="314">
        <f t="shared" si="141"/>
        <v>0</v>
      </c>
      <c r="MKA6" s="314">
        <f t="shared" si="141"/>
        <v>0</v>
      </c>
      <c r="MKB6" s="314">
        <f t="shared" si="141"/>
        <v>0</v>
      </c>
      <c r="MKC6" s="314">
        <f t="shared" si="141"/>
        <v>0</v>
      </c>
      <c r="MKD6" s="314">
        <f t="shared" si="141"/>
        <v>0</v>
      </c>
      <c r="MKE6" s="314">
        <f t="shared" si="141"/>
        <v>0</v>
      </c>
      <c r="MKF6" s="314">
        <f t="shared" si="141"/>
        <v>0</v>
      </c>
      <c r="MKG6" s="314">
        <f t="shared" si="141"/>
        <v>0</v>
      </c>
      <c r="MKH6" s="314">
        <f t="shared" si="141"/>
        <v>0</v>
      </c>
      <c r="MKI6" s="314">
        <f t="shared" si="141"/>
        <v>0</v>
      </c>
      <c r="MKJ6" s="314">
        <f t="shared" si="141"/>
        <v>0</v>
      </c>
      <c r="MKK6" s="314">
        <f t="shared" si="141"/>
        <v>0</v>
      </c>
      <c r="MKL6" s="314">
        <f t="shared" si="141"/>
        <v>0</v>
      </c>
      <c r="MKM6" s="314">
        <f t="shared" si="141"/>
        <v>0</v>
      </c>
      <c r="MKN6" s="314">
        <f t="shared" si="141"/>
        <v>0</v>
      </c>
      <c r="MKO6" s="314">
        <f t="shared" si="141"/>
        <v>0</v>
      </c>
      <c r="MKP6" s="314">
        <f t="shared" si="141"/>
        <v>0</v>
      </c>
      <c r="MKQ6" s="314">
        <f t="shared" si="141"/>
        <v>0</v>
      </c>
      <c r="MKR6" s="314">
        <f t="shared" si="141"/>
        <v>0</v>
      </c>
      <c r="MKS6" s="314">
        <f t="shared" si="141"/>
        <v>0</v>
      </c>
      <c r="MKT6" s="314">
        <f t="shared" si="141"/>
        <v>0</v>
      </c>
      <c r="MKU6" s="314">
        <f t="shared" si="141"/>
        <v>0</v>
      </c>
      <c r="MKV6" s="314">
        <f t="shared" ref="MKV6:MNG6" si="142">MKV35-(MKV4+MKV5+MKV7+MKV8+MKV9)</f>
        <v>0</v>
      </c>
      <c r="MKW6" s="314">
        <f t="shared" si="142"/>
        <v>0</v>
      </c>
      <c r="MKX6" s="314">
        <f t="shared" si="142"/>
        <v>0</v>
      </c>
      <c r="MKY6" s="314">
        <f t="shared" si="142"/>
        <v>0</v>
      </c>
      <c r="MKZ6" s="314">
        <f t="shared" si="142"/>
        <v>0</v>
      </c>
      <c r="MLA6" s="314">
        <f t="shared" si="142"/>
        <v>0</v>
      </c>
      <c r="MLB6" s="314">
        <f t="shared" si="142"/>
        <v>0</v>
      </c>
      <c r="MLC6" s="314">
        <f t="shared" si="142"/>
        <v>0</v>
      </c>
      <c r="MLD6" s="314">
        <f t="shared" si="142"/>
        <v>0</v>
      </c>
      <c r="MLE6" s="314">
        <f t="shared" si="142"/>
        <v>0</v>
      </c>
      <c r="MLF6" s="314">
        <f t="shared" si="142"/>
        <v>0</v>
      </c>
      <c r="MLG6" s="314">
        <f t="shared" si="142"/>
        <v>0</v>
      </c>
      <c r="MLH6" s="314">
        <f t="shared" si="142"/>
        <v>0</v>
      </c>
      <c r="MLI6" s="314">
        <f t="shared" si="142"/>
        <v>0</v>
      </c>
      <c r="MLJ6" s="314">
        <f t="shared" si="142"/>
        <v>0</v>
      </c>
      <c r="MLK6" s="314">
        <f t="shared" si="142"/>
        <v>0</v>
      </c>
      <c r="MLL6" s="314">
        <f t="shared" si="142"/>
        <v>0</v>
      </c>
      <c r="MLM6" s="314">
        <f t="shared" si="142"/>
        <v>0</v>
      </c>
      <c r="MLN6" s="314">
        <f t="shared" si="142"/>
        <v>0</v>
      </c>
      <c r="MLO6" s="314">
        <f t="shared" si="142"/>
        <v>0</v>
      </c>
      <c r="MLP6" s="314">
        <f t="shared" si="142"/>
        <v>0</v>
      </c>
      <c r="MLQ6" s="314">
        <f t="shared" si="142"/>
        <v>0</v>
      </c>
      <c r="MLR6" s="314">
        <f t="shared" si="142"/>
        <v>0</v>
      </c>
      <c r="MLS6" s="314">
        <f t="shared" si="142"/>
        <v>0</v>
      </c>
      <c r="MLT6" s="314">
        <f t="shared" si="142"/>
        <v>0</v>
      </c>
      <c r="MLU6" s="314">
        <f t="shared" si="142"/>
        <v>0</v>
      </c>
      <c r="MLV6" s="314">
        <f t="shared" si="142"/>
        <v>0</v>
      </c>
      <c r="MLW6" s="314">
        <f t="shared" si="142"/>
        <v>0</v>
      </c>
      <c r="MLX6" s="314">
        <f t="shared" si="142"/>
        <v>0</v>
      </c>
      <c r="MLY6" s="314">
        <f t="shared" si="142"/>
        <v>0</v>
      </c>
      <c r="MLZ6" s="314">
        <f t="shared" si="142"/>
        <v>0</v>
      </c>
      <c r="MMA6" s="314">
        <f t="shared" si="142"/>
        <v>0</v>
      </c>
      <c r="MMB6" s="314">
        <f t="shared" si="142"/>
        <v>0</v>
      </c>
      <c r="MMC6" s="314">
        <f t="shared" si="142"/>
        <v>0</v>
      </c>
      <c r="MMD6" s="314">
        <f t="shared" si="142"/>
        <v>0</v>
      </c>
      <c r="MME6" s="314">
        <f t="shared" si="142"/>
        <v>0</v>
      </c>
      <c r="MMF6" s="314">
        <f t="shared" si="142"/>
        <v>0</v>
      </c>
      <c r="MMG6" s="314">
        <f t="shared" si="142"/>
        <v>0</v>
      </c>
      <c r="MMH6" s="314">
        <f t="shared" si="142"/>
        <v>0</v>
      </c>
      <c r="MMI6" s="314">
        <f t="shared" si="142"/>
        <v>0</v>
      </c>
      <c r="MMJ6" s="314">
        <f t="shared" si="142"/>
        <v>0</v>
      </c>
      <c r="MMK6" s="314">
        <f t="shared" si="142"/>
        <v>0</v>
      </c>
      <c r="MML6" s="314">
        <f t="shared" si="142"/>
        <v>0</v>
      </c>
      <c r="MMM6" s="314">
        <f t="shared" si="142"/>
        <v>0</v>
      </c>
      <c r="MMN6" s="314">
        <f t="shared" si="142"/>
        <v>0</v>
      </c>
      <c r="MMO6" s="314">
        <f t="shared" si="142"/>
        <v>0</v>
      </c>
      <c r="MMP6" s="314">
        <f t="shared" si="142"/>
        <v>0</v>
      </c>
      <c r="MMQ6" s="314">
        <f t="shared" si="142"/>
        <v>0</v>
      </c>
      <c r="MMR6" s="314">
        <f t="shared" si="142"/>
        <v>0</v>
      </c>
      <c r="MMS6" s="314">
        <f t="shared" si="142"/>
        <v>0</v>
      </c>
      <c r="MMT6" s="314">
        <f t="shared" si="142"/>
        <v>0</v>
      </c>
      <c r="MMU6" s="314">
        <f t="shared" si="142"/>
        <v>0</v>
      </c>
      <c r="MMV6" s="314">
        <f t="shared" si="142"/>
        <v>0</v>
      </c>
      <c r="MMW6" s="314">
        <f t="shared" si="142"/>
        <v>0</v>
      </c>
      <c r="MMX6" s="314">
        <f t="shared" si="142"/>
        <v>0</v>
      </c>
      <c r="MMY6" s="314">
        <f t="shared" si="142"/>
        <v>0</v>
      </c>
      <c r="MMZ6" s="314">
        <f t="shared" si="142"/>
        <v>0</v>
      </c>
      <c r="MNA6" s="314">
        <f t="shared" si="142"/>
        <v>0</v>
      </c>
      <c r="MNB6" s="314">
        <f t="shared" si="142"/>
        <v>0</v>
      </c>
      <c r="MNC6" s="314">
        <f t="shared" si="142"/>
        <v>0</v>
      </c>
      <c r="MND6" s="314">
        <f t="shared" si="142"/>
        <v>0</v>
      </c>
      <c r="MNE6" s="314">
        <f t="shared" si="142"/>
        <v>0</v>
      </c>
      <c r="MNF6" s="314">
        <f t="shared" si="142"/>
        <v>0</v>
      </c>
      <c r="MNG6" s="314">
        <f t="shared" si="142"/>
        <v>0</v>
      </c>
      <c r="MNH6" s="314">
        <f t="shared" ref="MNH6:MPS6" si="143">MNH35-(MNH4+MNH5+MNH7+MNH8+MNH9)</f>
        <v>0</v>
      </c>
      <c r="MNI6" s="314">
        <f t="shared" si="143"/>
        <v>0</v>
      </c>
      <c r="MNJ6" s="314">
        <f t="shared" si="143"/>
        <v>0</v>
      </c>
      <c r="MNK6" s="314">
        <f t="shared" si="143"/>
        <v>0</v>
      </c>
      <c r="MNL6" s="314">
        <f t="shared" si="143"/>
        <v>0</v>
      </c>
      <c r="MNM6" s="314">
        <f t="shared" si="143"/>
        <v>0</v>
      </c>
      <c r="MNN6" s="314">
        <f t="shared" si="143"/>
        <v>0</v>
      </c>
      <c r="MNO6" s="314">
        <f t="shared" si="143"/>
        <v>0</v>
      </c>
      <c r="MNP6" s="314">
        <f t="shared" si="143"/>
        <v>0</v>
      </c>
      <c r="MNQ6" s="314">
        <f t="shared" si="143"/>
        <v>0</v>
      </c>
      <c r="MNR6" s="314">
        <f t="shared" si="143"/>
        <v>0</v>
      </c>
      <c r="MNS6" s="314">
        <f t="shared" si="143"/>
        <v>0</v>
      </c>
      <c r="MNT6" s="314">
        <f t="shared" si="143"/>
        <v>0</v>
      </c>
      <c r="MNU6" s="314">
        <f t="shared" si="143"/>
        <v>0</v>
      </c>
      <c r="MNV6" s="314">
        <f t="shared" si="143"/>
        <v>0</v>
      </c>
      <c r="MNW6" s="314">
        <f t="shared" si="143"/>
        <v>0</v>
      </c>
      <c r="MNX6" s="314">
        <f t="shared" si="143"/>
        <v>0</v>
      </c>
      <c r="MNY6" s="314">
        <f t="shared" si="143"/>
        <v>0</v>
      </c>
      <c r="MNZ6" s="314">
        <f t="shared" si="143"/>
        <v>0</v>
      </c>
      <c r="MOA6" s="314">
        <f t="shared" si="143"/>
        <v>0</v>
      </c>
      <c r="MOB6" s="314">
        <f t="shared" si="143"/>
        <v>0</v>
      </c>
      <c r="MOC6" s="314">
        <f t="shared" si="143"/>
        <v>0</v>
      </c>
      <c r="MOD6" s="314">
        <f t="shared" si="143"/>
        <v>0</v>
      </c>
      <c r="MOE6" s="314">
        <f t="shared" si="143"/>
        <v>0</v>
      </c>
      <c r="MOF6" s="314">
        <f t="shared" si="143"/>
        <v>0</v>
      </c>
      <c r="MOG6" s="314">
        <f t="shared" si="143"/>
        <v>0</v>
      </c>
      <c r="MOH6" s="314">
        <f t="shared" si="143"/>
        <v>0</v>
      </c>
      <c r="MOI6" s="314">
        <f t="shared" si="143"/>
        <v>0</v>
      </c>
      <c r="MOJ6" s="314">
        <f t="shared" si="143"/>
        <v>0</v>
      </c>
      <c r="MOK6" s="314">
        <f t="shared" si="143"/>
        <v>0</v>
      </c>
      <c r="MOL6" s="314">
        <f t="shared" si="143"/>
        <v>0</v>
      </c>
      <c r="MOM6" s="314">
        <f t="shared" si="143"/>
        <v>0</v>
      </c>
      <c r="MON6" s="314">
        <f t="shared" si="143"/>
        <v>0</v>
      </c>
      <c r="MOO6" s="314">
        <f t="shared" si="143"/>
        <v>0</v>
      </c>
      <c r="MOP6" s="314">
        <f t="shared" si="143"/>
        <v>0</v>
      </c>
      <c r="MOQ6" s="314">
        <f t="shared" si="143"/>
        <v>0</v>
      </c>
      <c r="MOR6" s="314">
        <f t="shared" si="143"/>
        <v>0</v>
      </c>
      <c r="MOS6" s="314">
        <f t="shared" si="143"/>
        <v>0</v>
      </c>
      <c r="MOT6" s="314">
        <f t="shared" si="143"/>
        <v>0</v>
      </c>
      <c r="MOU6" s="314">
        <f t="shared" si="143"/>
        <v>0</v>
      </c>
      <c r="MOV6" s="314">
        <f t="shared" si="143"/>
        <v>0</v>
      </c>
      <c r="MOW6" s="314">
        <f t="shared" si="143"/>
        <v>0</v>
      </c>
      <c r="MOX6" s="314">
        <f t="shared" si="143"/>
        <v>0</v>
      </c>
      <c r="MOY6" s="314">
        <f t="shared" si="143"/>
        <v>0</v>
      </c>
      <c r="MOZ6" s="314">
        <f t="shared" si="143"/>
        <v>0</v>
      </c>
      <c r="MPA6" s="314">
        <f t="shared" si="143"/>
        <v>0</v>
      </c>
      <c r="MPB6" s="314">
        <f t="shared" si="143"/>
        <v>0</v>
      </c>
      <c r="MPC6" s="314">
        <f t="shared" si="143"/>
        <v>0</v>
      </c>
      <c r="MPD6" s="314">
        <f t="shared" si="143"/>
        <v>0</v>
      </c>
      <c r="MPE6" s="314">
        <f t="shared" si="143"/>
        <v>0</v>
      </c>
      <c r="MPF6" s="314">
        <f t="shared" si="143"/>
        <v>0</v>
      </c>
      <c r="MPG6" s="314">
        <f t="shared" si="143"/>
        <v>0</v>
      </c>
      <c r="MPH6" s="314">
        <f t="shared" si="143"/>
        <v>0</v>
      </c>
      <c r="MPI6" s="314">
        <f t="shared" si="143"/>
        <v>0</v>
      </c>
      <c r="MPJ6" s="314">
        <f t="shared" si="143"/>
        <v>0</v>
      </c>
      <c r="MPK6" s="314">
        <f t="shared" si="143"/>
        <v>0</v>
      </c>
      <c r="MPL6" s="314">
        <f t="shared" si="143"/>
        <v>0</v>
      </c>
      <c r="MPM6" s="314">
        <f t="shared" si="143"/>
        <v>0</v>
      </c>
      <c r="MPN6" s="314">
        <f t="shared" si="143"/>
        <v>0</v>
      </c>
      <c r="MPO6" s="314">
        <f t="shared" si="143"/>
        <v>0</v>
      </c>
      <c r="MPP6" s="314">
        <f t="shared" si="143"/>
        <v>0</v>
      </c>
      <c r="MPQ6" s="314">
        <f t="shared" si="143"/>
        <v>0</v>
      </c>
      <c r="MPR6" s="314">
        <f t="shared" si="143"/>
        <v>0</v>
      </c>
      <c r="MPS6" s="314">
        <f t="shared" si="143"/>
        <v>0</v>
      </c>
      <c r="MPT6" s="314">
        <f t="shared" ref="MPT6:MSE6" si="144">MPT35-(MPT4+MPT5+MPT7+MPT8+MPT9)</f>
        <v>0</v>
      </c>
      <c r="MPU6" s="314">
        <f t="shared" si="144"/>
        <v>0</v>
      </c>
      <c r="MPV6" s="314">
        <f t="shared" si="144"/>
        <v>0</v>
      </c>
      <c r="MPW6" s="314">
        <f t="shared" si="144"/>
        <v>0</v>
      </c>
      <c r="MPX6" s="314">
        <f t="shared" si="144"/>
        <v>0</v>
      </c>
      <c r="MPY6" s="314">
        <f t="shared" si="144"/>
        <v>0</v>
      </c>
      <c r="MPZ6" s="314">
        <f t="shared" si="144"/>
        <v>0</v>
      </c>
      <c r="MQA6" s="314">
        <f t="shared" si="144"/>
        <v>0</v>
      </c>
      <c r="MQB6" s="314">
        <f t="shared" si="144"/>
        <v>0</v>
      </c>
      <c r="MQC6" s="314">
        <f t="shared" si="144"/>
        <v>0</v>
      </c>
      <c r="MQD6" s="314">
        <f t="shared" si="144"/>
        <v>0</v>
      </c>
      <c r="MQE6" s="314">
        <f t="shared" si="144"/>
        <v>0</v>
      </c>
      <c r="MQF6" s="314">
        <f t="shared" si="144"/>
        <v>0</v>
      </c>
      <c r="MQG6" s="314">
        <f t="shared" si="144"/>
        <v>0</v>
      </c>
      <c r="MQH6" s="314">
        <f t="shared" si="144"/>
        <v>0</v>
      </c>
      <c r="MQI6" s="314">
        <f t="shared" si="144"/>
        <v>0</v>
      </c>
      <c r="MQJ6" s="314">
        <f t="shared" si="144"/>
        <v>0</v>
      </c>
      <c r="MQK6" s="314">
        <f t="shared" si="144"/>
        <v>0</v>
      </c>
      <c r="MQL6" s="314">
        <f t="shared" si="144"/>
        <v>0</v>
      </c>
      <c r="MQM6" s="314">
        <f t="shared" si="144"/>
        <v>0</v>
      </c>
      <c r="MQN6" s="314">
        <f t="shared" si="144"/>
        <v>0</v>
      </c>
      <c r="MQO6" s="314">
        <f t="shared" si="144"/>
        <v>0</v>
      </c>
      <c r="MQP6" s="314">
        <f t="shared" si="144"/>
        <v>0</v>
      </c>
      <c r="MQQ6" s="314">
        <f t="shared" si="144"/>
        <v>0</v>
      </c>
      <c r="MQR6" s="314">
        <f t="shared" si="144"/>
        <v>0</v>
      </c>
      <c r="MQS6" s="314">
        <f t="shared" si="144"/>
        <v>0</v>
      </c>
      <c r="MQT6" s="314">
        <f t="shared" si="144"/>
        <v>0</v>
      </c>
      <c r="MQU6" s="314">
        <f t="shared" si="144"/>
        <v>0</v>
      </c>
      <c r="MQV6" s="314">
        <f t="shared" si="144"/>
        <v>0</v>
      </c>
      <c r="MQW6" s="314">
        <f t="shared" si="144"/>
        <v>0</v>
      </c>
      <c r="MQX6" s="314">
        <f t="shared" si="144"/>
        <v>0</v>
      </c>
      <c r="MQY6" s="314">
        <f t="shared" si="144"/>
        <v>0</v>
      </c>
      <c r="MQZ6" s="314">
        <f t="shared" si="144"/>
        <v>0</v>
      </c>
      <c r="MRA6" s="314">
        <f t="shared" si="144"/>
        <v>0</v>
      </c>
      <c r="MRB6" s="314">
        <f t="shared" si="144"/>
        <v>0</v>
      </c>
      <c r="MRC6" s="314">
        <f t="shared" si="144"/>
        <v>0</v>
      </c>
      <c r="MRD6" s="314">
        <f t="shared" si="144"/>
        <v>0</v>
      </c>
      <c r="MRE6" s="314">
        <f t="shared" si="144"/>
        <v>0</v>
      </c>
      <c r="MRF6" s="314">
        <f t="shared" si="144"/>
        <v>0</v>
      </c>
      <c r="MRG6" s="314">
        <f t="shared" si="144"/>
        <v>0</v>
      </c>
      <c r="MRH6" s="314">
        <f t="shared" si="144"/>
        <v>0</v>
      </c>
      <c r="MRI6" s="314">
        <f t="shared" si="144"/>
        <v>0</v>
      </c>
      <c r="MRJ6" s="314">
        <f t="shared" si="144"/>
        <v>0</v>
      </c>
      <c r="MRK6" s="314">
        <f t="shared" si="144"/>
        <v>0</v>
      </c>
      <c r="MRL6" s="314">
        <f t="shared" si="144"/>
        <v>0</v>
      </c>
      <c r="MRM6" s="314">
        <f t="shared" si="144"/>
        <v>0</v>
      </c>
      <c r="MRN6" s="314">
        <f t="shared" si="144"/>
        <v>0</v>
      </c>
      <c r="MRO6" s="314">
        <f t="shared" si="144"/>
        <v>0</v>
      </c>
      <c r="MRP6" s="314">
        <f t="shared" si="144"/>
        <v>0</v>
      </c>
      <c r="MRQ6" s="314">
        <f t="shared" si="144"/>
        <v>0</v>
      </c>
      <c r="MRR6" s="314">
        <f t="shared" si="144"/>
        <v>0</v>
      </c>
      <c r="MRS6" s="314">
        <f t="shared" si="144"/>
        <v>0</v>
      </c>
      <c r="MRT6" s="314">
        <f t="shared" si="144"/>
        <v>0</v>
      </c>
      <c r="MRU6" s="314">
        <f t="shared" si="144"/>
        <v>0</v>
      </c>
      <c r="MRV6" s="314">
        <f t="shared" si="144"/>
        <v>0</v>
      </c>
      <c r="MRW6" s="314">
        <f t="shared" si="144"/>
        <v>0</v>
      </c>
      <c r="MRX6" s="314">
        <f t="shared" si="144"/>
        <v>0</v>
      </c>
      <c r="MRY6" s="314">
        <f t="shared" si="144"/>
        <v>0</v>
      </c>
      <c r="MRZ6" s="314">
        <f t="shared" si="144"/>
        <v>0</v>
      </c>
      <c r="MSA6" s="314">
        <f t="shared" si="144"/>
        <v>0</v>
      </c>
      <c r="MSB6" s="314">
        <f t="shared" si="144"/>
        <v>0</v>
      </c>
      <c r="MSC6" s="314">
        <f t="shared" si="144"/>
        <v>0</v>
      </c>
      <c r="MSD6" s="314">
        <f t="shared" si="144"/>
        <v>0</v>
      </c>
      <c r="MSE6" s="314">
        <f t="shared" si="144"/>
        <v>0</v>
      </c>
      <c r="MSF6" s="314">
        <f t="shared" ref="MSF6:MUQ6" si="145">MSF35-(MSF4+MSF5+MSF7+MSF8+MSF9)</f>
        <v>0</v>
      </c>
      <c r="MSG6" s="314">
        <f t="shared" si="145"/>
        <v>0</v>
      </c>
      <c r="MSH6" s="314">
        <f t="shared" si="145"/>
        <v>0</v>
      </c>
      <c r="MSI6" s="314">
        <f t="shared" si="145"/>
        <v>0</v>
      </c>
      <c r="MSJ6" s="314">
        <f t="shared" si="145"/>
        <v>0</v>
      </c>
      <c r="MSK6" s="314">
        <f t="shared" si="145"/>
        <v>0</v>
      </c>
      <c r="MSL6" s="314">
        <f t="shared" si="145"/>
        <v>0</v>
      </c>
      <c r="MSM6" s="314">
        <f t="shared" si="145"/>
        <v>0</v>
      </c>
      <c r="MSN6" s="314">
        <f t="shared" si="145"/>
        <v>0</v>
      </c>
      <c r="MSO6" s="314">
        <f t="shared" si="145"/>
        <v>0</v>
      </c>
      <c r="MSP6" s="314">
        <f t="shared" si="145"/>
        <v>0</v>
      </c>
      <c r="MSQ6" s="314">
        <f t="shared" si="145"/>
        <v>0</v>
      </c>
      <c r="MSR6" s="314">
        <f t="shared" si="145"/>
        <v>0</v>
      </c>
      <c r="MSS6" s="314">
        <f t="shared" si="145"/>
        <v>0</v>
      </c>
      <c r="MST6" s="314">
        <f t="shared" si="145"/>
        <v>0</v>
      </c>
      <c r="MSU6" s="314">
        <f t="shared" si="145"/>
        <v>0</v>
      </c>
      <c r="MSV6" s="314">
        <f t="shared" si="145"/>
        <v>0</v>
      </c>
      <c r="MSW6" s="314">
        <f t="shared" si="145"/>
        <v>0</v>
      </c>
      <c r="MSX6" s="314">
        <f t="shared" si="145"/>
        <v>0</v>
      </c>
      <c r="MSY6" s="314">
        <f t="shared" si="145"/>
        <v>0</v>
      </c>
      <c r="MSZ6" s="314">
        <f t="shared" si="145"/>
        <v>0</v>
      </c>
      <c r="MTA6" s="314">
        <f t="shared" si="145"/>
        <v>0</v>
      </c>
      <c r="MTB6" s="314">
        <f t="shared" si="145"/>
        <v>0</v>
      </c>
      <c r="MTC6" s="314">
        <f t="shared" si="145"/>
        <v>0</v>
      </c>
      <c r="MTD6" s="314">
        <f t="shared" si="145"/>
        <v>0</v>
      </c>
      <c r="MTE6" s="314">
        <f t="shared" si="145"/>
        <v>0</v>
      </c>
      <c r="MTF6" s="314">
        <f t="shared" si="145"/>
        <v>0</v>
      </c>
      <c r="MTG6" s="314">
        <f t="shared" si="145"/>
        <v>0</v>
      </c>
      <c r="MTH6" s="314">
        <f t="shared" si="145"/>
        <v>0</v>
      </c>
      <c r="MTI6" s="314">
        <f t="shared" si="145"/>
        <v>0</v>
      </c>
      <c r="MTJ6" s="314">
        <f t="shared" si="145"/>
        <v>0</v>
      </c>
      <c r="MTK6" s="314">
        <f t="shared" si="145"/>
        <v>0</v>
      </c>
      <c r="MTL6" s="314">
        <f t="shared" si="145"/>
        <v>0</v>
      </c>
      <c r="MTM6" s="314">
        <f t="shared" si="145"/>
        <v>0</v>
      </c>
      <c r="MTN6" s="314">
        <f t="shared" si="145"/>
        <v>0</v>
      </c>
      <c r="MTO6" s="314">
        <f t="shared" si="145"/>
        <v>0</v>
      </c>
      <c r="MTP6" s="314">
        <f t="shared" si="145"/>
        <v>0</v>
      </c>
      <c r="MTQ6" s="314">
        <f t="shared" si="145"/>
        <v>0</v>
      </c>
      <c r="MTR6" s="314">
        <f t="shared" si="145"/>
        <v>0</v>
      </c>
      <c r="MTS6" s="314">
        <f t="shared" si="145"/>
        <v>0</v>
      </c>
      <c r="MTT6" s="314">
        <f t="shared" si="145"/>
        <v>0</v>
      </c>
      <c r="MTU6" s="314">
        <f t="shared" si="145"/>
        <v>0</v>
      </c>
      <c r="MTV6" s="314">
        <f t="shared" si="145"/>
        <v>0</v>
      </c>
      <c r="MTW6" s="314">
        <f t="shared" si="145"/>
        <v>0</v>
      </c>
      <c r="MTX6" s="314">
        <f t="shared" si="145"/>
        <v>0</v>
      </c>
      <c r="MTY6" s="314">
        <f t="shared" si="145"/>
        <v>0</v>
      </c>
      <c r="MTZ6" s="314">
        <f t="shared" si="145"/>
        <v>0</v>
      </c>
      <c r="MUA6" s="314">
        <f t="shared" si="145"/>
        <v>0</v>
      </c>
      <c r="MUB6" s="314">
        <f t="shared" si="145"/>
        <v>0</v>
      </c>
      <c r="MUC6" s="314">
        <f t="shared" si="145"/>
        <v>0</v>
      </c>
      <c r="MUD6" s="314">
        <f t="shared" si="145"/>
        <v>0</v>
      </c>
      <c r="MUE6" s="314">
        <f t="shared" si="145"/>
        <v>0</v>
      </c>
      <c r="MUF6" s="314">
        <f t="shared" si="145"/>
        <v>0</v>
      </c>
      <c r="MUG6" s="314">
        <f t="shared" si="145"/>
        <v>0</v>
      </c>
      <c r="MUH6" s="314">
        <f t="shared" si="145"/>
        <v>0</v>
      </c>
      <c r="MUI6" s="314">
        <f t="shared" si="145"/>
        <v>0</v>
      </c>
      <c r="MUJ6" s="314">
        <f t="shared" si="145"/>
        <v>0</v>
      </c>
      <c r="MUK6" s="314">
        <f t="shared" si="145"/>
        <v>0</v>
      </c>
      <c r="MUL6" s="314">
        <f t="shared" si="145"/>
        <v>0</v>
      </c>
      <c r="MUM6" s="314">
        <f t="shared" si="145"/>
        <v>0</v>
      </c>
      <c r="MUN6" s="314">
        <f t="shared" si="145"/>
        <v>0</v>
      </c>
      <c r="MUO6" s="314">
        <f t="shared" si="145"/>
        <v>0</v>
      </c>
      <c r="MUP6" s="314">
        <f t="shared" si="145"/>
        <v>0</v>
      </c>
      <c r="MUQ6" s="314">
        <f t="shared" si="145"/>
        <v>0</v>
      </c>
      <c r="MUR6" s="314">
        <f t="shared" ref="MUR6:MXC6" si="146">MUR35-(MUR4+MUR5+MUR7+MUR8+MUR9)</f>
        <v>0</v>
      </c>
      <c r="MUS6" s="314">
        <f t="shared" si="146"/>
        <v>0</v>
      </c>
      <c r="MUT6" s="314">
        <f t="shared" si="146"/>
        <v>0</v>
      </c>
      <c r="MUU6" s="314">
        <f t="shared" si="146"/>
        <v>0</v>
      </c>
      <c r="MUV6" s="314">
        <f t="shared" si="146"/>
        <v>0</v>
      </c>
      <c r="MUW6" s="314">
        <f t="shared" si="146"/>
        <v>0</v>
      </c>
      <c r="MUX6" s="314">
        <f t="shared" si="146"/>
        <v>0</v>
      </c>
      <c r="MUY6" s="314">
        <f t="shared" si="146"/>
        <v>0</v>
      </c>
      <c r="MUZ6" s="314">
        <f t="shared" si="146"/>
        <v>0</v>
      </c>
      <c r="MVA6" s="314">
        <f t="shared" si="146"/>
        <v>0</v>
      </c>
      <c r="MVB6" s="314">
        <f t="shared" si="146"/>
        <v>0</v>
      </c>
      <c r="MVC6" s="314">
        <f t="shared" si="146"/>
        <v>0</v>
      </c>
      <c r="MVD6" s="314">
        <f t="shared" si="146"/>
        <v>0</v>
      </c>
      <c r="MVE6" s="314">
        <f t="shared" si="146"/>
        <v>0</v>
      </c>
      <c r="MVF6" s="314">
        <f t="shared" si="146"/>
        <v>0</v>
      </c>
      <c r="MVG6" s="314">
        <f t="shared" si="146"/>
        <v>0</v>
      </c>
      <c r="MVH6" s="314">
        <f t="shared" si="146"/>
        <v>0</v>
      </c>
      <c r="MVI6" s="314">
        <f t="shared" si="146"/>
        <v>0</v>
      </c>
      <c r="MVJ6" s="314">
        <f t="shared" si="146"/>
        <v>0</v>
      </c>
      <c r="MVK6" s="314">
        <f t="shared" si="146"/>
        <v>0</v>
      </c>
      <c r="MVL6" s="314">
        <f t="shared" si="146"/>
        <v>0</v>
      </c>
      <c r="MVM6" s="314">
        <f t="shared" si="146"/>
        <v>0</v>
      </c>
      <c r="MVN6" s="314">
        <f t="shared" si="146"/>
        <v>0</v>
      </c>
      <c r="MVO6" s="314">
        <f t="shared" si="146"/>
        <v>0</v>
      </c>
      <c r="MVP6" s="314">
        <f t="shared" si="146"/>
        <v>0</v>
      </c>
      <c r="MVQ6" s="314">
        <f t="shared" si="146"/>
        <v>0</v>
      </c>
      <c r="MVR6" s="314">
        <f t="shared" si="146"/>
        <v>0</v>
      </c>
      <c r="MVS6" s="314">
        <f t="shared" si="146"/>
        <v>0</v>
      </c>
      <c r="MVT6" s="314">
        <f t="shared" si="146"/>
        <v>0</v>
      </c>
      <c r="MVU6" s="314">
        <f t="shared" si="146"/>
        <v>0</v>
      </c>
      <c r="MVV6" s="314">
        <f t="shared" si="146"/>
        <v>0</v>
      </c>
      <c r="MVW6" s="314">
        <f t="shared" si="146"/>
        <v>0</v>
      </c>
      <c r="MVX6" s="314">
        <f t="shared" si="146"/>
        <v>0</v>
      </c>
      <c r="MVY6" s="314">
        <f t="shared" si="146"/>
        <v>0</v>
      </c>
      <c r="MVZ6" s="314">
        <f t="shared" si="146"/>
        <v>0</v>
      </c>
      <c r="MWA6" s="314">
        <f t="shared" si="146"/>
        <v>0</v>
      </c>
      <c r="MWB6" s="314">
        <f t="shared" si="146"/>
        <v>0</v>
      </c>
      <c r="MWC6" s="314">
        <f t="shared" si="146"/>
        <v>0</v>
      </c>
      <c r="MWD6" s="314">
        <f t="shared" si="146"/>
        <v>0</v>
      </c>
      <c r="MWE6" s="314">
        <f t="shared" si="146"/>
        <v>0</v>
      </c>
      <c r="MWF6" s="314">
        <f t="shared" si="146"/>
        <v>0</v>
      </c>
      <c r="MWG6" s="314">
        <f t="shared" si="146"/>
        <v>0</v>
      </c>
      <c r="MWH6" s="314">
        <f t="shared" si="146"/>
        <v>0</v>
      </c>
      <c r="MWI6" s="314">
        <f t="shared" si="146"/>
        <v>0</v>
      </c>
      <c r="MWJ6" s="314">
        <f t="shared" si="146"/>
        <v>0</v>
      </c>
      <c r="MWK6" s="314">
        <f t="shared" si="146"/>
        <v>0</v>
      </c>
      <c r="MWL6" s="314">
        <f t="shared" si="146"/>
        <v>0</v>
      </c>
      <c r="MWM6" s="314">
        <f t="shared" si="146"/>
        <v>0</v>
      </c>
      <c r="MWN6" s="314">
        <f t="shared" si="146"/>
        <v>0</v>
      </c>
      <c r="MWO6" s="314">
        <f t="shared" si="146"/>
        <v>0</v>
      </c>
      <c r="MWP6" s="314">
        <f t="shared" si="146"/>
        <v>0</v>
      </c>
      <c r="MWQ6" s="314">
        <f t="shared" si="146"/>
        <v>0</v>
      </c>
      <c r="MWR6" s="314">
        <f t="shared" si="146"/>
        <v>0</v>
      </c>
      <c r="MWS6" s="314">
        <f t="shared" si="146"/>
        <v>0</v>
      </c>
      <c r="MWT6" s="314">
        <f t="shared" si="146"/>
        <v>0</v>
      </c>
      <c r="MWU6" s="314">
        <f t="shared" si="146"/>
        <v>0</v>
      </c>
      <c r="MWV6" s="314">
        <f t="shared" si="146"/>
        <v>0</v>
      </c>
      <c r="MWW6" s="314">
        <f t="shared" si="146"/>
        <v>0</v>
      </c>
      <c r="MWX6" s="314">
        <f t="shared" si="146"/>
        <v>0</v>
      </c>
      <c r="MWY6" s="314">
        <f t="shared" si="146"/>
        <v>0</v>
      </c>
      <c r="MWZ6" s="314">
        <f t="shared" si="146"/>
        <v>0</v>
      </c>
      <c r="MXA6" s="314">
        <f t="shared" si="146"/>
        <v>0</v>
      </c>
      <c r="MXB6" s="314">
        <f t="shared" si="146"/>
        <v>0</v>
      </c>
      <c r="MXC6" s="314">
        <f t="shared" si="146"/>
        <v>0</v>
      </c>
      <c r="MXD6" s="314">
        <f t="shared" ref="MXD6:MZO6" si="147">MXD35-(MXD4+MXD5+MXD7+MXD8+MXD9)</f>
        <v>0</v>
      </c>
      <c r="MXE6" s="314">
        <f t="shared" si="147"/>
        <v>0</v>
      </c>
      <c r="MXF6" s="314">
        <f t="shared" si="147"/>
        <v>0</v>
      </c>
      <c r="MXG6" s="314">
        <f t="shared" si="147"/>
        <v>0</v>
      </c>
      <c r="MXH6" s="314">
        <f t="shared" si="147"/>
        <v>0</v>
      </c>
      <c r="MXI6" s="314">
        <f t="shared" si="147"/>
        <v>0</v>
      </c>
      <c r="MXJ6" s="314">
        <f t="shared" si="147"/>
        <v>0</v>
      </c>
      <c r="MXK6" s="314">
        <f t="shared" si="147"/>
        <v>0</v>
      </c>
      <c r="MXL6" s="314">
        <f t="shared" si="147"/>
        <v>0</v>
      </c>
      <c r="MXM6" s="314">
        <f t="shared" si="147"/>
        <v>0</v>
      </c>
      <c r="MXN6" s="314">
        <f t="shared" si="147"/>
        <v>0</v>
      </c>
      <c r="MXO6" s="314">
        <f t="shared" si="147"/>
        <v>0</v>
      </c>
      <c r="MXP6" s="314">
        <f t="shared" si="147"/>
        <v>0</v>
      </c>
      <c r="MXQ6" s="314">
        <f t="shared" si="147"/>
        <v>0</v>
      </c>
      <c r="MXR6" s="314">
        <f t="shared" si="147"/>
        <v>0</v>
      </c>
      <c r="MXS6" s="314">
        <f t="shared" si="147"/>
        <v>0</v>
      </c>
      <c r="MXT6" s="314">
        <f t="shared" si="147"/>
        <v>0</v>
      </c>
      <c r="MXU6" s="314">
        <f t="shared" si="147"/>
        <v>0</v>
      </c>
      <c r="MXV6" s="314">
        <f t="shared" si="147"/>
        <v>0</v>
      </c>
      <c r="MXW6" s="314">
        <f t="shared" si="147"/>
        <v>0</v>
      </c>
      <c r="MXX6" s="314">
        <f t="shared" si="147"/>
        <v>0</v>
      </c>
      <c r="MXY6" s="314">
        <f t="shared" si="147"/>
        <v>0</v>
      </c>
      <c r="MXZ6" s="314">
        <f t="shared" si="147"/>
        <v>0</v>
      </c>
      <c r="MYA6" s="314">
        <f t="shared" si="147"/>
        <v>0</v>
      </c>
      <c r="MYB6" s="314">
        <f t="shared" si="147"/>
        <v>0</v>
      </c>
      <c r="MYC6" s="314">
        <f t="shared" si="147"/>
        <v>0</v>
      </c>
      <c r="MYD6" s="314">
        <f t="shared" si="147"/>
        <v>0</v>
      </c>
      <c r="MYE6" s="314">
        <f t="shared" si="147"/>
        <v>0</v>
      </c>
      <c r="MYF6" s="314">
        <f t="shared" si="147"/>
        <v>0</v>
      </c>
      <c r="MYG6" s="314">
        <f t="shared" si="147"/>
        <v>0</v>
      </c>
      <c r="MYH6" s="314">
        <f t="shared" si="147"/>
        <v>0</v>
      </c>
      <c r="MYI6" s="314">
        <f t="shared" si="147"/>
        <v>0</v>
      </c>
      <c r="MYJ6" s="314">
        <f t="shared" si="147"/>
        <v>0</v>
      </c>
      <c r="MYK6" s="314">
        <f t="shared" si="147"/>
        <v>0</v>
      </c>
      <c r="MYL6" s="314">
        <f t="shared" si="147"/>
        <v>0</v>
      </c>
      <c r="MYM6" s="314">
        <f t="shared" si="147"/>
        <v>0</v>
      </c>
      <c r="MYN6" s="314">
        <f t="shared" si="147"/>
        <v>0</v>
      </c>
      <c r="MYO6" s="314">
        <f t="shared" si="147"/>
        <v>0</v>
      </c>
      <c r="MYP6" s="314">
        <f t="shared" si="147"/>
        <v>0</v>
      </c>
      <c r="MYQ6" s="314">
        <f t="shared" si="147"/>
        <v>0</v>
      </c>
      <c r="MYR6" s="314">
        <f t="shared" si="147"/>
        <v>0</v>
      </c>
      <c r="MYS6" s="314">
        <f t="shared" si="147"/>
        <v>0</v>
      </c>
      <c r="MYT6" s="314">
        <f t="shared" si="147"/>
        <v>0</v>
      </c>
      <c r="MYU6" s="314">
        <f t="shared" si="147"/>
        <v>0</v>
      </c>
      <c r="MYV6" s="314">
        <f t="shared" si="147"/>
        <v>0</v>
      </c>
      <c r="MYW6" s="314">
        <f t="shared" si="147"/>
        <v>0</v>
      </c>
      <c r="MYX6" s="314">
        <f t="shared" si="147"/>
        <v>0</v>
      </c>
      <c r="MYY6" s="314">
        <f t="shared" si="147"/>
        <v>0</v>
      </c>
      <c r="MYZ6" s="314">
        <f t="shared" si="147"/>
        <v>0</v>
      </c>
      <c r="MZA6" s="314">
        <f t="shared" si="147"/>
        <v>0</v>
      </c>
      <c r="MZB6" s="314">
        <f t="shared" si="147"/>
        <v>0</v>
      </c>
      <c r="MZC6" s="314">
        <f t="shared" si="147"/>
        <v>0</v>
      </c>
      <c r="MZD6" s="314">
        <f t="shared" si="147"/>
        <v>0</v>
      </c>
      <c r="MZE6" s="314">
        <f t="shared" si="147"/>
        <v>0</v>
      </c>
      <c r="MZF6" s="314">
        <f t="shared" si="147"/>
        <v>0</v>
      </c>
      <c r="MZG6" s="314">
        <f t="shared" si="147"/>
        <v>0</v>
      </c>
      <c r="MZH6" s="314">
        <f t="shared" si="147"/>
        <v>0</v>
      </c>
      <c r="MZI6" s="314">
        <f t="shared" si="147"/>
        <v>0</v>
      </c>
      <c r="MZJ6" s="314">
        <f t="shared" si="147"/>
        <v>0</v>
      </c>
      <c r="MZK6" s="314">
        <f t="shared" si="147"/>
        <v>0</v>
      </c>
      <c r="MZL6" s="314">
        <f t="shared" si="147"/>
        <v>0</v>
      </c>
      <c r="MZM6" s="314">
        <f t="shared" si="147"/>
        <v>0</v>
      </c>
      <c r="MZN6" s="314">
        <f t="shared" si="147"/>
        <v>0</v>
      </c>
      <c r="MZO6" s="314">
        <f t="shared" si="147"/>
        <v>0</v>
      </c>
      <c r="MZP6" s="314">
        <f t="shared" ref="MZP6:NCA6" si="148">MZP35-(MZP4+MZP5+MZP7+MZP8+MZP9)</f>
        <v>0</v>
      </c>
      <c r="MZQ6" s="314">
        <f t="shared" si="148"/>
        <v>0</v>
      </c>
      <c r="MZR6" s="314">
        <f t="shared" si="148"/>
        <v>0</v>
      </c>
      <c r="MZS6" s="314">
        <f t="shared" si="148"/>
        <v>0</v>
      </c>
      <c r="MZT6" s="314">
        <f t="shared" si="148"/>
        <v>0</v>
      </c>
      <c r="MZU6" s="314">
        <f t="shared" si="148"/>
        <v>0</v>
      </c>
      <c r="MZV6" s="314">
        <f t="shared" si="148"/>
        <v>0</v>
      </c>
      <c r="MZW6" s="314">
        <f t="shared" si="148"/>
        <v>0</v>
      </c>
      <c r="MZX6" s="314">
        <f t="shared" si="148"/>
        <v>0</v>
      </c>
      <c r="MZY6" s="314">
        <f t="shared" si="148"/>
        <v>0</v>
      </c>
      <c r="MZZ6" s="314">
        <f t="shared" si="148"/>
        <v>0</v>
      </c>
      <c r="NAA6" s="314">
        <f t="shared" si="148"/>
        <v>0</v>
      </c>
      <c r="NAB6" s="314">
        <f t="shared" si="148"/>
        <v>0</v>
      </c>
      <c r="NAC6" s="314">
        <f t="shared" si="148"/>
        <v>0</v>
      </c>
      <c r="NAD6" s="314">
        <f t="shared" si="148"/>
        <v>0</v>
      </c>
      <c r="NAE6" s="314">
        <f t="shared" si="148"/>
        <v>0</v>
      </c>
      <c r="NAF6" s="314">
        <f t="shared" si="148"/>
        <v>0</v>
      </c>
      <c r="NAG6" s="314">
        <f t="shared" si="148"/>
        <v>0</v>
      </c>
      <c r="NAH6" s="314">
        <f t="shared" si="148"/>
        <v>0</v>
      </c>
      <c r="NAI6" s="314">
        <f t="shared" si="148"/>
        <v>0</v>
      </c>
      <c r="NAJ6" s="314">
        <f t="shared" si="148"/>
        <v>0</v>
      </c>
      <c r="NAK6" s="314">
        <f t="shared" si="148"/>
        <v>0</v>
      </c>
      <c r="NAL6" s="314">
        <f t="shared" si="148"/>
        <v>0</v>
      </c>
      <c r="NAM6" s="314">
        <f t="shared" si="148"/>
        <v>0</v>
      </c>
      <c r="NAN6" s="314">
        <f t="shared" si="148"/>
        <v>0</v>
      </c>
      <c r="NAO6" s="314">
        <f t="shared" si="148"/>
        <v>0</v>
      </c>
      <c r="NAP6" s="314">
        <f t="shared" si="148"/>
        <v>0</v>
      </c>
      <c r="NAQ6" s="314">
        <f t="shared" si="148"/>
        <v>0</v>
      </c>
      <c r="NAR6" s="314">
        <f t="shared" si="148"/>
        <v>0</v>
      </c>
      <c r="NAS6" s="314">
        <f t="shared" si="148"/>
        <v>0</v>
      </c>
      <c r="NAT6" s="314">
        <f t="shared" si="148"/>
        <v>0</v>
      </c>
      <c r="NAU6" s="314">
        <f t="shared" si="148"/>
        <v>0</v>
      </c>
      <c r="NAV6" s="314">
        <f t="shared" si="148"/>
        <v>0</v>
      </c>
      <c r="NAW6" s="314">
        <f t="shared" si="148"/>
        <v>0</v>
      </c>
      <c r="NAX6" s="314">
        <f t="shared" si="148"/>
        <v>0</v>
      </c>
      <c r="NAY6" s="314">
        <f t="shared" si="148"/>
        <v>0</v>
      </c>
      <c r="NAZ6" s="314">
        <f t="shared" si="148"/>
        <v>0</v>
      </c>
      <c r="NBA6" s="314">
        <f t="shared" si="148"/>
        <v>0</v>
      </c>
      <c r="NBB6" s="314">
        <f t="shared" si="148"/>
        <v>0</v>
      </c>
      <c r="NBC6" s="314">
        <f t="shared" si="148"/>
        <v>0</v>
      </c>
      <c r="NBD6" s="314">
        <f t="shared" si="148"/>
        <v>0</v>
      </c>
      <c r="NBE6" s="314">
        <f t="shared" si="148"/>
        <v>0</v>
      </c>
      <c r="NBF6" s="314">
        <f t="shared" si="148"/>
        <v>0</v>
      </c>
      <c r="NBG6" s="314">
        <f t="shared" si="148"/>
        <v>0</v>
      </c>
      <c r="NBH6" s="314">
        <f t="shared" si="148"/>
        <v>0</v>
      </c>
      <c r="NBI6" s="314">
        <f t="shared" si="148"/>
        <v>0</v>
      </c>
      <c r="NBJ6" s="314">
        <f t="shared" si="148"/>
        <v>0</v>
      </c>
      <c r="NBK6" s="314">
        <f t="shared" si="148"/>
        <v>0</v>
      </c>
      <c r="NBL6" s="314">
        <f t="shared" si="148"/>
        <v>0</v>
      </c>
      <c r="NBM6" s="314">
        <f t="shared" si="148"/>
        <v>0</v>
      </c>
      <c r="NBN6" s="314">
        <f t="shared" si="148"/>
        <v>0</v>
      </c>
      <c r="NBO6" s="314">
        <f t="shared" si="148"/>
        <v>0</v>
      </c>
      <c r="NBP6" s="314">
        <f t="shared" si="148"/>
        <v>0</v>
      </c>
      <c r="NBQ6" s="314">
        <f t="shared" si="148"/>
        <v>0</v>
      </c>
      <c r="NBR6" s="314">
        <f t="shared" si="148"/>
        <v>0</v>
      </c>
      <c r="NBS6" s="314">
        <f t="shared" si="148"/>
        <v>0</v>
      </c>
      <c r="NBT6" s="314">
        <f t="shared" si="148"/>
        <v>0</v>
      </c>
      <c r="NBU6" s="314">
        <f t="shared" si="148"/>
        <v>0</v>
      </c>
      <c r="NBV6" s="314">
        <f t="shared" si="148"/>
        <v>0</v>
      </c>
      <c r="NBW6" s="314">
        <f t="shared" si="148"/>
        <v>0</v>
      </c>
      <c r="NBX6" s="314">
        <f t="shared" si="148"/>
        <v>0</v>
      </c>
      <c r="NBY6" s="314">
        <f t="shared" si="148"/>
        <v>0</v>
      </c>
      <c r="NBZ6" s="314">
        <f t="shared" si="148"/>
        <v>0</v>
      </c>
      <c r="NCA6" s="314">
        <f t="shared" si="148"/>
        <v>0</v>
      </c>
      <c r="NCB6" s="314">
        <f t="shared" ref="NCB6:NEM6" si="149">NCB35-(NCB4+NCB5+NCB7+NCB8+NCB9)</f>
        <v>0</v>
      </c>
      <c r="NCC6" s="314">
        <f t="shared" si="149"/>
        <v>0</v>
      </c>
      <c r="NCD6" s="314">
        <f t="shared" si="149"/>
        <v>0</v>
      </c>
      <c r="NCE6" s="314">
        <f t="shared" si="149"/>
        <v>0</v>
      </c>
      <c r="NCF6" s="314">
        <f t="shared" si="149"/>
        <v>0</v>
      </c>
      <c r="NCG6" s="314">
        <f t="shared" si="149"/>
        <v>0</v>
      </c>
      <c r="NCH6" s="314">
        <f t="shared" si="149"/>
        <v>0</v>
      </c>
      <c r="NCI6" s="314">
        <f t="shared" si="149"/>
        <v>0</v>
      </c>
      <c r="NCJ6" s="314">
        <f t="shared" si="149"/>
        <v>0</v>
      </c>
      <c r="NCK6" s="314">
        <f t="shared" si="149"/>
        <v>0</v>
      </c>
      <c r="NCL6" s="314">
        <f t="shared" si="149"/>
        <v>0</v>
      </c>
      <c r="NCM6" s="314">
        <f t="shared" si="149"/>
        <v>0</v>
      </c>
      <c r="NCN6" s="314">
        <f t="shared" si="149"/>
        <v>0</v>
      </c>
      <c r="NCO6" s="314">
        <f t="shared" si="149"/>
        <v>0</v>
      </c>
      <c r="NCP6" s="314">
        <f t="shared" si="149"/>
        <v>0</v>
      </c>
      <c r="NCQ6" s="314">
        <f t="shared" si="149"/>
        <v>0</v>
      </c>
      <c r="NCR6" s="314">
        <f t="shared" si="149"/>
        <v>0</v>
      </c>
      <c r="NCS6" s="314">
        <f t="shared" si="149"/>
        <v>0</v>
      </c>
      <c r="NCT6" s="314">
        <f t="shared" si="149"/>
        <v>0</v>
      </c>
      <c r="NCU6" s="314">
        <f t="shared" si="149"/>
        <v>0</v>
      </c>
      <c r="NCV6" s="314">
        <f t="shared" si="149"/>
        <v>0</v>
      </c>
      <c r="NCW6" s="314">
        <f t="shared" si="149"/>
        <v>0</v>
      </c>
      <c r="NCX6" s="314">
        <f t="shared" si="149"/>
        <v>0</v>
      </c>
      <c r="NCY6" s="314">
        <f t="shared" si="149"/>
        <v>0</v>
      </c>
      <c r="NCZ6" s="314">
        <f t="shared" si="149"/>
        <v>0</v>
      </c>
      <c r="NDA6" s="314">
        <f t="shared" si="149"/>
        <v>0</v>
      </c>
      <c r="NDB6" s="314">
        <f t="shared" si="149"/>
        <v>0</v>
      </c>
      <c r="NDC6" s="314">
        <f t="shared" si="149"/>
        <v>0</v>
      </c>
      <c r="NDD6" s="314">
        <f t="shared" si="149"/>
        <v>0</v>
      </c>
      <c r="NDE6" s="314">
        <f t="shared" si="149"/>
        <v>0</v>
      </c>
      <c r="NDF6" s="314">
        <f t="shared" si="149"/>
        <v>0</v>
      </c>
      <c r="NDG6" s="314">
        <f t="shared" si="149"/>
        <v>0</v>
      </c>
      <c r="NDH6" s="314">
        <f t="shared" si="149"/>
        <v>0</v>
      </c>
      <c r="NDI6" s="314">
        <f t="shared" si="149"/>
        <v>0</v>
      </c>
      <c r="NDJ6" s="314">
        <f t="shared" si="149"/>
        <v>0</v>
      </c>
      <c r="NDK6" s="314">
        <f t="shared" si="149"/>
        <v>0</v>
      </c>
      <c r="NDL6" s="314">
        <f t="shared" si="149"/>
        <v>0</v>
      </c>
      <c r="NDM6" s="314">
        <f t="shared" si="149"/>
        <v>0</v>
      </c>
      <c r="NDN6" s="314">
        <f t="shared" si="149"/>
        <v>0</v>
      </c>
      <c r="NDO6" s="314">
        <f t="shared" si="149"/>
        <v>0</v>
      </c>
      <c r="NDP6" s="314">
        <f t="shared" si="149"/>
        <v>0</v>
      </c>
      <c r="NDQ6" s="314">
        <f t="shared" si="149"/>
        <v>0</v>
      </c>
      <c r="NDR6" s="314">
        <f t="shared" si="149"/>
        <v>0</v>
      </c>
      <c r="NDS6" s="314">
        <f t="shared" si="149"/>
        <v>0</v>
      </c>
      <c r="NDT6" s="314">
        <f t="shared" si="149"/>
        <v>0</v>
      </c>
      <c r="NDU6" s="314">
        <f t="shared" si="149"/>
        <v>0</v>
      </c>
      <c r="NDV6" s="314">
        <f t="shared" si="149"/>
        <v>0</v>
      </c>
      <c r="NDW6" s="314">
        <f t="shared" si="149"/>
        <v>0</v>
      </c>
      <c r="NDX6" s="314">
        <f t="shared" si="149"/>
        <v>0</v>
      </c>
      <c r="NDY6" s="314">
        <f t="shared" si="149"/>
        <v>0</v>
      </c>
      <c r="NDZ6" s="314">
        <f t="shared" si="149"/>
        <v>0</v>
      </c>
      <c r="NEA6" s="314">
        <f t="shared" si="149"/>
        <v>0</v>
      </c>
      <c r="NEB6" s="314">
        <f t="shared" si="149"/>
        <v>0</v>
      </c>
      <c r="NEC6" s="314">
        <f t="shared" si="149"/>
        <v>0</v>
      </c>
      <c r="NED6" s="314">
        <f t="shared" si="149"/>
        <v>0</v>
      </c>
      <c r="NEE6" s="314">
        <f t="shared" si="149"/>
        <v>0</v>
      </c>
      <c r="NEF6" s="314">
        <f t="shared" si="149"/>
        <v>0</v>
      </c>
      <c r="NEG6" s="314">
        <f t="shared" si="149"/>
        <v>0</v>
      </c>
      <c r="NEH6" s="314">
        <f t="shared" si="149"/>
        <v>0</v>
      </c>
      <c r="NEI6" s="314">
        <f t="shared" si="149"/>
        <v>0</v>
      </c>
      <c r="NEJ6" s="314">
        <f t="shared" si="149"/>
        <v>0</v>
      </c>
      <c r="NEK6" s="314">
        <f t="shared" si="149"/>
        <v>0</v>
      </c>
      <c r="NEL6" s="314">
        <f t="shared" si="149"/>
        <v>0</v>
      </c>
      <c r="NEM6" s="314">
        <f t="shared" si="149"/>
        <v>0</v>
      </c>
      <c r="NEN6" s="314">
        <f t="shared" ref="NEN6:NGY6" si="150">NEN35-(NEN4+NEN5+NEN7+NEN8+NEN9)</f>
        <v>0</v>
      </c>
      <c r="NEO6" s="314">
        <f t="shared" si="150"/>
        <v>0</v>
      </c>
      <c r="NEP6" s="314">
        <f t="shared" si="150"/>
        <v>0</v>
      </c>
      <c r="NEQ6" s="314">
        <f t="shared" si="150"/>
        <v>0</v>
      </c>
      <c r="NER6" s="314">
        <f t="shared" si="150"/>
        <v>0</v>
      </c>
      <c r="NES6" s="314">
        <f t="shared" si="150"/>
        <v>0</v>
      </c>
      <c r="NET6" s="314">
        <f t="shared" si="150"/>
        <v>0</v>
      </c>
      <c r="NEU6" s="314">
        <f t="shared" si="150"/>
        <v>0</v>
      </c>
      <c r="NEV6" s="314">
        <f t="shared" si="150"/>
        <v>0</v>
      </c>
      <c r="NEW6" s="314">
        <f t="shared" si="150"/>
        <v>0</v>
      </c>
      <c r="NEX6" s="314">
        <f t="shared" si="150"/>
        <v>0</v>
      </c>
      <c r="NEY6" s="314">
        <f t="shared" si="150"/>
        <v>0</v>
      </c>
      <c r="NEZ6" s="314">
        <f t="shared" si="150"/>
        <v>0</v>
      </c>
      <c r="NFA6" s="314">
        <f t="shared" si="150"/>
        <v>0</v>
      </c>
      <c r="NFB6" s="314">
        <f t="shared" si="150"/>
        <v>0</v>
      </c>
      <c r="NFC6" s="314">
        <f t="shared" si="150"/>
        <v>0</v>
      </c>
      <c r="NFD6" s="314">
        <f t="shared" si="150"/>
        <v>0</v>
      </c>
      <c r="NFE6" s="314">
        <f t="shared" si="150"/>
        <v>0</v>
      </c>
      <c r="NFF6" s="314">
        <f t="shared" si="150"/>
        <v>0</v>
      </c>
      <c r="NFG6" s="314">
        <f t="shared" si="150"/>
        <v>0</v>
      </c>
      <c r="NFH6" s="314">
        <f t="shared" si="150"/>
        <v>0</v>
      </c>
      <c r="NFI6" s="314">
        <f t="shared" si="150"/>
        <v>0</v>
      </c>
      <c r="NFJ6" s="314">
        <f t="shared" si="150"/>
        <v>0</v>
      </c>
      <c r="NFK6" s="314">
        <f t="shared" si="150"/>
        <v>0</v>
      </c>
      <c r="NFL6" s="314">
        <f t="shared" si="150"/>
        <v>0</v>
      </c>
      <c r="NFM6" s="314">
        <f t="shared" si="150"/>
        <v>0</v>
      </c>
      <c r="NFN6" s="314">
        <f t="shared" si="150"/>
        <v>0</v>
      </c>
      <c r="NFO6" s="314">
        <f t="shared" si="150"/>
        <v>0</v>
      </c>
      <c r="NFP6" s="314">
        <f t="shared" si="150"/>
        <v>0</v>
      </c>
      <c r="NFQ6" s="314">
        <f t="shared" si="150"/>
        <v>0</v>
      </c>
      <c r="NFR6" s="314">
        <f t="shared" si="150"/>
        <v>0</v>
      </c>
      <c r="NFS6" s="314">
        <f t="shared" si="150"/>
        <v>0</v>
      </c>
      <c r="NFT6" s="314">
        <f t="shared" si="150"/>
        <v>0</v>
      </c>
      <c r="NFU6" s="314">
        <f t="shared" si="150"/>
        <v>0</v>
      </c>
      <c r="NFV6" s="314">
        <f t="shared" si="150"/>
        <v>0</v>
      </c>
      <c r="NFW6" s="314">
        <f t="shared" si="150"/>
        <v>0</v>
      </c>
      <c r="NFX6" s="314">
        <f t="shared" si="150"/>
        <v>0</v>
      </c>
      <c r="NFY6" s="314">
        <f t="shared" si="150"/>
        <v>0</v>
      </c>
      <c r="NFZ6" s="314">
        <f t="shared" si="150"/>
        <v>0</v>
      </c>
      <c r="NGA6" s="314">
        <f t="shared" si="150"/>
        <v>0</v>
      </c>
      <c r="NGB6" s="314">
        <f t="shared" si="150"/>
        <v>0</v>
      </c>
      <c r="NGC6" s="314">
        <f t="shared" si="150"/>
        <v>0</v>
      </c>
      <c r="NGD6" s="314">
        <f t="shared" si="150"/>
        <v>0</v>
      </c>
      <c r="NGE6" s="314">
        <f t="shared" si="150"/>
        <v>0</v>
      </c>
      <c r="NGF6" s="314">
        <f t="shared" si="150"/>
        <v>0</v>
      </c>
      <c r="NGG6" s="314">
        <f t="shared" si="150"/>
        <v>0</v>
      </c>
      <c r="NGH6" s="314">
        <f t="shared" si="150"/>
        <v>0</v>
      </c>
      <c r="NGI6" s="314">
        <f t="shared" si="150"/>
        <v>0</v>
      </c>
      <c r="NGJ6" s="314">
        <f t="shared" si="150"/>
        <v>0</v>
      </c>
      <c r="NGK6" s="314">
        <f t="shared" si="150"/>
        <v>0</v>
      </c>
      <c r="NGL6" s="314">
        <f t="shared" si="150"/>
        <v>0</v>
      </c>
      <c r="NGM6" s="314">
        <f t="shared" si="150"/>
        <v>0</v>
      </c>
      <c r="NGN6" s="314">
        <f t="shared" si="150"/>
        <v>0</v>
      </c>
      <c r="NGO6" s="314">
        <f t="shared" si="150"/>
        <v>0</v>
      </c>
      <c r="NGP6" s="314">
        <f t="shared" si="150"/>
        <v>0</v>
      </c>
      <c r="NGQ6" s="314">
        <f t="shared" si="150"/>
        <v>0</v>
      </c>
      <c r="NGR6" s="314">
        <f t="shared" si="150"/>
        <v>0</v>
      </c>
      <c r="NGS6" s="314">
        <f t="shared" si="150"/>
        <v>0</v>
      </c>
      <c r="NGT6" s="314">
        <f t="shared" si="150"/>
        <v>0</v>
      </c>
      <c r="NGU6" s="314">
        <f t="shared" si="150"/>
        <v>0</v>
      </c>
      <c r="NGV6" s="314">
        <f t="shared" si="150"/>
        <v>0</v>
      </c>
      <c r="NGW6" s="314">
        <f t="shared" si="150"/>
        <v>0</v>
      </c>
      <c r="NGX6" s="314">
        <f t="shared" si="150"/>
        <v>0</v>
      </c>
      <c r="NGY6" s="314">
        <f t="shared" si="150"/>
        <v>0</v>
      </c>
      <c r="NGZ6" s="314">
        <f t="shared" ref="NGZ6:NJK6" si="151">NGZ35-(NGZ4+NGZ5+NGZ7+NGZ8+NGZ9)</f>
        <v>0</v>
      </c>
      <c r="NHA6" s="314">
        <f t="shared" si="151"/>
        <v>0</v>
      </c>
      <c r="NHB6" s="314">
        <f t="shared" si="151"/>
        <v>0</v>
      </c>
      <c r="NHC6" s="314">
        <f t="shared" si="151"/>
        <v>0</v>
      </c>
      <c r="NHD6" s="314">
        <f t="shared" si="151"/>
        <v>0</v>
      </c>
      <c r="NHE6" s="314">
        <f t="shared" si="151"/>
        <v>0</v>
      </c>
      <c r="NHF6" s="314">
        <f t="shared" si="151"/>
        <v>0</v>
      </c>
      <c r="NHG6" s="314">
        <f t="shared" si="151"/>
        <v>0</v>
      </c>
      <c r="NHH6" s="314">
        <f t="shared" si="151"/>
        <v>0</v>
      </c>
      <c r="NHI6" s="314">
        <f t="shared" si="151"/>
        <v>0</v>
      </c>
      <c r="NHJ6" s="314">
        <f t="shared" si="151"/>
        <v>0</v>
      </c>
      <c r="NHK6" s="314">
        <f t="shared" si="151"/>
        <v>0</v>
      </c>
      <c r="NHL6" s="314">
        <f t="shared" si="151"/>
        <v>0</v>
      </c>
      <c r="NHM6" s="314">
        <f t="shared" si="151"/>
        <v>0</v>
      </c>
      <c r="NHN6" s="314">
        <f t="shared" si="151"/>
        <v>0</v>
      </c>
      <c r="NHO6" s="314">
        <f t="shared" si="151"/>
        <v>0</v>
      </c>
      <c r="NHP6" s="314">
        <f t="shared" si="151"/>
        <v>0</v>
      </c>
      <c r="NHQ6" s="314">
        <f t="shared" si="151"/>
        <v>0</v>
      </c>
      <c r="NHR6" s="314">
        <f t="shared" si="151"/>
        <v>0</v>
      </c>
      <c r="NHS6" s="314">
        <f t="shared" si="151"/>
        <v>0</v>
      </c>
      <c r="NHT6" s="314">
        <f t="shared" si="151"/>
        <v>0</v>
      </c>
      <c r="NHU6" s="314">
        <f t="shared" si="151"/>
        <v>0</v>
      </c>
      <c r="NHV6" s="314">
        <f t="shared" si="151"/>
        <v>0</v>
      </c>
      <c r="NHW6" s="314">
        <f t="shared" si="151"/>
        <v>0</v>
      </c>
      <c r="NHX6" s="314">
        <f t="shared" si="151"/>
        <v>0</v>
      </c>
      <c r="NHY6" s="314">
        <f t="shared" si="151"/>
        <v>0</v>
      </c>
      <c r="NHZ6" s="314">
        <f t="shared" si="151"/>
        <v>0</v>
      </c>
      <c r="NIA6" s="314">
        <f t="shared" si="151"/>
        <v>0</v>
      </c>
      <c r="NIB6" s="314">
        <f t="shared" si="151"/>
        <v>0</v>
      </c>
      <c r="NIC6" s="314">
        <f t="shared" si="151"/>
        <v>0</v>
      </c>
      <c r="NID6" s="314">
        <f t="shared" si="151"/>
        <v>0</v>
      </c>
      <c r="NIE6" s="314">
        <f t="shared" si="151"/>
        <v>0</v>
      </c>
      <c r="NIF6" s="314">
        <f t="shared" si="151"/>
        <v>0</v>
      </c>
      <c r="NIG6" s="314">
        <f t="shared" si="151"/>
        <v>0</v>
      </c>
      <c r="NIH6" s="314">
        <f t="shared" si="151"/>
        <v>0</v>
      </c>
      <c r="NII6" s="314">
        <f t="shared" si="151"/>
        <v>0</v>
      </c>
      <c r="NIJ6" s="314">
        <f t="shared" si="151"/>
        <v>0</v>
      </c>
      <c r="NIK6" s="314">
        <f t="shared" si="151"/>
        <v>0</v>
      </c>
      <c r="NIL6" s="314">
        <f t="shared" si="151"/>
        <v>0</v>
      </c>
      <c r="NIM6" s="314">
        <f t="shared" si="151"/>
        <v>0</v>
      </c>
      <c r="NIN6" s="314">
        <f t="shared" si="151"/>
        <v>0</v>
      </c>
      <c r="NIO6" s="314">
        <f t="shared" si="151"/>
        <v>0</v>
      </c>
      <c r="NIP6" s="314">
        <f t="shared" si="151"/>
        <v>0</v>
      </c>
      <c r="NIQ6" s="314">
        <f t="shared" si="151"/>
        <v>0</v>
      </c>
      <c r="NIR6" s="314">
        <f t="shared" si="151"/>
        <v>0</v>
      </c>
      <c r="NIS6" s="314">
        <f t="shared" si="151"/>
        <v>0</v>
      </c>
      <c r="NIT6" s="314">
        <f t="shared" si="151"/>
        <v>0</v>
      </c>
      <c r="NIU6" s="314">
        <f t="shared" si="151"/>
        <v>0</v>
      </c>
      <c r="NIV6" s="314">
        <f t="shared" si="151"/>
        <v>0</v>
      </c>
      <c r="NIW6" s="314">
        <f t="shared" si="151"/>
        <v>0</v>
      </c>
      <c r="NIX6" s="314">
        <f t="shared" si="151"/>
        <v>0</v>
      </c>
      <c r="NIY6" s="314">
        <f t="shared" si="151"/>
        <v>0</v>
      </c>
      <c r="NIZ6" s="314">
        <f t="shared" si="151"/>
        <v>0</v>
      </c>
      <c r="NJA6" s="314">
        <f t="shared" si="151"/>
        <v>0</v>
      </c>
      <c r="NJB6" s="314">
        <f t="shared" si="151"/>
        <v>0</v>
      </c>
      <c r="NJC6" s="314">
        <f t="shared" si="151"/>
        <v>0</v>
      </c>
      <c r="NJD6" s="314">
        <f t="shared" si="151"/>
        <v>0</v>
      </c>
      <c r="NJE6" s="314">
        <f t="shared" si="151"/>
        <v>0</v>
      </c>
      <c r="NJF6" s="314">
        <f t="shared" si="151"/>
        <v>0</v>
      </c>
      <c r="NJG6" s="314">
        <f t="shared" si="151"/>
        <v>0</v>
      </c>
      <c r="NJH6" s="314">
        <f t="shared" si="151"/>
        <v>0</v>
      </c>
      <c r="NJI6" s="314">
        <f t="shared" si="151"/>
        <v>0</v>
      </c>
      <c r="NJJ6" s="314">
        <f t="shared" si="151"/>
        <v>0</v>
      </c>
      <c r="NJK6" s="314">
        <f t="shared" si="151"/>
        <v>0</v>
      </c>
      <c r="NJL6" s="314">
        <f t="shared" ref="NJL6:NLW6" si="152">NJL35-(NJL4+NJL5+NJL7+NJL8+NJL9)</f>
        <v>0</v>
      </c>
      <c r="NJM6" s="314">
        <f t="shared" si="152"/>
        <v>0</v>
      </c>
      <c r="NJN6" s="314">
        <f t="shared" si="152"/>
        <v>0</v>
      </c>
      <c r="NJO6" s="314">
        <f t="shared" si="152"/>
        <v>0</v>
      </c>
      <c r="NJP6" s="314">
        <f t="shared" si="152"/>
        <v>0</v>
      </c>
      <c r="NJQ6" s="314">
        <f t="shared" si="152"/>
        <v>0</v>
      </c>
      <c r="NJR6" s="314">
        <f t="shared" si="152"/>
        <v>0</v>
      </c>
      <c r="NJS6" s="314">
        <f t="shared" si="152"/>
        <v>0</v>
      </c>
      <c r="NJT6" s="314">
        <f t="shared" si="152"/>
        <v>0</v>
      </c>
      <c r="NJU6" s="314">
        <f t="shared" si="152"/>
        <v>0</v>
      </c>
      <c r="NJV6" s="314">
        <f t="shared" si="152"/>
        <v>0</v>
      </c>
      <c r="NJW6" s="314">
        <f t="shared" si="152"/>
        <v>0</v>
      </c>
      <c r="NJX6" s="314">
        <f t="shared" si="152"/>
        <v>0</v>
      </c>
      <c r="NJY6" s="314">
        <f t="shared" si="152"/>
        <v>0</v>
      </c>
      <c r="NJZ6" s="314">
        <f t="shared" si="152"/>
        <v>0</v>
      </c>
      <c r="NKA6" s="314">
        <f t="shared" si="152"/>
        <v>0</v>
      </c>
      <c r="NKB6" s="314">
        <f t="shared" si="152"/>
        <v>0</v>
      </c>
      <c r="NKC6" s="314">
        <f t="shared" si="152"/>
        <v>0</v>
      </c>
      <c r="NKD6" s="314">
        <f t="shared" si="152"/>
        <v>0</v>
      </c>
      <c r="NKE6" s="314">
        <f t="shared" si="152"/>
        <v>0</v>
      </c>
      <c r="NKF6" s="314">
        <f t="shared" si="152"/>
        <v>0</v>
      </c>
      <c r="NKG6" s="314">
        <f t="shared" si="152"/>
        <v>0</v>
      </c>
      <c r="NKH6" s="314">
        <f t="shared" si="152"/>
        <v>0</v>
      </c>
      <c r="NKI6" s="314">
        <f t="shared" si="152"/>
        <v>0</v>
      </c>
      <c r="NKJ6" s="314">
        <f t="shared" si="152"/>
        <v>0</v>
      </c>
      <c r="NKK6" s="314">
        <f t="shared" si="152"/>
        <v>0</v>
      </c>
      <c r="NKL6" s="314">
        <f t="shared" si="152"/>
        <v>0</v>
      </c>
      <c r="NKM6" s="314">
        <f t="shared" si="152"/>
        <v>0</v>
      </c>
      <c r="NKN6" s="314">
        <f t="shared" si="152"/>
        <v>0</v>
      </c>
      <c r="NKO6" s="314">
        <f t="shared" si="152"/>
        <v>0</v>
      </c>
      <c r="NKP6" s="314">
        <f t="shared" si="152"/>
        <v>0</v>
      </c>
      <c r="NKQ6" s="314">
        <f t="shared" si="152"/>
        <v>0</v>
      </c>
      <c r="NKR6" s="314">
        <f t="shared" si="152"/>
        <v>0</v>
      </c>
      <c r="NKS6" s="314">
        <f t="shared" si="152"/>
        <v>0</v>
      </c>
      <c r="NKT6" s="314">
        <f t="shared" si="152"/>
        <v>0</v>
      </c>
      <c r="NKU6" s="314">
        <f t="shared" si="152"/>
        <v>0</v>
      </c>
      <c r="NKV6" s="314">
        <f t="shared" si="152"/>
        <v>0</v>
      </c>
      <c r="NKW6" s="314">
        <f t="shared" si="152"/>
        <v>0</v>
      </c>
      <c r="NKX6" s="314">
        <f t="shared" si="152"/>
        <v>0</v>
      </c>
      <c r="NKY6" s="314">
        <f t="shared" si="152"/>
        <v>0</v>
      </c>
      <c r="NKZ6" s="314">
        <f t="shared" si="152"/>
        <v>0</v>
      </c>
      <c r="NLA6" s="314">
        <f t="shared" si="152"/>
        <v>0</v>
      </c>
      <c r="NLB6" s="314">
        <f t="shared" si="152"/>
        <v>0</v>
      </c>
      <c r="NLC6" s="314">
        <f t="shared" si="152"/>
        <v>0</v>
      </c>
      <c r="NLD6" s="314">
        <f t="shared" si="152"/>
        <v>0</v>
      </c>
      <c r="NLE6" s="314">
        <f t="shared" si="152"/>
        <v>0</v>
      </c>
      <c r="NLF6" s="314">
        <f t="shared" si="152"/>
        <v>0</v>
      </c>
      <c r="NLG6" s="314">
        <f t="shared" si="152"/>
        <v>0</v>
      </c>
      <c r="NLH6" s="314">
        <f t="shared" si="152"/>
        <v>0</v>
      </c>
      <c r="NLI6" s="314">
        <f t="shared" si="152"/>
        <v>0</v>
      </c>
      <c r="NLJ6" s="314">
        <f t="shared" si="152"/>
        <v>0</v>
      </c>
      <c r="NLK6" s="314">
        <f t="shared" si="152"/>
        <v>0</v>
      </c>
      <c r="NLL6" s="314">
        <f t="shared" si="152"/>
        <v>0</v>
      </c>
      <c r="NLM6" s="314">
        <f t="shared" si="152"/>
        <v>0</v>
      </c>
      <c r="NLN6" s="314">
        <f t="shared" si="152"/>
        <v>0</v>
      </c>
      <c r="NLO6" s="314">
        <f t="shared" si="152"/>
        <v>0</v>
      </c>
      <c r="NLP6" s="314">
        <f t="shared" si="152"/>
        <v>0</v>
      </c>
      <c r="NLQ6" s="314">
        <f t="shared" si="152"/>
        <v>0</v>
      </c>
      <c r="NLR6" s="314">
        <f t="shared" si="152"/>
        <v>0</v>
      </c>
      <c r="NLS6" s="314">
        <f t="shared" si="152"/>
        <v>0</v>
      </c>
      <c r="NLT6" s="314">
        <f t="shared" si="152"/>
        <v>0</v>
      </c>
      <c r="NLU6" s="314">
        <f t="shared" si="152"/>
        <v>0</v>
      </c>
      <c r="NLV6" s="314">
        <f t="shared" si="152"/>
        <v>0</v>
      </c>
      <c r="NLW6" s="314">
        <f t="shared" si="152"/>
        <v>0</v>
      </c>
      <c r="NLX6" s="314">
        <f t="shared" ref="NLX6:NOI6" si="153">NLX35-(NLX4+NLX5+NLX7+NLX8+NLX9)</f>
        <v>0</v>
      </c>
      <c r="NLY6" s="314">
        <f t="shared" si="153"/>
        <v>0</v>
      </c>
      <c r="NLZ6" s="314">
        <f t="shared" si="153"/>
        <v>0</v>
      </c>
      <c r="NMA6" s="314">
        <f t="shared" si="153"/>
        <v>0</v>
      </c>
      <c r="NMB6" s="314">
        <f t="shared" si="153"/>
        <v>0</v>
      </c>
      <c r="NMC6" s="314">
        <f t="shared" si="153"/>
        <v>0</v>
      </c>
      <c r="NMD6" s="314">
        <f t="shared" si="153"/>
        <v>0</v>
      </c>
      <c r="NME6" s="314">
        <f t="shared" si="153"/>
        <v>0</v>
      </c>
      <c r="NMF6" s="314">
        <f t="shared" si="153"/>
        <v>0</v>
      </c>
      <c r="NMG6" s="314">
        <f t="shared" si="153"/>
        <v>0</v>
      </c>
      <c r="NMH6" s="314">
        <f t="shared" si="153"/>
        <v>0</v>
      </c>
      <c r="NMI6" s="314">
        <f t="shared" si="153"/>
        <v>0</v>
      </c>
      <c r="NMJ6" s="314">
        <f t="shared" si="153"/>
        <v>0</v>
      </c>
      <c r="NMK6" s="314">
        <f t="shared" si="153"/>
        <v>0</v>
      </c>
      <c r="NML6" s="314">
        <f t="shared" si="153"/>
        <v>0</v>
      </c>
      <c r="NMM6" s="314">
        <f t="shared" si="153"/>
        <v>0</v>
      </c>
      <c r="NMN6" s="314">
        <f t="shared" si="153"/>
        <v>0</v>
      </c>
      <c r="NMO6" s="314">
        <f t="shared" si="153"/>
        <v>0</v>
      </c>
      <c r="NMP6" s="314">
        <f t="shared" si="153"/>
        <v>0</v>
      </c>
      <c r="NMQ6" s="314">
        <f t="shared" si="153"/>
        <v>0</v>
      </c>
      <c r="NMR6" s="314">
        <f t="shared" si="153"/>
        <v>0</v>
      </c>
      <c r="NMS6" s="314">
        <f t="shared" si="153"/>
        <v>0</v>
      </c>
      <c r="NMT6" s="314">
        <f t="shared" si="153"/>
        <v>0</v>
      </c>
      <c r="NMU6" s="314">
        <f t="shared" si="153"/>
        <v>0</v>
      </c>
      <c r="NMV6" s="314">
        <f t="shared" si="153"/>
        <v>0</v>
      </c>
      <c r="NMW6" s="314">
        <f t="shared" si="153"/>
        <v>0</v>
      </c>
      <c r="NMX6" s="314">
        <f t="shared" si="153"/>
        <v>0</v>
      </c>
      <c r="NMY6" s="314">
        <f t="shared" si="153"/>
        <v>0</v>
      </c>
      <c r="NMZ6" s="314">
        <f t="shared" si="153"/>
        <v>0</v>
      </c>
      <c r="NNA6" s="314">
        <f t="shared" si="153"/>
        <v>0</v>
      </c>
      <c r="NNB6" s="314">
        <f t="shared" si="153"/>
        <v>0</v>
      </c>
      <c r="NNC6" s="314">
        <f t="shared" si="153"/>
        <v>0</v>
      </c>
      <c r="NND6" s="314">
        <f t="shared" si="153"/>
        <v>0</v>
      </c>
      <c r="NNE6" s="314">
        <f t="shared" si="153"/>
        <v>0</v>
      </c>
      <c r="NNF6" s="314">
        <f t="shared" si="153"/>
        <v>0</v>
      </c>
      <c r="NNG6" s="314">
        <f t="shared" si="153"/>
        <v>0</v>
      </c>
      <c r="NNH6" s="314">
        <f t="shared" si="153"/>
        <v>0</v>
      </c>
      <c r="NNI6" s="314">
        <f t="shared" si="153"/>
        <v>0</v>
      </c>
      <c r="NNJ6" s="314">
        <f t="shared" si="153"/>
        <v>0</v>
      </c>
      <c r="NNK6" s="314">
        <f t="shared" si="153"/>
        <v>0</v>
      </c>
      <c r="NNL6" s="314">
        <f t="shared" si="153"/>
        <v>0</v>
      </c>
      <c r="NNM6" s="314">
        <f t="shared" si="153"/>
        <v>0</v>
      </c>
      <c r="NNN6" s="314">
        <f t="shared" si="153"/>
        <v>0</v>
      </c>
      <c r="NNO6" s="314">
        <f t="shared" si="153"/>
        <v>0</v>
      </c>
      <c r="NNP6" s="314">
        <f t="shared" si="153"/>
        <v>0</v>
      </c>
      <c r="NNQ6" s="314">
        <f t="shared" si="153"/>
        <v>0</v>
      </c>
      <c r="NNR6" s="314">
        <f t="shared" si="153"/>
        <v>0</v>
      </c>
      <c r="NNS6" s="314">
        <f t="shared" si="153"/>
        <v>0</v>
      </c>
      <c r="NNT6" s="314">
        <f t="shared" si="153"/>
        <v>0</v>
      </c>
      <c r="NNU6" s="314">
        <f t="shared" si="153"/>
        <v>0</v>
      </c>
      <c r="NNV6" s="314">
        <f t="shared" si="153"/>
        <v>0</v>
      </c>
      <c r="NNW6" s="314">
        <f t="shared" si="153"/>
        <v>0</v>
      </c>
      <c r="NNX6" s="314">
        <f t="shared" si="153"/>
        <v>0</v>
      </c>
      <c r="NNY6" s="314">
        <f t="shared" si="153"/>
        <v>0</v>
      </c>
      <c r="NNZ6" s="314">
        <f t="shared" si="153"/>
        <v>0</v>
      </c>
      <c r="NOA6" s="314">
        <f t="shared" si="153"/>
        <v>0</v>
      </c>
      <c r="NOB6" s="314">
        <f t="shared" si="153"/>
        <v>0</v>
      </c>
      <c r="NOC6" s="314">
        <f t="shared" si="153"/>
        <v>0</v>
      </c>
      <c r="NOD6" s="314">
        <f t="shared" si="153"/>
        <v>0</v>
      </c>
      <c r="NOE6" s="314">
        <f t="shared" si="153"/>
        <v>0</v>
      </c>
      <c r="NOF6" s="314">
        <f t="shared" si="153"/>
        <v>0</v>
      </c>
      <c r="NOG6" s="314">
        <f t="shared" si="153"/>
        <v>0</v>
      </c>
      <c r="NOH6" s="314">
        <f t="shared" si="153"/>
        <v>0</v>
      </c>
      <c r="NOI6" s="314">
        <f t="shared" si="153"/>
        <v>0</v>
      </c>
      <c r="NOJ6" s="314">
        <f t="shared" ref="NOJ6:NQU6" si="154">NOJ35-(NOJ4+NOJ5+NOJ7+NOJ8+NOJ9)</f>
        <v>0</v>
      </c>
      <c r="NOK6" s="314">
        <f t="shared" si="154"/>
        <v>0</v>
      </c>
      <c r="NOL6" s="314">
        <f t="shared" si="154"/>
        <v>0</v>
      </c>
      <c r="NOM6" s="314">
        <f t="shared" si="154"/>
        <v>0</v>
      </c>
      <c r="NON6" s="314">
        <f t="shared" si="154"/>
        <v>0</v>
      </c>
      <c r="NOO6" s="314">
        <f t="shared" si="154"/>
        <v>0</v>
      </c>
      <c r="NOP6" s="314">
        <f t="shared" si="154"/>
        <v>0</v>
      </c>
      <c r="NOQ6" s="314">
        <f t="shared" si="154"/>
        <v>0</v>
      </c>
      <c r="NOR6" s="314">
        <f t="shared" si="154"/>
        <v>0</v>
      </c>
      <c r="NOS6" s="314">
        <f t="shared" si="154"/>
        <v>0</v>
      </c>
      <c r="NOT6" s="314">
        <f t="shared" si="154"/>
        <v>0</v>
      </c>
      <c r="NOU6" s="314">
        <f t="shared" si="154"/>
        <v>0</v>
      </c>
      <c r="NOV6" s="314">
        <f t="shared" si="154"/>
        <v>0</v>
      </c>
      <c r="NOW6" s="314">
        <f t="shared" si="154"/>
        <v>0</v>
      </c>
      <c r="NOX6" s="314">
        <f t="shared" si="154"/>
        <v>0</v>
      </c>
      <c r="NOY6" s="314">
        <f t="shared" si="154"/>
        <v>0</v>
      </c>
      <c r="NOZ6" s="314">
        <f t="shared" si="154"/>
        <v>0</v>
      </c>
      <c r="NPA6" s="314">
        <f t="shared" si="154"/>
        <v>0</v>
      </c>
      <c r="NPB6" s="314">
        <f t="shared" si="154"/>
        <v>0</v>
      </c>
      <c r="NPC6" s="314">
        <f t="shared" si="154"/>
        <v>0</v>
      </c>
      <c r="NPD6" s="314">
        <f t="shared" si="154"/>
        <v>0</v>
      </c>
      <c r="NPE6" s="314">
        <f t="shared" si="154"/>
        <v>0</v>
      </c>
      <c r="NPF6" s="314">
        <f t="shared" si="154"/>
        <v>0</v>
      </c>
      <c r="NPG6" s="314">
        <f t="shared" si="154"/>
        <v>0</v>
      </c>
      <c r="NPH6" s="314">
        <f t="shared" si="154"/>
        <v>0</v>
      </c>
      <c r="NPI6" s="314">
        <f t="shared" si="154"/>
        <v>0</v>
      </c>
      <c r="NPJ6" s="314">
        <f t="shared" si="154"/>
        <v>0</v>
      </c>
      <c r="NPK6" s="314">
        <f t="shared" si="154"/>
        <v>0</v>
      </c>
      <c r="NPL6" s="314">
        <f t="shared" si="154"/>
        <v>0</v>
      </c>
      <c r="NPM6" s="314">
        <f t="shared" si="154"/>
        <v>0</v>
      </c>
      <c r="NPN6" s="314">
        <f t="shared" si="154"/>
        <v>0</v>
      </c>
      <c r="NPO6" s="314">
        <f t="shared" si="154"/>
        <v>0</v>
      </c>
      <c r="NPP6" s="314">
        <f t="shared" si="154"/>
        <v>0</v>
      </c>
      <c r="NPQ6" s="314">
        <f t="shared" si="154"/>
        <v>0</v>
      </c>
      <c r="NPR6" s="314">
        <f t="shared" si="154"/>
        <v>0</v>
      </c>
      <c r="NPS6" s="314">
        <f t="shared" si="154"/>
        <v>0</v>
      </c>
      <c r="NPT6" s="314">
        <f t="shared" si="154"/>
        <v>0</v>
      </c>
      <c r="NPU6" s="314">
        <f t="shared" si="154"/>
        <v>0</v>
      </c>
      <c r="NPV6" s="314">
        <f t="shared" si="154"/>
        <v>0</v>
      </c>
      <c r="NPW6" s="314">
        <f t="shared" si="154"/>
        <v>0</v>
      </c>
      <c r="NPX6" s="314">
        <f t="shared" si="154"/>
        <v>0</v>
      </c>
      <c r="NPY6" s="314">
        <f t="shared" si="154"/>
        <v>0</v>
      </c>
      <c r="NPZ6" s="314">
        <f t="shared" si="154"/>
        <v>0</v>
      </c>
      <c r="NQA6" s="314">
        <f t="shared" si="154"/>
        <v>0</v>
      </c>
      <c r="NQB6" s="314">
        <f t="shared" si="154"/>
        <v>0</v>
      </c>
      <c r="NQC6" s="314">
        <f t="shared" si="154"/>
        <v>0</v>
      </c>
      <c r="NQD6" s="314">
        <f t="shared" si="154"/>
        <v>0</v>
      </c>
      <c r="NQE6" s="314">
        <f t="shared" si="154"/>
        <v>0</v>
      </c>
      <c r="NQF6" s="314">
        <f t="shared" si="154"/>
        <v>0</v>
      </c>
      <c r="NQG6" s="314">
        <f t="shared" si="154"/>
        <v>0</v>
      </c>
      <c r="NQH6" s="314">
        <f t="shared" si="154"/>
        <v>0</v>
      </c>
      <c r="NQI6" s="314">
        <f t="shared" si="154"/>
        <v>0</v>
      </c>
      <c r="NQJ6" s="314">
        <f t="shared" si="154"/>
        <v>0</v>
      </c>
      <c r="NQK6" s="314">
        <f t="shared" si="154"/>
        <v>0</v>
      </c>
      <c r="NQL6" s="314">
        <f t="shared" si="154"/>
        <v>0</v>
      </c>
      <c r="NQM6" s="314">
        <f t="shared" si="154"/>
        <v>0</v>
      </c>
      <c r="NQN6" s="314">
        <f t="shared" si="154"/>
        <v>0</v>
      </c>
      <c r="NQO6" s="314">
        <f t="shared" si="154"/>
        <v>0</v>
      </c>
      <c r="NQP6" s="314">
        <f t="shared" si="154"/>
        <v>0</v>
      </c>
      <c r="NQQ6" s="314">
        <f t="shared" si="154"/>
        <v>0</v>
      </c>
      <c r="NQR6" s="314">
        <f t="shared" si="154"/>
        <v>0</v>
      </c>
      <c r="NQS6" s="314">
        <f t="shared" si="154"/>
        <v>0</v>
      </c>
      <c r="NQT6" s="314">
        <f t="shared" si="154"/>
        <v>0</v>
      </c>
      <c r="NQU6" s="314">
        <f t="shared" si="154"/>
        <v>0</v>
      </c>
      <c r="NQV6" s="314">
        <f t="shared" ref="NQV6:NTG6" si="155">NQV35-(NQV4+NQV5+NQV7+NQV8+NQV9)</f>
        <v>0</v>
      </c>
      <c r="NQW6" s="314">
        <f t="shared" si="155"/>
        <v>0</v>
      </c>
      <c r="NQX6" s="314">
        <f t="shared" si="155"/>
        <v>0</v>
      </c>
      <c r="NQY6" s="314">
        <f t="shared" si="155"/>
        <v>0</v>
      </c>
      <c r="NQZ6" s="314">
        <f t="shared" si="155"/>
        <v>0</v>
      </c>
      <c r="NRA6" s="314">
        <f t="shared" si="155"/>
        <v>0</v>
      </c>
      <c r="NRB6" s="314">
        <f t="shared" si="155"/>
        <v>0</v>
      </c>
      <c r="NRC6" s="314">
        <f t="shared" si="155"/>
        <v>0</v>
      </c>
      <c r="NRD6" s="314">
        <f t="shared" si="155"/>
        <v>0</v>
      </c>
      <c r="NRE6" s="314">
        <f t="shared" si="155"/>
        <v>0</v>
      </c>
      <c r="NRF6" s="314">
        <f t="shared" si="155"/>
        <v>0</v>
      </c>
      <c r="NRG6" s="314">
        <f t="shared" si="155"/>
        <v>0</v>
      </c>
      <c r="NRH6" s="314">
        <f t="shared" si="155"/>
        <v>0</v>
      </c>
      <c r="NRI6" s="314">
        <f t="shared" si="155"/>
        <v>0</v>
      </c>
      <c r="NRJ6" s="314">
        <f t="shared" si="155"/>
        <v>0</v>
      </c>
      <c r="NRK6" s="314">
        <f t="shared" si="155"/>
        <v>0</v>
      </c>
      <c r="NRL6" s="314">
        <f t="shared" si="155"/>
        <v>0</v>
      </c>
      <c r="NRM6" s="314">
        <f t="shared" si="155"/>
        <v>0</v>
      </c>
      <c r="NRN6" s="314">
        <f t="shared" si="155"/>
        <v>0</v>
      </c>
      <c r="NRO6" s="314">
        <f t="shared" si="155"/>
        <v>0</v>
      </c>
      <c r="NRP6" s="314">
        <f t="shared" si="155"/>
        <v>0</v>
      </c>
      <c r="NRQ6" s="314">
        <f t="shared" si="155"/>
        <v>0</v>
      </c>
      <c r="NRR6" s="314">
        <f t="shared" si="155"/>
        <v>0</v>
      </c>
      <c r="NRS6" s="314">
        <f t="shared" si="155"/>
        <v>0</v>
      </c>
      <c r="NRT6" s="314">
        <f t="shared" si="155"/>
        <v>0</v>
      </c>
      <c r="NRU6" s="314">
        <f t="shared" si="155"/>
        <v>0</v>
      </c>
      <c r="NRV6" s="314">
        <f t="shared" si="155"/>
        <v>0</v>
      </c>
      <c r="NRW6" s="314">
        <f t="shared" si="155"/>
        <v>0</v>
      </c>
      <c r="NRX6" s="314">
        <f t="shared" si="155"/>
        <v>0</v>
      </c>
      <c r="NRY6" s="314">
        <f t="shared" si="155"/>
        <v>0</v>
      </c>
      <c r="NRZ6" s="314">
        <f t="shared" si="155"/>
        <v>0</v>
      </c>
      <c r="NSA6" s="314">
        <f t="shared" si="155"/>
        <v>0</v>
      </c>
      <c r="NSB6" s="314">
        <f t="shared" si="155"/>
        <v>0</v>
      </c>
      <c r="NSC6" s="314">
        <f t="shared" si="155"/>
        <v>0</v>
      </c>
      <c r="NSD6" s="314">
        <f t="shared" si="155"/>
        <v>0</v>
      </c>
      <c r="NSE6" s="314">
        <f t="shared" si="155"/>
        <v>0</v>
      </c>
      <c r="NSF6" s="314">
        <f t="shared" si="155"/>
        <v>0</v>
      </c>
      <c r="NSG6" s="314">
        <f t="shared" si="155"/>
        <v>0</v>
      </c>
      <c r="NSH6" s="314">
        <f t="shared" si="155"/>
        <v>0</v>
      </c>
      <c r="NSI6" s="314">
        <f t="shared" si="155"/>
        <v>0</v>
      </c>
      <c r="NSJ6" s="314">
        <f t="shared" si="155"/>
        <v>0</v>
      </c>
      <c r="NSK6" s="314">
        <f t="shared" si="155"/>
        <v>0</v>
      </c>
      <c r="NSL6" s="314">
        <f t="shared" si="155"/>
        <v>0</v>
      </c>
      <c r="NSM6" s="314">
        <f t="shared" si="155"/>
        <v>0</v>
      </c>
      <c r="NSN6" s="314">
        <f t="shared" si="155"/>
        <v>0</v>
      </c>
      <c r="NSO6" s="314">
        <f t="shared" si="155"/>
        <v>0</v>
      </c>
      <c r="NSP6" s="314">
        <f t="shared" si="155"/>
        <v>0</v>
      </c>
      <c r="NSQ6" s="314">
        <f t="shared" si="155"/>
        <v>0</v>
      </c>
      <c r="NSR6" s="314">
        <f t="shared" si="155"/>
        <v>0</v>
      </c>
      <c r="NSS6" s="314">
        <f t="shared" si="155"/>
        <v>0</v>
      </c>
      <c r="NST6" s="314">
        <f t="shared" si="155"/>
        <v>0</v>
      </c>
      <c r="NSU6" s="314">
        <f t="shared" si="155"/>
        <v>0</v>
      </c>
      <c r="NSV6" s="314">
        <f t="shared" si="155"/>
        <v>0</v>
      </c>
      <c r="NSW6" s="314">
        <f t="shared" si="155"/>
        <v>0</v>
      </c>
      <c r="NSX6" s="314">
        <f t="shared" si="155"/>
        <v>0</v>
      </c>
      <c r="NSY6" s="314">
        <f t="shared" si="155"/>
        <v>0</v>
      </c>
      <c r="NSZ6" s="314">
        <f t="shared" si="155"/>
        <v>0</v>
      </c>
      <c r="NTA6" s="314">
        <f t="shared" si="155"/>
        <v>0</v>
      </c>
      <c r="NTB6" s="314">
        <f t="shared" si="155"/>
        <v>0</v>
      </c>
      <c r="NTC6" s="314">
        <f t="shared" si="155"/>
        <v>0</v>
      </c>
      <c r="NTD6" s="314">
        <f t="shared" si="155"/>
        <v>0</v>
      </c>
      <c r="NTE6" s="314">
        <f t="shared" si="155"/>
        <v>0</v>
      </c>
      <c r="NTF6" s="314">
        <f t="shared" si="155"/>
        <v>0</v>
      </c>
      <c r="NTG6" s="314">
        <f t="shared" si="155"/>
        <v>0</v>
      </c>
      <c r="NTH6" s="314">
        <f t="shared" ref="NTH6:NVS6" si="156">NTH35-(NTH4+NTH5+NTH7+NTH8+NTH9)</f>
        <v>0</v>
      </c>
      <c r="NTI6" s="314">
        <f t="shared" si="156"/>
        <v>0</v>
      </c>
      <c r="NTJ6" s="314">
        <f t="shared" si="156"/>
        <v>0</v>
      </c>
      <c r="NTK6" s="314">
        <f t="shared" si="156"/>
        <v>0</v>
      </c>
      <c r="NTL6" s="314">
        <f t="shared" si="156"/>
        <v>0</v>
      </c>
      <c r="NTM6" s="314">
        <f t="shared" si="156"/>
        <v>0</v>
      </c>
      <c r="NTN6" s="314">
        <f t="shared" si="156"/>
        <v>0</v>
      </c>
      <c r="NTO6" s="314">
        <f t="shared" si="156"/>
        <v>0</v>
      </c>
      <c r="NTP6" s="314">
        <f t="shared" si="156"/>
        <v>0</v>
      </c>
      <c r="NTQ6" s="314">
        <f t="shared" si="156"/>
        <v>0</v>
      </c>
      <c r="NTR6" s="314">
        <f t="shared" si="156"/>
        <v>0</v>
      </c>
      <c r="NTS6" s="314">
        <f t="shared" si="156"/>
        <v>0</v>
      </c>
      <c r="NTT6" s="314">
        <f t="shared" si="156"/>
        <v>0</v>
      </c>
      <c r="NTU6" s="314">
        <f t="shared" si="156"/>
        <v>0</v>
      </c>
      <c r="NTV6" s="314">
        <f t="shared" si="156"/>
        <v>0</v>
      </c>
      <c r="NTW6" s="314">
        <f t="shared" si="156"/>
        <v>0</v>
      </c>
      <c r="NTX6" s="314">
        <f t="shared" si="156"/>
        <v>0</v>
      </c>
      <c r="NTY6" s="314">
        <f t="shared" si="156"/>
        <v>0</v>
      </c>
      <c r="NTZ6" s="314">
        <f t="shared" si="156"/>
        <v>0</v>
      </c>
      <c r="NUA6" s="314">
        <f t="shared" si="156"/>
        <v>0</v>
      </c>
      <c r="NUB6" s="314">
        <f t="shared" si="156"/>
        <v>0</v>
      </c>
      <c r="NUC6" s="314">
        <f t="shared" si="156"/>
        <v>0</v>
      </c>
      <c r="NUD6" s="314">
        <f t="shared" si="156"/>
        <v>0</v>
      </c>
      <c r="NUE6" s="314">
        <f t="shared" si="156"/>
        <v>0</v>
      </c>
      <c r="NUF6" s="314">
        <f t="shared" si="156"/>
        <v>0</v>
      </c>
      <c r="NUG6" s="314">
        <f t="shared" si="156"/>
        <v>0</v>
      </c>
      <c r="NUH6" s="314">
        <f t="shared" si="156"/>
        <v>0</v>
      </c>
      <c r="NUI6" s="314">
        <f t="shared" si="156"/>
        <v>0</v>
      </c>
      <c r="NUJ6" s="314">
        <f t="shared" si="156"/>
        <v>0</v>
      </c>
      <c r="NUK6" s="314">
        <f t="shared" si="156"/>
        <v>0</v>
      </c>
      <c r="NUL6" s="314">
        <f t="shared" si="156"/>
        <v>0</v>
      </c>
      <c r="NUM6" s="314">
        <f t="shared" si="156"/>
        <v>0</v>
      </c>
      <c r="NUN6" s="314">
        <f t="shared" si="156"/>
        <v>0</v>
      </c>
      <c r="NUO6" s="314">
        <f t="shared" si="156"/>
        <v>0</v>
      </c>
      <c r="NUP6" s="314">
        <f t="shared" si="156"/>
        <v>0</v>
      </c>
      <c r="NUQ6" s="314">
        <f t="shared" si="156"/>
        <v>0</v>
      </c>
      <c r="NUR6" s="314">
        <f t="shared" si="156"/>
        <v>0</v>
      </c>
      <c r="NUS6" s="314">
        <f t="shared" si="156"/>
        <v>0</v>
      </c>
      <c r="NUT6" s="314">
        <f t="shared" si="156"/>
        <v>0</v>
      </c>
      <c r="NUU6" s="314">
        <f t="shared" si="156"/>
        <v>0</v>
      </c>
      <c r="NUV6" s="314">
        <f t="shared" si="156"/>
        <v>0</v>
      </c>
      <c r="NUW6" s="314">
        <f t="shared" si="156"/>
        <v>0</v>
      </c>
      <c r="NUX6" s="314">
        <f t="shared" si="156"/>
        <v>0</v>
      </c>
      <c r="NUY6" s="314">
        <f t="shared" si="156"/>
        <v>0</v>
      </c>
      <c r="NUZ6" s="314">
        <f t="shared" si="156"/>
        <v>0</v>
      </c>
      <c r="NVA6" s="314">
        <f t="shared" si="156"/>
        <v>0</v>
      </c>
      <c r="NVB6" s="314">
        <f t="shared" si="156"/>
        <v>0</v>
      </c>
      <c r="NVC6" s="314">
        <f t="shared" si="156"/>
        <v>0</v>
      </c>
      <c r="NVD6" s="314">
        <f t="shared" si="156"/>
        <v>0</v>
      </c>
      <c r="NVE6" s="314">
        <f t="shared" si="156"/>
        <v>0</v>
      </c>
      <c r="NVF6" s="314">
        <f t="shared" si="156"/>
        <v>0</v>
      </c>
      <c r="NVG6" s="314">
        <f t="shared" si="156"/>
        <v>0</v>
      </c>
      <c r="NVH6" s="314">
        <f t="shared" si="156"/>
        <v>0</v>
      </c>
      <c r="NVI6" s="314">
        <f t="shared" si="156"/>
        <v>0</v>
      </c>
      <c r="NVJ6" s="314">
        <f t="shared" si="156"/>
        <v>0</v>
      </c>
      <c r="NVK6" s="314">
        <f t="shared" si="156"/>
        <v>0</v>
      </c>
      <c r="NVL6" s="314">
        <f t="shared" si="156"/>
        <v>0</v>
      </c>
      <c r="NVM6" s="314">
        <f t="shared" si="156"/>
        <v>0</v>
      </c>
      <c r="NVN6" s="314">
        <f t="shared" si="156"/>
        <v>0</v>
      </c>
      <c r="NVO6" s="314">
        <f t="shared" si="156"/>
        <v>0</v>
      </c>
      <c r="NVP6" s="314">
        <f t="shared" si="156"/>
        <v>0</v>
      </c>
      <c r="NVQ6" s="314">
        <f t="shared" si="156"/>
        <v>0</v>
      </c>
      <c r="NVR6" s="314">
        <f t="shared" si="156"/>
        <v>0</v>
      </c>
      <c r="NVS6" s="314">
        <f t="shared" si="156"/>
        <v>0</v>
      </c>
      <c r="NVT6" s="314">
        <f t="shared" ref="NVT6:NYE6" si="157">NVT35-(NVT4+NVT5+NVT7+NVT8+NVT9)</f>
        <v>0</v>
      </c>
      <c r="NVU6" s="314">
        <f t="shared" si="157"/>
        <v>0</v>
      </c>
      <c r="NVV6" s="314">
        <f t="shared" si="157"/>
        <v>0</v>
      </c>
      <c r="NVW6" s="314">
        <f t="shared" si="157"/>
        <v>0</v>
      </c>
      <c r="NVX6" s="314">
        <f t="shared" si="157"/>
        <v>0</v>
      </c>
      <c r="NVY6" s="314">
        <f t="shared" si="157"/>
        <v>0</v>
      </c>
      <c r="NVZ6" s="314">
        <f t="shared" si="157"/>
        <v>0</v>
      </c>
      <c r="NWA6" s="314">
        <f t="shared" si="157"/>
        <v>0</v>
      </c>
      <c r="NWB6" s="314">
        <f t="shared" si="157"/>
        <v>0</v>
      </c>
      <c r="NWC6" s="314">
        <f t="shared" si="157"/>
        <v>0</v>
      </c>
      <c r="NWD6" s="314">
        <f t="shared" si="157"/>
        <v>0</v>
      </c>
      <c r="NWE6" s="314">
        <f t="shared" si="157"/>
        <v>0</v>
      </c>
      <c r="NWF6" s="314">
        <f t="shared" si="157"/>
        <v>0</v>
      </c>
      <c r="NWG6" s="314">
        <f t="shared" si="157"/>
        <v>0</v>
      </c>
      <c r="NWH6" s="314">
        <f t="shared" si="157"/>
        <v>0</v>
      </c>
      <c r="NWI6" s="314">
        <f t="shared" si="157"/>
        <v>0</v>
      </c>
      <c r="NWJ6" s="314">
        <f t="shared" si="157"/>
        <v>0</v>
      </c>
      <c r="NWK6" s="314">
        <f t="shared" si="157"/>
        <v>0</v>
      </c>
      <c r="NWL6" s="314">
        <f t="shared" si="157"/>
        <v>0</v>
      </c>
      <c r="NWM6" s="314">
        <f t="shared" si="157"/>
        <v>0</v>
      </c>
      <c r="NWN6" s="314">
        <f t="shared" si="157"/>
        <v>0</v>
      </c>
      <c r="NWO6" s="314">
        <f t="shared" si="157"/>
        <v>0</v>
      </c>
      <c r="NWP6" s="314">
        <f t="shared" si="157"/>
        <v>0</v>
      </c>
      <c r="NWQ6" s="314">
        <f t="shared" si="157"/>
        <v>0</v>
      </c>
      <c r="NWR6" s="314">
        <f t="shared" si="157"/>
        <v>0</v>
      </c>
      <c r="NWS6" s="314">
        <f t="shared" si="157"/>
        <v>0</v>
      </c>
      <c r="NWT6" s="314">
        <f t="shared" si="157"/>
        <v>0</v>
      </c>
      <c r="NWU6" s="314">
        <f t="shared" si="157"/>
        <v>0</v>
      </c>
      <c r="NWV6" s="314">
        <f t="shared" si="157"/>
        <v>0</v>
      </c>
      <c r="NWW6" s="314">
        <f t="shared" si="157"/>
        <v>0</v>
      </c>
      <c r="NWX6" s="314">
        <f t="shared" si="157"/>
        <v>0</v>
      </c>
      <c r="NWY6" s="314">
        <f t="shared" si="157"/>
        <v>0</v>
      </c>
      <c r="NWZ6" s="314">
        <f t="shared" si="157"/>
        <v>0</v>
      </c>
      <c r="NXA6" s="314">
        <f t="shared" si="157"/>
        <v>0</v>
      </c>
      <c r="NXB6" s="314">
        <f t="shared" si="157"/>
        <v>0</v>
      </c>
      <c r="NXC6" s="314">
        <f t="shared" si="157"/>
        <v>0</v>
      </c>
      <c r="NXD6" s="314">
        <f t="shared" si="157"/>
        <v>0</v>
      </c>
      <c r="NXE6" s="314">
        <f t="shared" si="157"/>
        <v>0</v>
      </c>
      <c r="NXF6" s="314">
        <f t="shared" si="157"/>
        <v>0</v>
      </c>
      <c r="NXG6" s="314">
        <f t="shared" si="157"/>
        <v>0</v>
      </c>
      <c r="NXH6" s="314">
        <f t="shared" si="157"/>
        <v>0</v>
      </c>
      <c r="NXI6" s="314">
        <f t="shared" si="157"/>
        <v>0</v>
      </c>
      <c r="NXJ6" s="314">
        <f t="shared" si="157"/>
        <v>0</v>
      </c>
      <c r="NXK6" s="314">
        <f t="shared" si="157"/>
        <v>0</v>
      </c>
      <c r="NXL6" s="314">
        <f t="shared" si="157"/>
        <v>0</v>
      </c>
      <c r="NXM6" s="314">
        <f t="shared" si="157"/>
        <v>0</v>
      </c>
      <c r="NXN6" s="314">
        <f t="shared" si="157"/>
        <v>0</v>
      </c>
      <c r="NXO6" s="314">
        <f t="shared" si="157"/>
        <v>0</v>
      </c>
      <c r="NXP6" s="314">
        <f t="shared" si="157"/>
        <v>0</v>
      </c>
      <c r="NXQ6" s="314">
        <f t="shared" si="157"/>
        <v>0</v>
      </c>
      <c r="NXR6" s="314">
        <f t="shared" si="157"/>
        <v>0</v>
      </c>
      <c r="NXS6" s="314">
        <f t="shared" si="157"/>
        <v>0</v>
      </c>
      <c r="NXT6" s="314">
        <f t="shared" si="157"/>
        <v>0</v>
      </c>
      <c r="NXU6" s="314">
        <f t="shared" si="157"/>
        <v>0</v>
      </c>
      <c r="NXV6" s="314">
        <f t="shared" si="157"/>
        <v>0</v>
      </c>
      <c r="NXW6" s="314">
        <f t="shared" si="157"/>
        <v>0</v>
      </c>
      <c r="NXX6" s="314">
        <f t="shared" si="157"/>
        <v>0</v>
      </c>
      <c r="NXY6" s="314">
        <f t="shared" si="157"/>
        <v>0</v>
      </c>
      <c r="NXZ6" s="314">
        <f t="shared" si="157"/>
        <v>0</v>
      </c>
      <c r="NYA6" s="314">
        <f t="shared" si="157"/>
        <v>0</v>
      </c>
      <c r="NYB6" s="314">
        <f t="shared" si="157"/>
        <v>0</v>
      </c>
      <c r="NYC6" s="314">
        <f t="shared" si="157"/>
        <v>0</v>
      </c>
      <c r="NYD6" s="314">
        <f t="shared" si="157"/>
        <v>0</v>
      </c>
      <c r="NYE6" s="314">
        <f t="shared" si="157"/>
        <v>0</v>
      </c>
      <c r="NYF6" s="314">
        <f t="shared" ref="NYF6:OAQ6" si="158">NYF35-(NYF4+NYF5+NYF7+NYF8+NYF9)</f>
        <v>0</v>
      </c>
      <c r="NYG6" s="314">
        <f t="shared" si="158"/>
        <v>0</v>
      </c>
      <c r="NYH6" s="314">
        <f t="shared" si="158"/>
        <v>0</v>
      </c>
      <c r="NYI6" s="314">
        <f t="shared" si="158"/>
        <v>0</v>
      </c>
      <c r="NYJ6" s="314">
        <f t="shared" si="158"/>
        <v>0</v>
      </c>
      <c r="NYK6" s="314">
        <f t="shared" si="158"/>
        <v>0</v>
      </c>
      <c r="NYL6" s="314">
        <f t="shared" si="158"/>
        <v>0</v>
      </c>
      <c r="NYM6" s="314">
        <f t="shared" si="158"/>
        <v>0</v>
      </c>
      <c r="NYN6" s="314">
        <f t="shared" si="158"/>
        <v>0</v>
      </c>
      <c r="NYO6" s="314">
        <f t="shared" si="158"/>
        <v>0</v>
      </c>
      <c r="NYP6" s="314">
        <f t="shared" si="158"/>
        <v>0</v>
      </c>
      <c r="NYQ6" s="314">
        <f t="shared" si="158"/>
        <v>0</v>
      </c>
      <c r="NYR6" s="314">
        <f t="shared" si="158"/>
        <v>0</v>
      </c>
      <c r="NYS6" s="314">
        <f t="shared" si="158"/>
        <v>0</v>
      </c>
      <c r="NYT6" s="314">
        <f t="shared" si="158"/>
        <v>0</v>
      </c>
      <c r="NYU6" s="314">
        <f t="shared" si="158"/>
        <v>0</v>
      </c>
      <c r="NYV6" s="314">
        <f t="shared" si="158"/>
        <v>0</v>
      </c>
      <c r="NYW6" s="314">
        <f t="shared" si="158"/>
        <v>0</v>
      </c>
      <c r="NYX6" s="314">
        <f t="shared" si="158"/>
        <v>0</v>
      </c>
      <c r="NYY6" s="314">
        <f t="shared" si="158"/>
        <v>0</v>
      </c>
      <c r="NYZ6" s="314">
        <f t="shared" si="158"/>
        <v>0</v>
      </c>
      <c r="NZA6" s="314">
        <f t="shared" si="158"/>
        <v>0</v>
      </c>
      <c r="NZB6" s="314">
        <f t="shared" si="158"/>
        <v>0</v>
      </c>
      <c r="NZC6" s="314">
        <f t="shared" si="158"/>
        <v>0</v>
      </c>
      <c r="NZD6" s="314">
        <f t="shared" si="158"/>
        <v>0</v>
      </c>
      <c r="NZE6" s="314">
        <f t="shared" si="158"/>
        <v>0</v>
      </c>
      <c r="NZF6" s="314">
        <f t="shared" si="158"/>
        <v>0</v>
      </c>
      <c r="NZG6" s="314">
        <f t="shared" si="158"/>
        <v>0</v>
      </c>
      <c r="NZH6" s="314">
        <f t="shared" si="158"/>
        <v>0</v>
      </c>
      <c r="NZI6" s="314">
        <f t="shared" si="158"/>
        <v>0</v>
      </c>
      <c r="NZJ6" s="314">
        <f t="shared" si="158"/>
        <v>0</v>
      </c>
      <c r="NZK6" s="314">
        <f t="shared" si="158"/>
        <v>0</v>
      </c>
      <c r="NZL6" s="314">
        <f t="shared" si="158"/>
        <v>0</v>
      </c>
      <c r="NZM6" s="314">
        <f t="shared" si="158"/>
        <v>0</v>
      </c>
      <c r="NZN6" s="314">
        <f t="shared" si="158"/>
        <v>0</v>
      </c>
      <c r="NZO6" s="314">
        <f t="shared" si="158"/>
        <v>0</v>
      </c>
      <c r="NZP6" s="314">
        <f t="shared" si="158"/>
        <v>0</v>
      </c>
      <c r="NZQ6" s="314">
        <f t="shared" si="158"/>
        <v>0</v>
      </c>
      <c r="NZR6" s="314">
        <f t="shared" si="158"/>
        <v>0</v>
      </c>
      <c r="NZS6" s="314">
        <f t="shared" si="158"/>
        <v>0</v>
      </c>
      <c r="NZT6" s="314">
        <f t="shared" si="158"/>
        <v>0</v>
      </c>
      <c r="NZU6" s="314">
        <f t="shared" si="158"/>
        <v>0</v>
      </c>
      <c r="NZV6" s="314">
        <f t="shared" si="158"/>
        <v>0</v>
      </c>
      <c r="NZW6" s="314">
        <f t="shared" si="158"/>
        <v>0</v>
      </c>
      <c r="NZX6" s="314">
        <f t="shared" si="158"/>
        <v>0</v>
      </c>
      <c r="NZY6" s="314">
        <f t="shared" si="158"/>
        <v>0</v>
      </c>
      <c r="NZZ6" s="314">
        <f t="shared" si="158"/>
        <v>0</v>
      </c>
      <c r="OAA6" s="314">
        <f t="shared" si="158"/>
        <v>0</v>
      </c>
      <c r="OAB6" s="314">
        <f t="shared" si="158"/>
        <v>0</v>
      </c>
      <c r="OAC6" s="314">
        <f t="shared" si="158"/>
        <v>0</v>
      </c>
      <c r="OAD6" s="314">
        <f t="shared" si="158"/>
        <v>0</v>
      </c>
      <c r="OAE6" s="314">
        <f t="shared" si="158"/>
        <v>0</v>
      </c>
      <c r="OAF6" s="314">
        <f t="shared" si="158"/>
        <v>0</v>
      </c>
      <c r="OAG6" s="314">
        <f t="shared" si="158"/>
        <v>0</v>
      </c>
      <c r="OAH6" s="314">
        <f t="shared" si="158"/>
        <v>0</v>
      </c>
      <c r="OAI6" s="314">
        <f t="shared" si="158"/>
        <v>0</v>
      </c>
      <c r="OAJ6" s="314">
        <f t="shared" si="158"/>
        <v>0</v>
      </c>
      <c r="OAK6" s="314">
        <f t="shared" si="158"/>
        <v>0</v>
      </c>
      <c r="OAL6" s="314">
        <f t="shared" si="158"/>
        <v>0</v>
      </c>
      <c r="OAM6" s="314">
        <f t="shared" si="158"/>
        <v>0</v>
      </c>
      <c r="OAN6" s="314">
        <f t="shared" si="158"/>
        <v>0</v>
      </c>
      <c r="OAO6" s="314">
        <f t="shared" si="158"/>
        <v>0</v>
      </c>
      <c r="OAP6" s="314">
        <f t="shared" si="158"/>
        <v>0</v>
      </c>
      <c r="OAQ6" s="314">
        <f t="shared" si="158"/>
        <v>0</v>
      </c>
      <c r="OAR6" s="314">
        <f t="shared" ref="OAR6:ODC6" si="159">OAR35-(OAR4+OAR5+OAR7+OAR8+OAR9)</f>
        <v>0</v>
      </c>
      <c r="OAS6" s="314">
        <f t="shared" si="159"/>
        <v>0</v>
      </c>
      <c r="OAT6" s="314">
        <f t="shared" si="159"/>
        <v>0</v>
      </c>
      <c r="OAU6" s="314">
        <f t="shared" si="159"/>
        <v>0</v>
      </c>
      <c r="OAV6" s="314">
        <f t="shared" si="159"/>
        <v>0</v>
      </c>
      <c r="OAW6" s="314">
        <f t="shared" si="159"/>
        <v>0</v>
      </c>
      <c r="OAX6" s="314">
        <f t="shared" si="159"/>
        <v>0</v>
      </c>
      <c r="OAY6" s="314">
        <f t="shared" si="159"/>
        <v>0</v>
      </c>
      <c r="OAZ6" s="314">
        <f t="shared" si="159"/>
        <v>0</v>
      </c>
      <c r="OBA6" s="314">
        <f t="shared" si="159"/>
        <v>0</v>
      </c>
      <c r="OBB6" s="314">
        <f t="shared" si="159"/>
        <v>0</v>
      </c>
      <c r="OBC6" s="314">
        <f t="shared" si="159"/>
        <v>0</v>
      </c>
      <c r="OBD6" s="314">
        <f t="shared" si="159"/>
        <v>0</v>
      </c>
      <c r="OBE6" s="314">
        <f t="shared" si="159"/>
        <v>0</v>
      </c>
      <c r="OBF6" s="314">
        <f t="shared" si="159"/>
        <v>0</v>
      </c>
      <c r="OBG6" s="314">
        <f t="shared" si="159"/>
        <v>0</v>
      </c>
      <c r="OBH6" s="314">
        <f t="shared" si="159"/>
        <v>0</v>
      </c>
      <c r="OBI6" s="314">
        <f t="shared" si="159"/>
        <v>0</v>
      </c>
      <c r="OBJ6" s="314">
        <f t="shared" si="159"/>
        <v>0</v>
      </c>
      <c r="OBK6" s="314">
        <f t="shared" si="159"/>
        <v>0</v>
      </c>
      <c r="OBL6" s="314">
        <f t="shared" si="159"/>
        <v>0</v>
      </c>
      <c r="OBM6" s="314">
        <f t="shared" si="159"/>
        <v>0</v>
      </c>
      <c r="OBN6" s="314">
        <f t="shared" si="159"/>
        <v>0</v>
      </c>
      <c r="OBO6" s="314">
        <f t="shared" si="159"/>
        <v>0</v>
      </c>
      <c r="OBP6" s="314">
        <f t="shared" si="159"/>
        <v>0</v>
      </c>
      <c r="OBQ6" s="314">
        <f t="shared" si="159"/>
        <v>0</v>
      </c>
      <c r="OBR6" s="314">
        <f t="shared" si="159"/>
        <v>0</v>
      </c>
      <c r="OBS6" s="314">
        <f t="shared" si="159"/>
        <v>0</v>
      </c>
      <c r="OBT6" s="314">
        <f t="shared" si="159"/>
        <v>0</v>
      </c>
      <c r="OBU6" s="314">
        <f t="shared" si="159"/>
        <v>0</v>
      </c>
      <c r="OBV6" s="314">
        <f t="shared" si="159"/>
        <v>0</v>
      </c>
      <c r="OBW6" s="314">
        <f t="shared" si="159"/>
        <v>0</v>
      </c>
      <c r="OBX6" s="314">
        <f t="shared" si="159"/>
        <v>0</v>
      </c>
      <c r="OBY6" s="314">
        <f t="shared" si="159"/>
        <v>0</v>
      </c>
      <c r="OBZ6" s="314">
        <f t="shared" si="159"/>
        <v>0</v>
      </c>
      <c r="OCA6" s="314">
        <f t="shared" si="159"/>
        <v>0</v>
      </c>
      <c r="OCB6" s="314">
        <f t="shared" si="159"/>
        <v>0</v>
      </c>
      <c r="OCC6" s="314">
        <f t="shared" si="159"/>
        <v>0</v>
      </c>
      <c r="OCD6" s="314">
        <f t="shared" si="159"/>
        <v>0</v>
      </c>
      <c r="OCE6" s="314">
        <f t="shared" si="159"/>
        <v>0</v>
      </c>
      <c r="OCF6" s="314">
        <f t="shared" si="159"/>
        <v>0</v>
      </c>
      <c r="OCG6" s="314">
        <f t="shared" si="159"/>
        <v>0</v>
      </c>
      <c r="OCH6" s="314">
        <f t="shared" si="159"/>
        <v>0</v>
      </c>
      <c r="OCI6" s="314">
        <f t="shared" si="159"/>
        <v>0</v>
      </c>
      <c r="OCJ6" s="314">
        <f t="shared" si="159"/>
        <v>0</v>
      </c>
      <c r="OCK6" s="314">
        <f t="shared" si="159"/>
        <v>0</v>
      </c>
      <c r="OCL6" s="314">
        <f t="shared" si="159"/>
        <v>0</v>
      </c>
      <c r="OCM6" s="314">
        <f t="shared" si="159"/>
        <v>0</v>
      </c>
      <c r="OCN6" s="314">
        <f t="shared" si="159"/>
        <v>0</v>
      </c>
      <c r="OCO6" s="314">
        <f t="shared" si="159"/>
        <v>0</v>
      </c>
      <c r="OCP6" s="314">
        <f t="shared" si="159"/>
        <v>0</v>
      </c>
      <c r="OCQ6" s="314">
        <f t="shared" si="159"/>
        <v>0</v>
      </c>
      <c r="OCR6" s="314">
        <f t="shared" si="159"/>
        <v>0</v>
      </c>
      <c r="OCS6" s="314">
        <f t="shared" si="159"/>
        <v>0</v>
      </c>
      <c r="OCT6" s="314">
        <f t="shared" si="159"/>
        <v>0</v>
      </c>
      <c r="OCU6" s="314">
        <f t="shared" si="159"/>
        <v>0</v>
      </c>
      <c r="OCV6" s="314">
        <f t="shared" si="159"/>
        <v>0</v>
      </c>
      <c r="OCW6" s="314">
        <f t="shared" si="159"/>
        <v>0</v>
      </c>
      <c r="OCX6" s="314">
        <f t="shared" si="159"/>
        <v>0</v>
      </c>
      <c r="OCY6" s="314">
        <f t="shared" si="159"/>
        <v>0</v>
      </c>
      <c r="OCZ6" s="314">
        <f t="shared" si="159"/>
        <v>0</v>
      </c>
      <c r="ODA6" s="314">
        <f t="shared" si="159"/>
        <v>0</v>
      </c>
      <c r="ODB6" s="314">
        <f t="shared" si="159"/>
        <v>0</v>
      </c>
      <c r="ODC6" s="314">
        <f t="shared" si="159"/>
        <v>0</v>
      </c>
      <c r="ODD6" s="314">
        <f t="shared" ref="ODD6:OFO6" si="160">ODD35-(ODD4+ODD5+ODD7+ODD8+ODD9)</f>
        <v>0</v>
      </c>
      <c r="ODE6" s="314">
        <f t="shared" si="160"/>
        <v>0</v>
      </c>
      <c r="ODF6" s="314">
        <f t="shared" si="160"/>
        <v>0</v>
      </c>
      <c r="ODG6" s="314">
        <f t="shared" si="160"/>
        <v>0</v>
      </c>
      <c r="ODH6" s="314">
        <f t="shared" si="160"/>
        <v>0</v>
      </c>
      <c r="ODI6" s="314">
        <f t="shared" si="160"/>
        <v>0</v>
      </c>
      <c r="ODJ6" s="314">
        <f t="shared" si="160"/>
        <v>0</v>
      </c>
      <c r="ODK6" s="314">
        <f t="shared" si="160"/>
        <v>0</v>
      </c>
      <c r="ODL6" s="314">
        <f t="shared" si="160"/>
        <v>0</v>
      </c>
      <c r="ODM6" s="314">
        <f t="shared" si="160"/>
        <v>0</v>
      </c>
      <c r="ODN6" s="314">
        <f t="shared" si="160"/>
        <v>0</v>
      </c>
      <c r="ODO6" s="314">
        <f t="shared" si="160"/>
        <v>0</v>
      </c>
      <c r="ODP6" s="314">
        <f t="shared" si="160"/>
        <v>0</v>
      </c>
      <c r="ODQ6" s="314">
        <f t="shared" si="160"/>
        <v>0</v>
      </c>
      <c r="ODR6" s="314">
        <f t="shared" si="160"/>
        <v>0</v>
      </c>
      <c r="ODS6" s="314">
        <f t="shared" si="160"/>
        <v>0</v>
      </c>
      <c r="ODT6" s="314">
        <f t="shared" si="160"/>
        <v>0</v>
      </c>
      <c r="ODU6" s="314">
        <f t="shared" si="160"/>
        <v>0</v>
      </c>
      <c r="ODV6" s="314">
        <f t="shared" si="160"/>
        <v>0</v>
      </c>
      <c r="ODW6" s="314">
        <f t="shared" si="160"/>
        <v>0</v>
      </c>
      <c r="ODX6" s="314">
        <f t="shared" si="160"/>
        <v>0</v>
      </c>
      <c r="ODY6" s="314">
        <f t="shared" si="160"/>
        <v>0</v>
      </c>
      <c r="ODZ6" s="314">
        <f t="shared" si="160"/>
        <v>0</v>
      </c>
      <c r="OEA6" s="314">
        <f t="shared" si="160"/>
        <v>0</v>
      </c>
      <c r="OEB6" s="314">
        <f t="shared" si="160"/>
        <v>0</v>
      </c>
      <c r="OEC6" s="314">
        <f t="shared" si="160"/>
        <v>0</v>
      </c>
      <c r="OED6" s="314">
        <f t="shared" si="160"/>
        <v>0</v>
      </c>
      <c r="OEE6" s="314">
        <f t="shared" si="160"/>
        <v>0</v>
      </c>
      <c r="OEF6" s="314">
        <f t="shared" si="160"/>
        <v>0</v>
      </c>
      <c r="OEG6" s="314">
        <f t="shared" si="160"/>
        <v>0</v>
      </c>
      <c r="OEH6" s="314">
        <f t="shared" si="160"/>
        <v>0</v>
      </c>
      <c r="OEI6" s="314">
        <f t="shared" si="160"/>
        <v>0</v>
      </c>
      <c r="OEJ6" s="314">
        <f t="shared" si="160"/>
        <v>0</v>
      </c>
      <c r="OEK6" s="314">
        <f t="shared" si="160"/>
        <v>0</v>
      </c>
      <c r="OEL6" s="314">
        <f t="shared" si="160"/>
        <v>0</v>
      </c>
      <c r="OEM6" s="314">
        <f t="shared" si="160"/>
        <v>0</v>
      </c>
      <c r="OEN6" s="314">
        <f t="shared" si="160"/>
        <v>0</v>
      </c>
      <c r="OEO6" s="314">
        <f t="shared" si="160"/>
        <v>0</v>
      </c>
      <c r="OEP6" s="314">
        <f t="shared" si="160"/>
        <v>0</v>
      </c>
      <c r="OEQ6" s="314">
        <f t="shared" si="160"/>
        <v>0</v>
      </c>
      <c r="OER6" s="314">
        <f t="shared" si="160"/>
        <v>0</v>
      </c>
      <c r="OES6" s="314">
        <f t="shared" si="160"/>
        <v>0</v>
      </c>
      <c r="OET6" s="314">
        <f t="shared" si="160"/>
        <v>0</v>
      </c>
      <c r="OEU6" s="314">
        <f t="shared" si="160"/>
        <v>0</v>
      </c>
      <c r="OEV6" s="314">
        <f t="shared" si="160"/>
        <v>0</v>
      </c>
      <c r="OEW6" s="314">
        <f t="shared" si="160"/>
        <v>0</v>
      </c>
      <c r="OEX6" s="314">
        <f t="shared" si="160"/>
        <v>0</v>
      </c>
      <c r="OEY6" s="314">
        <f t="shared" si="160"/>
        <v>0</v>
      </c>
      <c r="OEZ6" s="314">
        <f t="shared" si="160"/>
        <v>0</v>
      </c>
      <c r="OFA6" s="314">
        <f t="shared" si="160"/>
        <v>0</v>
      </c>
      <c r="OFB6" s="314">
        <f t="shared" si="160"/>
        <v>0</v>
      </c>
      <c r="OFC6" s="314">
        <f t="shared" si="160"/>
        <v>0</v>
      </c>
      <c r="OFD6" s="314">
        <f t="shared" si="160"/>
        <v>0</v>
      </c>
      <c r="OFE6" s="314">
        <f t="shared" si="160"/>
        <v>0</v>
      </c>
      <c r="OFF6" s="314">
        <f t="shared" si="160"/>
        <v>0</v>
      </c>
      <c r="OFG6" s="314">
        <f t="shared" si="160"/>
        <v>0</v>
      </c>
      <c r="OFH6" s="314">
        <f t="shared" si="160"/>
        <v>0</v>
      </c>
      <c r="OFI6" s="314">
        <f t="shared" si="160"/>
        <v>0</v>
      </c>
      <c r="OFJ6" s="314">
        <f t="shared" si="160"/>
        <v>0</v>
      </c>
      <c r="OFK6" s="314">
        <f t="shared" si="160"/>
        <v>0</v>
      </c>
      <c r="OFL6" s="314">
        <f t="shared" si="160"/>
        <v>0</v>
      </c>
      <c r="OFM6" s="314">
        <f t="shared" si="160"/>
        <v>0</v>
      </c>
      <c r="OFN6" s="314">
        <f t="shared" si="160"/>
        <v>0</v>
      </c>
      <c r="OFO6" s="314">
        <f t="shared" si="160"/>
        <v>0</v>
      </c>
      <c r="OFP6" s="314">
        <f t="shared" ref="OFP6:OIA6" si="161">OFP35-(OFP4+OFP5+OFP7+OFP8+OFP9)</f>
        <v>0</v>
      </c>
      <c r="OFQ6" s="314">
        <f t="shared" si="161"/>
        <v>0</v>
      </c>
      <c r="OFR6" s="314">
        <f t="shared" si="161"/>
        <v>0</v>
      </c>
      <c r="OFS6" s="314">
        <f t="shared" si="161"/>
        <v>0</v>
      </c>
      <c r="OFT6" s="314">
        <f t="shared" si="161"/>
        <v>0</v>
      </c>
      <c r="OFU6" s="314">
        <f t="shared" si="161"/>
        <v>0</v>
      </c>
      <c r="OFV6" s="314">
        <f t="shared" si="161"/>
        <v>0</v>
      </c>
      <c r="OFW6" s="314">
        <f t="shared" si="161"/>
        <v>0</v>
      </c>
      <c r="OFX6" s="314">
        <f t="shared" si="161"/>
        <v>0</v>
      </c>
      <c r="OFY6" s="314">
        <f t="shared" si="161"/>
        <v>0</v>
      </c>
      <c r="OFZ6" s="314">
        <f t="shared" si="161"/>
        <v>0</v>
      </c>
      <c r="OGA6" s="314">
        <f t="shared" si="161"/>
        <v>0</v>
      </c>
      <c r="OGB6" s="314">
        <f t="shared" si="161"/>
        <v>0</v>
      </c>
      <c r="OGC6" s="314">
        <f t="shared" si="161"/>
        <v>0</v>
      </c>
      <c r="OGD6" s="314">
        <f t="shared" si="161"/>
        <v>0</v>
      </c>
      <c r="OGE6" s="314">
        <f t="shared" si="161"/>
        <v>0</v>
      </c>
      <c r="OGF6" s="314">
        <f t="shared" si="161"/>
        <v>0</v>
      </c>
      <c r="OGG6" s="314">
        <f t="shared" si="161"/>
        <v>0</v>
      </c>
      <c r="OGH6" s="314">
        <f t="shared" si="161"/>
        <v>0</v>
      </c>
      <c r="OGI6" s="314">
        <f t="shared" si="161"/>
        <v>0</v>
      </c>
      <c r="OGJ6" s="314">
        <f t="shared" si="161"/>
        <v>0</v>
      </c>
      <c r="OGK6" s="314">
        <f t="shared" si="161"/>
        <v>0</v>
      </c>
      <c r="OGL6" s="314">
        <f t="shared" si="161"/>
        <v>0</v>
      </c>
      <c r="OGM6" s="314">
        <f t="shared" si="161"/>
        <v>0</v>
      </c>
      <c r="OGN6" s="314">
        <f t="shared" si="161"/>
        <v>0</v>
      </c>
      <c r="OGO6" s="314">
        <f t="shared" si="161"/>
        <v>0</v>
      </c>
      <c r="OGP6" s="314">
        <f t="shared" si="161"/>
        <v>0</v>
      </c>
      <c r="OGQ6" s="314">
        <f t="shared" si="161"/>
        <v>0</v>
      </c>
      <c r="OGR6" s="314">
        <f t="shared" si="161"/>
        <v>0</v>
      </c>
      <c r="OGS6" s="314">
        <f t="shared" si="161"/>
        <v>0</v>
      </c>
      <c r="OGT6" s="314">
        <f t="shared" si="161"/>
        <v>0</v>
      </c>
      <c r="OGU6" s="314">
        <f t="shared" si="161"/>
        <v>0</v>
      </c>
      <c r="OGV6" s="314">
        <f t="shared" si="161"/>
        <v>0</v>
      </c>
      <c r="OGW6" s="314">
        <f t="shared" si="161"/>
        <v>0</v>
      </c>
      <c r="OGX6" s="314">
        <f t="shared" si="161"/>
        <v>0</v>
      </c>
      <c r="OGY6" s="314">
        <f t="shared" si="161"/>
        <v>0</v>
      </c>
      <c r="OGZ6" s="314">
        <f t="shared" si="161"/>
        <v>0</v>
      </c>
      <c r="OHA6" s="314">
        <f t="shared" si="161"/>
        <v>0</v>
      </c>
      <c r="OHB6" s="314">
        <f t="shared" si="161"/>
        <v>0</v>
      </c>
      <c r="OHC6" s="314">
        <f t="shared" si="161"/>
        <v>0</v>
      </c>
      <c r="OHD6" s="314">
        <f t="shared" si="161"/>
        <v>0</v>
      </c>
      <c r="OHE6" s="314">
        <f t="shared" si="161"/>
        <v>0</v>
      </c>
      <c r="OHF6" s="314">
        <f t="shared" si="161"/>
        <v>0</v>
      </c>
      <c r="OHG6" s="314">
        <f t="shared" si="161"/>
        <v>0</v>
      </c>
      <c r="OHH6" s="314">
        <f t="shared" si="161"/>
        <v>0</v>
      </c>
      <c r="OHI6" s="314">
        <f t="shared" si="161"/>
        <v>0</v>
      </c>
      <c r="OHJ6" s="314">
        <f t="shared" si="161"/>
        <v>0</v>
      </c>
      <c r="OHK6" s="314">
        <f t="shared" si="161"/>
        <v>0</v>
      </c>
      <c r="OHL6" s="314">
        <f t="shared" si="161"/>
        <v>0</v>
      </c>
      <c r="OHM6" s="314">
        <f t="shared" si="161"/>
        <v>0</v>
      </c>
      <c r="OHN6" s="314">
        <f t="shared" si="161"/>
        <v>0</v>
      </c>
      <c r="OHO6" s="314">
        <f t="shared" si="161"/>
        <v>0</v>
      </c>
      <c r="OHP6" s="314">
        <f t="shared" si="161"/>
        <v>0</v>
      </c>
      <c r="OHQ6" s="314">
        <f t="shared" si="161"/>
        <v>0</v>
      </c>
      <c r="OHR6" s="314">
        <f t="shared" si="161"/>
        <v>0</v>
      </c>
      <c r="OHS6" s="314">
        <f t="shared" si="161"/>
        <v>0</v>
      </c>
      <c r="OHT6" s="314">
        <f t="shared" si="161"/>
        <v>0</v>
      </c>
      <c r="OHU6" s="314">
        <f t="shared" si="161"/>
        <v>0</v>
      </c>
      <c r="OHV6" s="314">
        <f t="shared" si="161"/>
        <v>0</v>
      </c>
      <c r="OHW6" s="314">
        <f t="shared" si="161"/>
        <v>0</v>
      </c>
      <c r="OHX6" s="314">
        <f t="shared" si="161"/>
        <v>0</v>
      </c>
      <c r="OHY6" s="314">
        <f t="shared" si="161"/>
        <v>0</v>
      </c>
      <c r="OHZ6" s="314">
        <f t="shared" si="161"/>
        <v>0</v>
      </c>
      <c r="OIA6" s="314">
        <f t="shared" si="161"/>
        <v>0</v>
      </c>
      <c r="OIB6" s="314">
        <f t="shared" ref="OIB6:OKM6" si="162">OIB35-(OIB4+OIB5+OIB7+OIB8+OIB9)</f>
        <v>0</v>
      </c>
      <c r="OIC6" s="314">
        <f t="shared" si="162"/>
        <v>0</v>
      </c>
      <c r="OID6" s="314">
        <f t="shared" si="162"/>
        <v>0</v>
      </c>
      <c r="OIE6" s="314">
        <f t="shared" si="162"/>
        <v>0</v>
      </c>
      <c r="OIF6" s="314">
        <f t="shared" si="162"/>
        <v>0</v>
      </c>
      <c r="OIG6" s="314">
        <f t="shared" si="162"/>
        <v>0</v>
      </c>
      <c r="OIH6" s="314">
        <f t="shared" si="162"/>
        <v>0</v>
      </c>
      <c r="OII6" s="314">
        <f t="shared" si="162"/>
        <v>0</v>
      </c>
      <c r="OIJ6" s="314">
        <f t="shared" si="162"/>
        <v>0</v>
      </c>
      <c r="OIK6" s="314">
        <f t="shared" si="162"/>
        <v>0</v>
      </c>
      <c r="OIL6" s="314">
        <f t="shared" si="162"/>
        <v>0</v>
      </c>
      <c r="OIM6" s="314">
        <f t="shared" si="162"/>
        <v>0</v>
      </c>
      <c r="OIN6" s="314">
        <f t="shared" si="162"/>
        <v>0</v>
      </c>
      <c r="OIO6" s="314">
        <f t="shared" si="162"/>
        <v>0</v>
      </c>
      <c r="OIP6" s="314">
        <f t="shared" si="162"/>
        <v>0</v>
      </c>
      <c r="OIQ6" s="314">
        <f t="shared" si="162"/>
        <v>0</v>
      </c>
      <c r="OIR6" s="314">
        <f t="shared" si="162"/>
        <v>0</v>
      </c>
      <c r="OIS6" s="314">
        <f t="shared" si="162"/>
        <v>0</v>
      </c>
      <c r="OIT6" s="314">
        <f t="shared" si="162"/>
        <v>0</v>
      </c>
      <c r="OIU6" s="314">
        <f t="shared" si="162"/>
        <v>0</v>
      </c>
      <c r="OIV6" s="314">
        <f t="shared" si="162"/>
        <v>0</v>
      </c>
      <c r="OIW6" s="314">
        <f t="shared" si="162"/>
        <v>0</v>
      </c>
      <c r="OIX6" s="314">
        <f t="shared" si="162"/>
        <v>0</v>
      </c>
      <c r="OIY6" s="314">
        <f t="shared" si="162"/>
        <v>0</v>
      </c>
      <c r="OIZ6" s="314">
        <f t="shared" si="162"/>
        <v>0</v>
      </c>
      <c r="OJA6" s="314">
        <f t="shared" si="162"/>
        <v>0</v>
      </c>
      <c r="OJB6" s="314">
        <f t="shared" si="162"/>
        <v>0</v>
      </c>
      <c r="OJC6" s="314">
        <f t="shared" si="162"/>
        <v>0</v>
      </c>
      <c r="OJD6" s="314">
        <f t="shared" si="162"/>
        <v>0</v>
      </c>
      <c r="OJE6" s="314">
        <f t="shared" si="162"/>
        <v>0</v>
      </c>
      <c r="OJF6" s="314">
        <f t="shared" si="162"/>
        <v>0</v>
      </c>
      <c r="OJG6" s="314">
        <f t="shared" si="162"/>
        <v>0</v>
      </c>
      <c r="OJH6" s="314">
        <f t="shared" si="162"/>
        <v>0</v>
      </c>
      <c r="OJI6" s="314">
        <f t="shared" si="162"/>
        <v>0</v>
      </c>
      <c r="OJJ6" s="314">
        <f t="shared" si="162"/>
        <v>0</v>
      </c>
      <c r="OJK6" s="314">
        <f t="shared" si="162"/>
        <v>0</v>
      </c>
      <c r="OJL6" s="314">
        <f t="shared" si="162"/>
        <v>0</v>
      </c>
      <c r="OJM6" s="314">
        <f t="shared" si="162"/>
        <v>0</v>
      </c>
      <c r="OJN6" s="314">
        <f t="shared" si="162"/>
        <v>0</v>
      </c>
      <c r="OJO6" s="314">
        <f t="shared" si="162"/>
        <v>0</v>
      </c>
      <c r="OJP6" s="314">
        <f t="shared" si="162"/>
        <v>0</v>
      </c>
      <c r="OJQ6" s="314">
        <f t="shared" si="162"/>
        <v>0</v>
      </c>
      <c r="OJR6" s="314">
        <f t="shared" si="162"/>
        <v>0</v>
      </c>
      <c r="OJS6" s="314">
        <f t="shared" si="162"/>
        <v>0</v>
      </c>
      <c r="OJT6" s="314">
        <f t="shared" si="162"/>
        <v>0</v>
      </c>
      <c r="OJU6" s="314">
        <f t="shared" si="162"/>
        <v>0</v>
      </c>
      <c r="OJV6" s="314">
        <f t="shared" si="162"/>
        <v>0</v>
      </c>
      <c r="OJW6" s="314">
        <f t="shared" si="162"/>
        <v>0</v>
      </c>
      <c r="OJX6" s="314">
        <f t="shared" si="162"/>
        <v>0</v>
      </c>
      <c r="OJY6" s="314">
        <f t="shared" si="162"/>
        <v>0</v>
      </c>
      <c r="OJZ6" s="314">
        <f t="shared" si="162"/>
        <v>0</v>
      </c>
      <c r="OKA6" s="314">
        <f t="shared" si="162"/>
        <v>0</v>
      </c>
      <c r="OKB6" s="314">
        <f t="shared" si="162"/>
        <v>0</v>
      </c>
      <c r="OKC6" s="314">
        <f t="shared" si="162"/>
        <v>0</v>
      </c>
      <c r="OKD6" s="314">
        <f t="shared" si="162"/>
        <v>0</v>
      </c>
      <c r="OKE6" s="314">
        <f t="shared" si="162"/>
        <v>0</v>
      </c>
      <c r="OKF6" s="314">
        <f t="shared" si="162"/>
        <v>0</v>
      </c>
      <c r="OKG6" s="314">
        <f t="shared" si="162"/>
        <v>0</v>
      </c>
      <c r="OKH6" s="314">
        <f t="shared" si="162"/>
        <v>0</v>
      </c>
      <c r="OKI6" s="314">
        <f t="shared" si="162"/>
        <v>0</v>
      </c>
      <c r="OKJ6" s="314">
        <f t="shared" si="162"/>
        <v>0</v>
      </c>
      <c r="OKK6" s="314">
        <f t="shared" si="162"/>
        <v>0</v>
      </c>
      <c r="OKL6" s="314">
        <f t="shared" si="162"/>
        <v>0</v>
      </c>
      <c r="OKM6" s="314">
        <f t="shared" si="162"/>
        <v>0</v>
      </c>
      <c r="OKN6" s="314">
        <f t="shared" ref="OKN6:OMY6" si="163">OKN35-(OKN4+OKN5+OKN7+OKN8+OKN9)</f>
        <v>0</v>
      </c>
      <c r="OKO6" s="314">
        <f t="shared" si="163"/>
        <v>0</v>
      </c>
      <c r="OKP6" s="314">
        <f t="shared" si="163"/>
        <v>0</v>
      </c>
      <c r="OKQ6" s="314">
        <f t="shared" si="163"/>
        <v>0</v>
      </c>
      <c r="OKR6" s="314">
        <f t="shared" si="163"/>
        <v>0</v>
      </c>
      <c r="OKS6" s="314">
        <f t="shared" si="163"/>
        <v>0</v>
      </c>
      <c r="OKT6" s="314">
        <f t="shared" si="163"/>
        <v>0</v>
      </c>
      <c r="OKU6" s="314">
        <f t="shared" si="163"/>
        <v>0</v>
      </c>
      <c r="OKV6" s="314">
        <f t="shared" si="163"/>
        <v>0</v>
      </c>
      <c r="OKW6" s="314">
        <f t="shared" si="163"/>
        <v>0</v>
      </c>
      <c r="OKX6" s="314">
        <f t="shared" si="163"/>
        <v>0</v>
      </c>
      <c r="OKY6" s="314">
        <f t="shared" si="163"/>
        <v>0</v>
      </c>
      <c r="OKZ6" s="314">
        <f t="shared" si="163"/>
        <v>0</v>
      </c>
      <c r="OLA6" s="314">
        <f t="shared" si="163"/>
        <v>0</v>
      </c>
      <c r="OLB6" s="314">
        <f t="shared" si="163"/>
        <v>0</v>
      </c>
      <c r="OLC6" s="314">
        <f t="shared" si="163"/>
        <v>0</v>
      </c>
      <c r="OLD6" s="314">
        <f t="shared" si="163"/>
        <v>0</v>
      </c>
      <c r="OLE6" s="314">
        <f t="shared" si="163"/>
        <v>0</v>
      </c>
      <c r="OLF6" s="314">
        <f t="shared" si="163"/>
        <v>0</v>
      </c>
      <c r="OLG6" s="314">
        <f t="shared" si="163"/>
        <v>0</v>
      </c>
      <c r="OLH6" s="314">
        <f t="shared" si="163"/>
        <v>0</v>
      </c>
      <c r="OLI6" s="314">
        <f t="shared" si="163"/>
        <v>0</v>
      </c>
      <c r="OLJ6" s="314">
        <f t="shared" si="163"/>
        <v>0</v>
      </c>
      <c r="OLK6" s="314">
        <f t="shared" si="163"/>
        <v>0</v>
      </c>
      <c r="OLL6" s="314">
        <f t="shared" si="163"/>
        <v>0</v>
      </c>
      <c r="OLM6" s="314">
        <f t="shared" si="163"/>
        <v>0</v>
      </c>
      <c r="OLN6" s="314">
        <f t="shared" si="163"/>
        <v>0</v>
      </c>
      <c r="OLO6" s="314">
        <f t="shared" si="163"/>
        <v>0</v>
      </c>
      <c r="OLP6" s="314">
        <f t="shared" si="163"/>
        <v>0</v>
      </c>
      <c r="OLQ6" s="314">
        <f t="shared" si="163"/>
        <v>0</v>
      </c>
      <c r="OLR6" s="314">
        <f t="shared" si="163"/>
        <v>0</v>
      </c>
      <c r="OLS6" s="314">
        <f t="shared" si="163"/>
        <v>0</v>
      </c>
      <c r="OLT6" s="314">
        <f t="shared" si="163"/>
        <v>0</v>
      </c>
      <c r="OLU6" s="314">
        <f t="shared" si="163"/>
        <v>0</v>
      </c>
      <c r="OLV6" s="314">
        <f t="shared" si="163"/>
        <v>0</v>
      </c>
      <c r="OLW6" s="314">
        <f t="shared" si="163"/>
        <v>0</v>
      </c>
      <c r="OLX6" s="314">
        <f t="shared" si="163"/>
        <v>0</v>
      </c>
      <c r="OLY6" s="314">
        <f t="shared" si="163"/>
        <v>0</v>
      </c>
      <c r="OLZ6" s="314">
        <f t="shared" si="163"/>
        <v>0</v>
      </c>
      <c r="OMA6" s="314">
        <f t="shared" si="163"/>
        <v>0</v>
      </c>
      <c r="OMB6" s="314">
        <f t="shared" si="163"/>
        <v>0</v>
      </c>
      <c r="OMC6" s="314">
        <f t="shared" si="163"/>
        <v>0</v>
      </c>
      <c r="OMD6" s="314">
        <f t="shared" si="163"/>
        <v>0</v>
      </c>
      <c r="OME6" s="314">
        <f t="shared" si="163"/>
        <v>0</v>
      </c>
      <c r="OMF6" s="314">
        <f t="shared" si="163"/>
        <v>0</v>
      </c>
      <c r="OMG6" s="314">
        <f t="shared" si="163"/>
        <v>0</v>
      </c>
      <c r="OMH6" s="314">
        <f t="shared" si="163"/>
        <v>0</v>
      </c>
      <c r="OMI6" s="314">
        <f t="shared" si="163"/>
        <v>0</v>
      </c>
      <c r="OMJ6" s="314">
        <f t="shared" si="163"/>
        <v>0</v>
      </c>
      <c r="OMK6" s="314">
        <f t="shared" si="163"/>
        <v>0</v>
      </c>
      <c r="OML6" s="314">
        <f t="shared" si="163"/>
        <v>0</v>
      </c>
      <c r="OMM6" s="314">
        <f t="shared" si="163"/>
        <v>0</v>
      </c>
      <c r="OMN6" s="314">
        <f t="shared" si="163"/>
        <v>0</v>
      </c>
      <c r="OMO6" s="314">
        <f t="shared" si="163"/>
        <v>0</v>
      </c>
      <c r="OMP6" s="314">
        <f t="shared" si="163"/>
        <v>0</v>
      </c>
      <c r="OMQ6" s="314">
        <f t="shared" si="163"/>
        <v>0</v>
      </c>
      <c r="OMR6" s="314">
        <f t="shared" si="163"/>
        <v>0</v>
      </c>
      <c r="OMS6" s="314">
        <f t="shared" si="163"/>
        <v>0</v>
      </c>
      <c r="OMT6" s="314">
        <f t="shared" si="163"/>
        <v>0</v>
      </c>
      <c r="OMU6" s="314">
        <f t="shared" si="163"/>
        <v>0</v>
      </c>
      <c r="OMV6" s="314">
        <f t="shared" si="163"/>
        <v>0</v>
      </c>
      <c r="OMW6" s="314">
        <f t="shared" si="163"/>
        <v>0</v>
      </c>
      <c r="OMX6" s="314">
        <f t="shared" si="163"/>
        <v>0</v>
      </c>
      <c r="OMY6" s="314">
        <f t="shared" si="163"/>
        <v>0</v>
      </c>
      <c r="OMZ6" s="314">
        <f t="shared" ref="OMZ6:OPK6" si="164">OMZ35-(OMZ4+OMZ5+OMZ7+OMZ8+OMZ9)</f>
        <v>0</v>
      </c>
      <c r="ONA6" s="314">
        <f t="shared" si="164"/>
        <v>0</v>
      </c>
      <c r="ONB6" s="314">
        <f t="shared" si="164"/>
        <v>0</v>
      </c>
      <c r="ONC6" s="314">
        <f t="shared" si="164"/>
        <v>0</v>
      </c>
      <c r="OND6" s="314">
        <f t="shared" si="164"/>
        <v>0</v>
      </c>
      <c r="ONE6" s="314">
        <f t="shared" si="164"/>
        <v>0</v>
      </c>
      <c r="ONF6" s="314">
        <f t="shared" si="164"/>
        <v>0</v>
      </c>
      <c r="ONG6" s="314">
        <f t="shared" si="164"/>
        <v>0</v>
      </c>
      <c r="ONH6" s="314">
        <f t="shared" si="164"/>
        <v>0</v>
      </c>
      <c r="ONI6" s="314">
        <f t="shared" si="164"/>
        <v>0</v>
      </c>
      <c r="ONJ6" s="314">
        <f t="shared" si="164"/>
        <v>0</v>
      </c>
      <c r="ONK6" s="314">
        <f t="shared" si="164"/>
        <v>0</v>
      </c>
      <c r="ONL6" s="314">
        <f t="shared" si="164"/>
        <v>0</v>
      </c>
      <c r="ONM6" s="314">
        <f t="shared" si="164"/>
        <v>0</v>
      </c>
      <c r="ONN6" s="314">
        <f t="shared" si="164"/>
        <v>0</v>
      </c>
      <c r="ONO6" s="314">
        <f t="shared" si="164"/>
        <v>0</v>
      </c>
      <c r="ONP6" s="314">
        <f t="shared" si="164"/>
        <v>0</v>
      </c>
      <c r="ONQ6" s="314">
        <f t="shared" si="164"/>
        <v>0</v>
      </c>
      <c r="ONR6" s="314">
        <f t="shared" si="164"/>
        <v>0</v>
      </c>
      <c r="ONS6" s="314">
        <f t="shared" si="164"/>
        <v>0</v>
      </c>
      <c r="ONT6" s="314">
        <f t="shared" si="164"/>
        <v>0</v>
      </c>
      <c r="ONU6" s="314">
        <f t="shared" si="164"/>
        <v>0</v>
      </c>
      <c r="ONV6" s="314">
        <f t="shared" si="164"/>
        <v>0</v>
      </c>
      <c r="ONW6" s="314">
        <f t="shared" si="164"/>
        <v>0</v>
      </c>
      <c r="ONX6" s="314">
        <f t="shared" si="164"/>
        <v>0</v>
      </c>
      <c r="ONY6" s="314">
        <f t="shared" si="164"/>
        <v>0</v>
      </c>
      <c r="ONZ6" s="314">
        <f t="shared" si="164"/>
        <v>0</v>
      </c>
      <c r="OOA6" s="314">
        <f t="shared" si="164"/>
        <v>0</v>
      </c>
      <c r="OOB6" s="314">
        <f t="shared" si="164"/>
        <v>0</v>
      </c>
      <c r="OOC6" s="314">
        <f t="shared" si="164"/>
        <v>0</v>
      </c>
      <c r="OOD6" s="314">
        <f t="shared" si="164"/>
        <v>0</v>
      </c>
      <c r="OOE6" s="314">
        <f t="shared" si="164"/>
        <v>0</v>
      </c>
      <c r="OOF6" s="314">
        <f t="shared" si="164"/>
        <v>0</v>
      </c>
      <c r="OOG6" s="314">
        <f t="shared" si="164"/>
        <v>0</v>
      </c>
      <c r="OOH6" s="314">
        <f t="shared" si="164"/>
        <v>0</v>
      </c>
      <c r="OOI6" s="314">
        <f t="shared" si="164"/>
        <v>0</v>
      </c>
      <c r="OOJ6" s="314">
        <f t="shared" si="164"/>
        <v>0</v>
      </c>
      <c r="OOK6" s="314">
        <f t="shared" si="164"/>
        <v>0</v>
      </c>
      <c r="OOL6" s="314">
        <f t="shared" si="164"/>
        <v>0</v>
      </c>
      <c r="OOM6" s="314">
        <f t="shared" si="164"/>
        <v>0</v>
      </c>
      <c r="OON6" s="314">
        <f t="shared" si="164"/>
        <v>0</v>
      </c>
      <c r="OOO6" s="314">
        <f t="shared" si="164"/>
        <v>0</v>
      </c>
      <c r="OOP6" s="314">
        <f t="shared" si="164"/>
        <v>0</v>
      </c>
      <c r="OOQ6" s="314">
        <f t="shared" si="164"/>
        <v>0</v>
      </c>
      <c r="OOR6" s="314">
        <f t="shared" si="164"/>
        <v>0</v>
      </c>
      <c r="OOS6" s="314">
        <f t="shared" si="164"/>
        <v>0</v>
      </c>
      <c r="OOT6" s="314">
        <f t="shared" si="164"/>
        <v>0</v>
      </c>
      <c r="OOU6" s="314">
        <f t="shared" si="164"/>
        <v>0</v>
      </c>
      <c r="OOV6" s="314">
        <f t="shared" si="164"/>
        <v>0</v>
      </c>
      <c r="OOW6" s="314">
        <f t="shared" si="164"/>
        <v>0</v>
      </c>
      <c r="OOX6" s="314">
        <f t="shared" si="164"/>
        <v>0</v>
      </c>
      <c r="OOY6" s="314">
        <f t="shared" si="164"/>
        <v>0</v>
      </c>
      <c r="OOZ6" s="314">
        <f t="shared" si="164"/>
        <v>0</v>
      </c>
      <c r="OPA6" s="314">
        <f t="shared" si="164"/>
        <v>0</v>
      </c>
      <c r="OPB6" s="314">
        <f t="shared" si="164"/>
        <v>0</v>
      </c>
      <c r="OPC6" s="314">
        <f t="shared" si="164"/>
        <v>0</v>
      </c>
      <c r="OPD6" s="314">
        <f t="shared" si="164"/>
        <v>0</v>
      </c>
      <c r="OPE6" s="314">
        <f t="shared" si="164"/>
        <v>0</v>
      </c>
      <c r="OPF6" s="314">
        <f t="shared" si="164"/>
        <v>0</v>
      </c>
      <c r="OPG6" s="314">
        <f t="shared" si="164"/>
        <v>0</v>
      </c>
      <c r="OPH6" s="314">
        <f t="shared" si="164"/>
        <v>0</v>
      </c>
      <c r="OPI6" s="314">
        <f t="shared" si="164"/>
        <v>0</v>
      </c>
      <c r="OPJ6" s="314">
        <f t="shared" si="164"/>
        <v>0</v>
      </c>
      <c r="OPK6" s="314">
        <f t="shared" si="164"/>
        <v>0</v>
      </c>
      <c r="OPL6" s="314">
        <f t="shared" ref="OPL6:ORW6" si="165">OPL35-(OPL4+OPL5+OPL7+OPL8+OPL9)</f>
        <v>0</v>
      </c>
      <c r="OPM6" s="314">
        <f t="shared" si="165"/>
        <v>0</v>
      </c>
      <c r="OPN6" s="314">
        <f t="shared" si="165"/>
        <v>0</v>
      </c>
      <c r="OPO6" s="314">
        <f t="shared" si="165"/>
        <v>0</v>
      </c>
      <c r="OPP6" s="314">
        <f t="shared" si="165"/>
        <v>0</v>
      </c>
      <c r="OPQ6" s="314">
        <f t="shared" si="165"/>
        <v>0</v>
      </c>
      <c r="OPR6" s="314">
        <f t="shared" si="165"/>
        <v>0</v>
      </c>
      <c r="OPS6" s="314">
        <f t="shared" si="165"/>
        <v>0</v>
      </c>
      <c r="OPT6" s="314">
        <f t="shared" si="165"/>
        <v>0</v>
      </c>
      <c r="OPU6" s="314">
        <f t="shared" si="165"/>
        <v>0</v>
      </c>
      <c r="OPV6" s="314">
        <f t="shared" si="165"/>
        <v>0</v>
      </c>
      <c r="OPW6" s="314">
        <f t="shared" si="165"/>
        <v>0</v>
      </c>
      <c r="OPX6" s="314">
        <f t="shared" si="165"/>
        <v>0</v>
      </c>
      <c r="OPY6" s="314">
        <f t="shared" si="165"/>
        <v>0</v>
      </c>
      <c r="OPZ6" s="314">
        <f t="shared" si="165"/>
        <v>0</v>
      </c>
      <c r="OQA6" s="314">
        <f t="shared" si="165"/>
        <v>0</v>
      </c>
      <c r="OQB6" s="314">
        <f t="shared" si="165"/>
        <v>0</v>
      </c>
      <c r="OQC6" s="314">
        <f t="shared" si="165"/>
        <v>0</v>
      </c>
      <c r="OQD6" s="314">
        <f t="shared" si="165"/>
        <v>0</v>
      </c>
      <c r="OQE6" s="314">
        <f t="shared" si="165"/>
        <v>0</v>
      </c>
      <c r="OQF6" s="314">
        <f t="shared" si="165"/>
        <v>0</v>
      </c>
      <c r="OQG6" s="314">
        <f t="shared" si="165"/>
        <v>0</v>
      </c>
      <c r="OQH6" s="314">
        <f t="shared" si="165"/>
        <v>0</v>
      </c>
      <c r="OQI6" s="314">
        <f t="shared" si="165"/>
        <v>0</v>
      </c>
      <c r="OQJ6" s="314">
        <f t="shared" si="165"/>
        <v>0</v>
      </c>
      <c r="OQK6" s="314">
        <f t="shared" si="165"/>
        <v>0</v>
      </c>
      <c r="OQL6" s="314">
        <f t="shared" si="165"/>
        <v>0</v>
      </c>
      <c r="OQM6" s="314">
        <f t="shared" si="165"/>
        <v>0</v>
      </c>
      <c r="OQN6" s="314">
        <f t="shared" si="165"/>
        <v>0</v>
      </c>
      <c r="OQO6" s="314">
        <f t="shared" si="165"/>
        <v>0</v>
      </c>
      <c r="OQP6" s="314">
        <f t="shared" si="165"/>
        <v>0</v>
      </c>
      <c r="OQQ6" s="314">
        <f t="shared" si="165"/>
        <v>0</v>
      </c>
      <c r="OQR6" s="314">
        <f t="shared" si="165"/>
        <v>0</v>
      </c>
      <c r="OQS6" s="314">
        <f t="shared" si="165"/>
        <v>0</v>
      </c>
      <c r="OQT6" s="314">
        <f t="shared" si="165"/>
        <v>0</v>
      </c>
      <c r="OQU6" s="314">
        <f t="shared" si="165"/>
        <v>0</v>
      </c>
      <c r="OQV6" s="314">
        <f t="shared" si="165"/>
        <v>0</v>
      </c>
      <c r="OQW6" s="314">
        <f t="shared" si="165"/>
        <v>0</v>
      </c>
      <c r="OQX6" s="314">
        <f t="shared" si="165"/>
        <v>0</v>
      </c>
      <c r="OQY6" s="314">
        <f t="shared" si="165"/>
        <v>0</v>
      </c>
      <c r="OQZ6" s="314">
        <f t="shared" si="165"/>
        <v>0</v>
      </c>
      <c r="ORA6" s="314">
        <f t="shared" si="165"/>
        <v>0</v>
      </c>
      <c r="ORB6" s="314">
        <f t="shared" si="165"/>
        <v>0</v>
      </c>
      <c r="ORC6" s="314">
        <f t="shared" si="165"/>
        <v>0</v>
      </c>
      <c r="ORD6" s="314">
        <f t="shared" si="165"/>
        <v>0</v>
      </c>
      <c r="ORE6" s="314">
        <f t="shared" si="165"/>
        <v>0</v>
      </c>
      <c r="ORF6" s="314">
        <f t="shared" si="165"/>
        <v>0</v>
      </c>
      <c r="ORG6" s="314">
        <f t="shared" si="165"/>
        <v>0</v>
      </c>
      <c r="ORH6" s="314">
        <f t="shared" si="165"/>
        <v>0</v>
      </c>
      <c r="ORI6" s="314">
        <f t="shared" si="165"/>
        <v>0</v>
      </c>
      <c r="ORJ6" s="314">
        <f t="shared" si="165"/>
        <v>0</v>
      </c>
      <c r="ORK6" s="314">
        <f t="shared" si="165"/>
        <v>0</v>
      </c>
      <c r="ORL6" s="314">
        <f t="shared" si="165"/>
        <v>0</v>
      </c>
      <c r="ORM6" s="314">
        <f t="shared" si="165"/>
        <v>0</v>
      </c>
      <c r="ORN6" s="314">
        <f t="shared" si="165"/>
        <v>0</v>
      </c>
      <c r="ORO6" s="314">
        <f t="shared" si="165"/>
        <v>0</v>
      </c>
      <c r="ORP6" s="314">
        <f t="shared" si="165"/>
        <v>0</v>
      </c>
      <c r="ORQ6" s="314">
        <f t="shared" si="165"/>
        <v>0</v>
      </c>
      <c r="ORR6" s="314">
        <f t="shared" si="165"/>
        <v>0</v>
      </c>
      <c r="ORS6" s="314">
        <f t="shared" si="165"/>
        <v>0</v>
      </c>
      <c r="ORT6" s="314">
        <f t="shared" si="165"/>
        <v>0</v>
      </c>
      <c r="ORU6" s="314">
        <f t="shared" si="165"/>
        <v>0</v>
      </c>
      <c r="ORV6" s="314">
        <f t="shared" si="165"/>
        <v>0</v>
      </c>
      <c r="ORW6" s="314">
        <f t="shared" si="165"/>
        <v>0</v>
      </c>
      <c r="ORX6" s="314">
        <f t="shared" ref="ORX6:OUI6" si="166">ORX35-(ORX4+ORX5+ORX7+ORX8+ORX9)</f>
        <v>0</v>
      </c>
      <c r="ORY6" s="314">
        <f t="shared" si="166"/>
        <v>0</v>
      </c>
      <c r="ORZ6" s="314">
        <f t="shared" si="166"/>
        <v>0</v>
      </c>
      <c r="OSA6" s="314">
        <f t="shared" si="166"/>
        <v>0</v>
      </c>
      <c r="OSB6" s="314">
        <f t="shared" si="166"/>
        <v>0</v>
      </c>
      <c r="OSC6" s="314">
        <f t="shared" si="166"/>
        <v>0</v>
      </c>
      <c r="OSD6" s="314">
        <f t="shared" si="166"/>
        <v>0</v>
      </c>
      <c r="OSE6" s="314">
        <f t="shared" si="166"/>
        <v>0</v>
      </c>
      <c r="OSF6" s="314">
        <f t="shared" si="166"/>
        <v>0</v>
      </c>
      <c r="OSG6" s="314">
        <f t="shared" si="166"/>
        <v>0</v>
      </c>
      <c r="OSH6" s="314">
        <f t="shared" si="166"/>
        <v>0</v>
      </c>
      <c r="OSI6" s="314">
        <f t="shared" si="166"/>
        <v>0</v>
      </c>
      <c r="OSJ6" s="314">
        <f t="shared" si="166"/>
        <v>0</v>
      </c>
      <c r="OSK6" s="314">
        <f t="shared" si="166"/>
        <v>0</v>
      </c>
      <c r="OSL6" s="314">
        <f t="shared" si="166"/>
        <v>0</v>
      </c>
      <c r="OSM6" s="314">
        <f t="shared" si="166"/>
        <v>0</v>
      </c>
      <c r="OSN6" s="314">
        <f t="shared" si="166"/>
        <v>0</v>
      </c>
      <c r="OSO6" s="314">
        <f t="shared" si="166"/>
        <v>0</v>
      </c>
      <c r="OSP6" s="314">
        <f t="shared" si="166"/>
        <v>0</v>
      </c>
      <c r="OSQ6" s="314">
        <f t="shared" si="166"/>
        <v>0</v>
      </c>
      <c r="OSR6" s="314">
        <f t="shared" si="166"/>
        <v>0</v>
      </c>
      <c r="OSS6" s="314">
        <f t="shared" si="166"/>
        <v>0</v>
      </c>
      <c r="OST6" s="314">
        <f t="shared" si="166"/>
        <v>0</v>
      </c>
      <c r="OSU6" s="314">
        <f t="shared" si="166"/>
        <v>0</v>
      </c>
      <c r="OSV6" s="314">
        <f t="shared" si="166"/>
        <v>0</v>
      </c>
      <c r="OSW6" s="314">
        <f t="shared" si="166"/>
        <v>0</v>
      </c>
      <c r="OSX6" s="314">
        <f t="shared" si="166"/>
        <v>0</v>
      </c>
      <c r="OSY6" s="314">
        <f t="shared" si="166"/>
        <v>0</v>
      </c>
      <c r="OSZ6" s="314">
        <f t="shared" si="166"/>
        <v>0</v>
      </c>
      <c r="OTA6" s="314">
        <f t="shared" si="166"/>
        <v>0</v>
      </c>
      <c r="OTB6" s="314">
        <f t="shared" si="166"/>
        <v>0</v>
      </c>
      <c r="OTC6" s="314">
        <f t="shared" si="166"/>
        <v>0</v>
      </c>
      <c r="OTD6" s="314">
        <f t="shared" si="166"/>
        <v>0</v>
      </c>
      <c r="OTE6" s="314">
        <f t="shared" si="166"/>
        <v>0</v>
      </c>
      <c r="OTF6" s="314">
        <f t="shared" si="166"/>
        <v>0</v>
      </c>
      <c r="OTG6" s="314">
        <f t="shared" si="166"/>
        <v>0</v>
      </c>
      <c r="OTH6" s="314">
        <f t="shared" si="166"/>
        <v>0</v>
      </c>
      <c r="OTI6" s="314">
        <f t="shared" si="166"/>
        <v>0</v>
      </c>
      <c r="OTJ6" s="314">
        <f t="shared" si="166"/>
        <v>0</v>
      </c>
      <c r="OTK6" s="314">
        <f t="shared" si="166"/>
        <v>0</v>
      </c>
      <c r="OTL6" s="314">
        <f t="shared" si="166"/>
        <v>0</v>
      </c>
      <c r="OTM6" s="314">
        <f t="shared" si="166"/>
        <v>0</v>
      </c>
      <c r="OTN6" s="314">
        <f t="shared" si="166"/>
        <v>0</v>
      </c>
      <c r="OTO6" s="314">
        <f t="shared" si="166"/>
        <v>0</v>
      </c>
      <c r="OTP6" s="314">
        <f t="shared" si="166"/>
        <v>0</v>
      </c>
      <c r="OTQ6" s="314">
        <f t="shared" si="166"/>
        <v>0</v>
      </c>
      <c r="OTR6" s="314">
        <f t="shared" si="166"/>
        <v>0</v>
      </c>
      <c r="OTS6" s="314">
        <f t="shared" si="166"/>
        <v>0</v>
      </c>
      <c r="OTT6" s="314">
        <f t="shared" si="166"/>
        <v>0</v>
      </c>
      <c r="OTU6" s="314">
        <f t="shared" si="166"/>
        <v>0</v>
      </c>
      <c r="OTV6" s="314">
        <f t="shared" si="166"/>
        <v>0</v>
      </c>
      <c r="OTW6" s="314">
        <f t="shared" si="166"/>
        <v>0</v>
      </c>
      <c r="OTX6" s="314">
        <f t="shared" si="166"/>
        <v>0</v>
      </c>
      <c r="OTY6" s="314">
        <f t="shared" si="166"/>
        <v>0</v>
      </c>
      <c r="OTZ6" s="314">
        <f t="shared" si="166"/>
        <v>0</v>
      </c>
      <c r="OUA6" s="314">
        <f t="shared" si="166"/>
        <v>0</v>
      </c>
      <c r="OUB6" s="314">
        <f t="shared" si="166"/>
        <v>0</v>
      </c>
      <c r="OUC6" s="314">
        <f t="shared" si="166"/>
        <v>0</v>
      </c>
      <c r="OUD6" s="314">
        <f t="shared" si="166"/>
        <v>0</v>
      </c>
      <c r="OUE6" s="314">
        <f t="shared" si="166"/>
        <v>0</v>
      </c>
      <c r="OUF6" s="314">
        <f t="shared" si="166"/>
        <v>0</v>
      </c>
      <c r="OUG6" s="314">
        <f t="shared" si="166"/>
        <v>0</v>
      </c>
      <c r="OUH6" s="314">
        <f t="shared" si="166"/>
        <v>0</v>
      </c>
      <c r="OUI6" s="314">
        <f t="shared" si="166"/>
        <v>0</v>
      </c>
      <c r="OUJ6" s="314">
        <f t="shared" ref="OUJ6:OWU6" si="167">OUJ35-(OUJ4+OUJ5+OUJ7+OUJ8+OUJ9)</f>
        <v>0</v>
      </c>
      <c r="OUK6" s="314">
        <f t="shared" si="167"/>
        <v>0</v>
      </c>
      <c r="OUL6" s="314">
        <f t="shared" si="167"/>
        <v>0</v>
      </c>
      <c r="OUM6" s="314">
        <f t="shared" si="167"/>
        <v>0</v>
      </c>
      <c r="OUN6" s="314">
        <f t="shared" si="167"/>
        <v>0</v>
      </c>
      <c r="OUO6" s="314">
        <f t="shared" si="167"/>
        <v>0</v>
      </c>
      <c r="OUP6" s="314">
        <f t="shared" si="167"/>
        <v>0</v>
      </c>
      <c r="OUQ6" s="314">
        <f t="shared" si="167"/>
        <v>0</v>
      </c>
      <c r="OUR6" s="314">
        <f t="shared" si="167"/>
        <v>0</v>
      </c>
      <c r="OUS6" s="314">
        <f t="shared" si="167"/>
        <v>0</v>
      </c>
      <c r="OUT6" s="314">
        <f t="shared" si="167"/>
        <v>0</v>
      </c>
      <c r="OUU6" s="314">
        <f t="shared" si="167"/>
        <v>0</v>
      </c>
      <c r="OUV6" s="314">
        <f t="shared" si="167"/>
        <v>0</v>
      </c>
      <c r="OUW6" s="314">
        <f t="shared" si="167"/>
        <v>0</v>
      </c>
      <c r="OUX6" s="314">
        <f t="shared" si="167"/>
        <v>0</v>
      </c>
      <c r="OUY6" s="314">
        <f t="shared" si="167"/>
        <v>0</v>
      </c>
      <c r="OUZ6" s="314">
        <f t="shared" si="167"/>
        <v>0</v>
      </c>
      <c r="OVA6" s="314">
        <f t="shared" si="167"/>
        <v>0</v>
      </c>
      <c r="OVB6" s="314">
        <f t="shared" si="167"/>
        <v>0</v>
      </c>
      <c r="OVC6" s="314">
        <f t="shared" si="167"/>
        <v>0</v>
      </c>
      <c r="OVD6" s="314">
        <f t="shared" si="167"/>
        <v>0</v>
      </c>
      <c r="OVE6" s="314">
        <f t="shared" si="167"/>
        <v>0</v>
      </c>
      <c r="OVF6" s="314">
        <f t="shared" si="167"/>
        <v>0</v>
      </c>
      <c r="OVG6" s="314">
        <f t="shared" si="167"/>
        <v>0</v>
      </c>
      <c r="OVH6" s="314">
        <f t="shared" si="167"/>
        <v>0</v>
      </c>
      <c r="OVI6" s="314">
        <f t="shared" si="167"/>
        <v>0</v>
      </c>
      <c r="OVJ6" s="314">
        <f t="shared" si="167"/>
        <v>0</v>
      </c>
      <c r="OVK6" s="314">
        <f t="shared" si="167"/>
        <v>0</v>
      </c>
      <c r="OVL6" s="314">
        <f t="shared" si="167"/>
        <v>0</v>
      </c>
      <c r="OVM6" s="314">
        <f t="shared" si="167"/>
        <v>0</v>
      </c>
      <c r="OVN6" s="314">
        <f t="shared" si="167"/>
        <v>0</v>
      </c>
      <c r="OVO6" s="314">
        <f t="shared" si="167"/>
        <v>0</v>
      </c>
      <c r="OVP6" s="314">
        <f t="shared" si="167"/>
        <v>0</v>
      </c>
      <c r="OVQ6" s="314">
        <f t="shared" si="167"/>
        <v>0</v>
      </c>
      <c r="OVR6" s="314">
        <f t="shared" si="167"/>
        <v>0</v>
      </c>
      <c r="OVS6" s="314">
        <f t="shared" si="167"/>
        <v>0</v>
      </c>
      <c r="OVT6" s="314">
        <f t="shared" si="167"/>
        <v>0</v>
      </c>
      <c r="OVU6" s="314">
        <f t="shared" si="167"/>
        <v>0</v>
      </c>
      <c r="OVV6" s="314">
        <f t="shared" si="167"/>
        <v>0</v>
      </c>
      <c r="OVW6" s="314">
        <f t="shared" si="167"/>
        <v>0</v>
      </c>
      <c r="OVX6" s="314">
        <f t="shared" si="167"/>
        <v>0</v>
      </c>
      <c r="OVY6" s="314">
        <f t="shared" si="167"/>
        <v>0</v>
      </c>
      <c r="OVZ6" s="314">
        <f t="shared" si="167"/>
        <v>0</v>
      </c>
      <c r="OWA6" s="314">
        <f t="shared" si="167"/>
        <v>0</v>
      </c>
      <c r="OWB6" s="314">
        <f t="shared" si="167"/>
        <v>0</v>
      </c>
      <c r="OWC6" s="314">
        <f t="shared" si="167"/>
        <v>0</v>
      </c>
      <c r="OWD6" s="314">
        <f t="shared" si="167"/>
        <v>0</v>
      </c>
      <c r="OWE6" s="314">
        <f t="shared" si="167"/>
        <v>0</v>
      </c>
      <c r="OWF6" s="314">
        <f t="shared" si="167"/>
        <v>0</v>
      </c>
      <c r="OWG6" s="314">
        <f t="shared" si="167"/>
        <v>0</v>
      </c>
      <c r="OWH6" s="314">
        <f t="shared" si="167"/>
        <v>0</v>
      </c>
      <c r="OWI6" s="314">
        <f t="shared" si="167"/>
        <v>0</v>
      </c>
      <c r="OWJ6" s="314">
        <f t="shared" si="167"/>
        <v>0</v>
      </c>
      <c r="OWK6" s="314">
        <f t="shared" si="167"/>
        <v>0</v>
      </c>
      <c r="OWL6" s="314">
        <f t="shared" si="167"/>
        <v>0</v>
      </c>
      <c r="OWM6" s="314">
        <f t="shared" si="167"/>
        <v>0</v>
      </c>
      <c r="OWN6" s="314">
        <f t="shared" si="167"/>
        <v>0</v>
      </c>
      <c r="OWO6" s="314">
        <f t="shared" si="167"/>
        <v>0</v>
      </c>
      <c r="OWP6" s="314">
        <f t="shared" si="167"/>
        <v>0</v>
      </c>
      <c r="OWQ6" s="314">
        <f t="shared" si="167"/>
        <v>0</v>
      </c>
      <c r="OWR6" s="314">
        <f t="shared" si="167"/>
        <v>0</v>
      </c>
      <c r="OWS6" s="314">
        <f t="shared" si="167"/>
        <v>0</v>
      </c>
      <c r="OWT6" s="314">
        <f t="shared" si="167"/>
        <v>0</v>
      </c>
      <c r="OWU6" s="314">
        <f t="shared" si="167"/>
        <v>0</v>
      </c>
      <c r="OWV6" s="314">
        <f t="shared" ref="OWV6:OZG6" si="168">OWV35-(OWV4+OWV5+OWV7+OWV8+OWV9)</f>
        <v>0</v>
      </c>
      <c r="OWW6" s="314">
        <f t="shared" si="168"/>
        <v>0</v>
      </c>
      <c r="OWX6" s="314">
        <f t="shared" si="168"/>
        <v>0</v>
      </c>
      <c r="OWY6" s="314">
        <f t="shared" si="168"/>
        <v>0</v>
      </c>
      <c r="OWZ6" s="314">
        <f t="shared" si="168"/>
        <v>0</v>
      </c>
      <c r="OXA6" s="314">
        <f t="shared" si="168"/>
        <v>0</v>
      </c>
      <c r="OXB6" s="314">
        <f t="shared" si="168"/>
        <v>0</v>
      </c>
      <c r="OXC6" s="314">
        <f t="shared" si="168"/>
        <v>0</v>
      </c>
      <c r="OXD6" s="314">
        <f t="shared" si="168"/>
        <v>0</v>
      </c>
      <c r="OXE6" s="314">
        <f t="shared" si="168"/>
        <v>0</v>
      </c>
      <c r="OXF6" s="314">
        <f t="shared" si="168"/>
        <v>0</v>
      </c>
      <c r="OXG6" s="314">
        <f t="shared" si="168"/>
        <v>0</v>
      </c>
      <c r="OXH6" s="314">
        <f t="shared" si="168"/>
        <v>0</v>
      </c>
      <c r="OXI6" s="314">
        <f t="shared" si="168"/>
        <v>0</v>
      </c>
      <c r="OXJ6" s="314">
        <f t="shared" si="168"/>
        <v>0</v>
      </c>
      <c r="OXK6" s="314">
        <f t="shared" si="168"/>
        <v>0</v>
      </c>
      <c r="OXL6" s="314">
        <f t="shared" si="168"/>
        <v>0</v>
      </c>
      <c r="OXM6" s="314">
        <f t="shared" si="168"/>
        <v>0</v>
      </c>
      <c r="OXN6" s="314">
        <f t="shared" si="168"/>
        <v>0</v>
      </c>
      <c r="OXO6" s="314">
        <f t="shared" si="168"/>
        <v>0</v>
      </c>
      <c r="OXP6" s="314">
        <f t="shared" si="168"/>
        <v>0</v>
      </c>
      <c r="OXQ6" s="314">
        <f t="shared" si="168"/>
        <v>0</v>
      </c>
      <c r="OXR6" s="314">
        <f t="shared" si="168"/>
        <v>0</v>
      </c>
      <c r="OXS6" s="314">
        <f t="shared" si="168"/>
        <v>0</v>
      </c>
      <c r="OXT6" s="314">
        <f t="shared" si="168"/>
        <v>0</v>
      </c>
      <c r="OXU6" s="314">
        <f t="shared" si="168"/>
        <v>0</v>
      </c>
      <c r="OXV6" s="314">
        <f t="shared" si="168"/>
        <v>0</v>
      </c>
      <c r="OXW6" s="314">
        <f t="shared" si="168"/>
        <v>0</v>
      </c>
      <c r="OXX6" s="314">
        <f t="shared" si="168"/>
        <v>0</v>
      </c>
      <c r="OXY6" s="314">
        <f t="shared" si="168"/>
        <v>0</v>
      </c>
      <c r="OXZ6" s="314">
        <f t="shared" si="168"/>
        <v>0</v>
      </c>
      <c r="OYA6" s="314">
        <f t="shared" si="168"/>
        <v>0</v>
      </c>
      <c r="OYB6" s="314">
        <f t="shared" si="168"/>
        <v>0</v>
      </c>
      <c r="OYC6" s="314">
        <f t="shared" si="168"/>
        <v>0</v>
      </c>
      <c r="OYD6" s="314">
        <f t="shared" si="168"/>
        <v>0</v>
      </c>
      <c r="OYE6" s="314">
        <f t="shared" si="168"/>
        <v>0</v>
      </c>
      <c r="OYF6" s="314">
        <f t="shared" si="168"/>
        <v>0</v>
      </c>
      <c r="OYG6" s="314">
        <f t="shared" si="168"/>
        <v>0</v>
      </c>
      <c r="OYH6" s="314">
        <f t="shared" si="168"/>
        <v>0</v>
      </c>
      <c r="OYI6" s="314">
        <f t="shared" si="168"/>
        <v>0</v>
      </c>
      <c r="OYJ6" s="314">
        <f t="shared" si="168"/>
        <v>0</v>
      </c>
      <c r="OYK6" s="314">
        <f t="shared" si="168"/>
        <v>0</v>
      </c>
      <c r="OYL6" s="314">
        <f t="shared" si="168"/>
        <v>0</v>
      </c>
      <c r="OYM6" s="314">
        <f t="shared" si="168"/>
        <v>0</v>
      </c>
      <c r="OYN6" s="314">
        <f t="shared" si="168"/>
        <v>0</v>
      </c>
      <c r="OYO6" s="314">
        <f t="shared" si="168"/>
        <v>0</v>
      </c>
      <c r="OYP6" s="314">
        <f t="shared" si="168"/>
        <v>0</v>
      </c>
      <c r="OYQ6" s="314">
        <f t="shared" si="168"/>
        <v>0</v>
      </c>
      <c r="OYR6" s="314">
        <f t="shared" si="168"/>
        <v>0</v>
      </c>
      <c r="OYS6" s="314">
        <f t="shared" si="168"/>
        <v>0</v>
      </c>
      <c r="OYT6" s="314">
        <f t="shared" si="168"/>
        <v>0</v>
      </c>
      <c r="OYU6" s="314">
        <f t="shared" si="168"/>
        <v>0</v>
      </c>
      <c r="OYV6" s="314">
        <f t="shared" si="168"/>
        <v>0</v>
      </c>
      <c r="OYW6" s="314">
        <f t="shared" si="168"/>
        <v>0</v>
      </c>
      <c r="OYX6" s="314">
        <f t="shared" si="168"/>
        <v>0</v>
      </c>
      <c r="OYY6" s="314">
        <f t="shared" si="168"/>
        <v>0</v>
      </c>
      <c r="OYZ6" s="314">
        <f t="shared" si="168"/>
        <v>0</v>
      </c>
      <c r="OZA6" s="314">
        <f t="shared" si="168"/>
        <v>0</v>
      </c>
      <c r="OZB6" s="314">
        <f t="shared" si="168"/>
        <v>0</v>
      </c>
      <c r="OZC6" s="314">
        <f t="shared" si="168"/>
        <v>0</v>
      </c>
      <c r="OZD6" s="314">
        <f t="shared" si="168"/>
        <v>0</v>
      </c>
      <c r="OZE6" s="314">
        <f t="shared" si="168"/>
        <v>0</v>
      </c>
      <c r="OZF6" s="314">
        <f t="shared" si="168"/>
        <v>0</v>
      </c>
      <c r="OZG6" s="314">
        <f t="shared" si="168"/>
        <v>0</v>
      </c>
      <c r="OZH6" s="314">
        <f t="shared" ref="OZH6:PBS6" si="169">OZH35-(OZH4+OZH5+OZH7+OZH8+OZH9)</f>
        <v>0</v>
      </c>
      <c r="OZI6" s="314">
        <f t="shared" si="169"/>
        <v>0</v>
      </c>
      <c r="OZJ6" s="314">
        <f t="shared" si="169"/>
        <v>0</v>
      </c>
      <c r="OZK6" s="314">
        <f t="shared" si="169"/>
        <v>0</v>
      </c>
      <c r="OZL6" s="314">
        <f t="shared" si="169"/>
        <v>0</v>
      </c>
      <c r="OZM6" s="314">
        <f t="shared" si="169"/>
        <v>0</v>
      </c>
      <c r="OZN6" s="314">
        <f t="shared" si="169"/>
        <v>0</v>
      </c>
      <c r="OZO6" s="314">
        <f t="shared" si="169"/>
        <v>0</v>
      </c>
      <c r="OZP6" s="314">
        <f t="shared" si="169"/>
        <v>0</v>
      </c>
      <c r="OZQ6" s="314">
        <f t="shared" si="169"/>
        <v>0</v>
      </c>
      <c r="OZR6" s="314">
        <f t="shared" si="169"/>
        <v>0</v>
      </c>
      <c r="OZS6" s="314">
        <f t="shared" si="169"/>
        <v>0</v>
      </c>
      <c r="OZT6" s="314">
        <f t="shared" si="169"/>
        <v>0</v>
      </c>
      <c r="OZU6" s="314">
        <f t="shared" si="169"/>
        <v>0</v>
      </c>
      <c r="OZV6" s="314">
        <f t="shared" si="169"/>
        <v>0</v>
      </c>
      <c r="OZW6" s="314">
        <f t="shared" si="169"/>
        <v>0</v>
      </c>
      <c r="OZX6" s="314">
        <f t="shared" si="169"/>
        <v>0</v>
      </c>
      <c r="OZY6" s="314">
        <f t="shared" si="169"/>
        <v>0</v>
      </c>
      <c r="OZZ6" s="314">
        <f t="shared" si="169"/>
        <v>0</v>
      </c>
      <c r="PAA6" s="314">
        <f t="shared" si="169"/>
        <v>0</v>
      </c>
      <c r="PAB6" s="314">
        <f t="shared" si="169"/>
        <v>0</v>
      </c>
      <c r="PAC6" s="314">
        <f t="shared" si="169"/>
        <v>0</v>
      </c>
      <c r="PAD6" s="314">
        <f t="shared" si="169"/>
        <v>0</v>
      </c>
      <c r="PAE6" s="314">
        <f t="shared" si="169"/>
        <v>0</v>
      </c>
      <c r="PAF6" s="314">
        <f t="shared" si="169"/>
        <v>0</v>
      </c>
      <c r="PAG6" s="314">
        <f t="shared" si="169"/>
        <v>0</v>
      </c>
      <c r="PAH6" s="314">
        <f t="shared" si="169"/>
        <v>0</v>
      </c>
      <c r="PAI6" s="314">
        <f t="shared" si="169"/>
        <v>0</v>
      </c>
      <c r="PAJ6" s="314">
        <f t="shared" si="169"/>
        <v>0</v>
      </c>
      <c r="PAK6" s="314">
        <f t="shared" si="169"/>
        <v>0</v>
      </c>
      <c r="PAL6" s="314">
        <f t="shared" si="169"/>
        <v>0</v>
      </c>
      <c r="PAM6" s="314">
        <f t="shared" si="169"/>
        <v>0</v>
      </c>
      <c r="PAN6" s="314">
        <f t="shared" si="169"/>
        <v>0</v>
      </c>
      <c r="PAO6" s="314">
        <f t="shared" si="169"/>
        <v>0</v>
      </c>
      <c r="PAP6" s="314">
        <f t="shared" si="169"/>
        <v>0</v>
      </c>
      <c r="PAQ6" s="314">
        <f t="shared" si="169"/>
        <v>0</v>
      </c>
      <c r="PAR6" s="314">
        <f t="shared" si="169"/>
        <v>0</v>
      </c>
      <c r="PAS6" s="314">
        <f t="shared" si="169"/>
        <v>0</v>
      </c>
      <c r="PAT6" s="314">
        <f t="shared" si="169"/>
        <v>0</v>
      </c>
      <c r="PAU6" s="314">
        <f t="shared" si="169"/>
        <v>0</v>
      </c>
      <c r="PAV6" s="314">
        <f t="shared" si="169"/>
        <v>0</v>
      </c>
      <c r="PAW6" s="314">
        <f t="shared" si="169"/>
        <v>0</v>
      </c>
      <c r="PAX6" s="314">
        <f t="shared" si="169"/>
        <v>0</v>
      </c>
      <c r="PAY6" s="314">
        <f t="shared" si="169"/>
        <v>0</v>
      </c>
      <c r="PAZ6" s="314">
        <f t="shared" si="169"/>
        <v>0</v>
      </c>
      <c r="PBA6" s="314">
        <f t="shared" si="169"/>
        <v>0</v>
      </c>
      <c r="PBB6" s="314">
        <f t="shared" si="169"/>
        <v>0</v>
      </c>
      <c r="PBC6" s="314">
        <f t="shared" si="169"/>
        <v>0</v>
      </c>
      <c r="PBD6" s="314">
        <f t="shared" si="169"/>
        <v>0</v>
      </c>
      <c r="PBE6" s="314">
        <f t="shared" si="169"/>
        <v>0</v>
      </c>
      <c r="PBF6" s="314">
        <f t="shared" si="169"/>
        <v>0</v>
      </c>
      <c r="PBG6" s="314">
        <f t="shared" si="169"/>
        <v>0</v>
      </c>
      <c r="PBH6" s="314">
        <f t="shared" si="169"/>
        <v>0</v>
      </c>
      <c r="PBI6" s="314">
        <f t="shared" si="169"/>
        <v>0</v>
      </c>
      <c r="PBJ6" s="314">
        <f t="shared" si="169"/>
        <v>0</v>
      </c>
      <c r="PBK6" s="314">
        <f t="shared" si="169"/>
        <v>0</v>
      </c>
      <c r="PBL6" s="314">
        <f t="shared" si="169"/>
        <v>0</v>
      </c>
      <c r="PBM6" s="314">
        <f t="shared" si="169"/>
        <v>0</v>
      </c>
      <c r="PBN6" s="314">
        <f t="shared" si="169"/>
        <v>0</v>
      </c>
      <c r="PBO6" s="314">
        <f t="shared" si="169"/>
        <v>0</v>
      </c>
      <c r="PBP6" s="314">
        <f t="shared" si="169"/>
        <v>0</v>
      </c>
      <c r="PBQ6" s="314">
        <f t="shared" si="169"/>
        <v>0</v>
      </c>
      <c r="PBR6" s="314">
        <f t="shared" si="169"/>
        <v>0</v>
      </c>
      <c r="PBS6" s="314">
        <f t="shared" si="169"/>
        <v>0</v>
      </c>
      <c r="PBT6" s="314">
        <f t="shared" ref="PBT6:PEE6" si="170">PBT35-(PBT4+PBT5+PBT7+PBT8+PBT9)</f>
        <v>0</v>
      </c>
      <c r="PBU6" s="314">
        <f t="shared" si="170"/>
        <v>0</v>
      </c>
      <c r="PBV6" s="314">
        <f t="shared" si="170"/>
        <v>0</v>
      </c>
      <c r="PBW6" s="314">
        <f t="shared" si="170"/>
        <v>0</v>
      </c>
      <c r="PBX6" s="314">
        <f t="shared" si="170"/>
        <v>0</v>
      </c>
      <c r="PBY6" s="314">
        <f t="shared" si="170"/>
        <v>0</v>
      </c>
      <c r="PBZ6" s="314">
        <f t="shared" si="170"/>
        <v>0</v>
      </c>
      <c r="PCA6" s="314">
        <f t="shared" si="170"/>
        <v>0</v>
      </c>
      <c r="PCB6" s="314">
        <f t="shared" si="170"/>
        <v>0</v>
      </c>
      <c r="PCC6" s="314">
        <f t="shared" si="170"/>
        <v>0</v>
      </c>
      <c r="PCD6" s="314">
        <f t="shared" si="170"/>
        <v>0</v>
      </c>
      <c r="PCE6" s="314">
        <f t="shared" si="170"/>
        <v>0</v>
      </c>
      <c r="PCF6" s="314">
        <f t="shared" si="170"/>
        <v>0</v>
      </c>
      <c r="PCG6" s="314">
        <f t="shared" si="170"/>
        <v>0</v>
      </c>
      <c r="PCH6" s="314">
        <f t="shared" si="170"/>
        <v>0</v>
      </c>
      <c r="PCI6" s="314">
        <f t="shared" si="170"/>
        <v>0</v>
      </c>
      <c r="PCJ6" s="314">
        <f t="shared" si="170"/>
        <v>0</v>
      </c>
      <c r="PCK6" s="314">
        <f t="shared" si="170"/>
        <v>0</v>
      </c>
      <c r="PCL6" s="314">
        <f t="shared" si="170"/>
        <v>0</v>
      </c>
      <c r="PCM6" s="314">
        <f t="shared" si="170"/>
        <v>0</v>
      </c>
      <c r="PCN6" s="314">
        <f t="shared" si="170"/>
        <v>0</v>
      </c>
      <c r="PCO6" s="314">
        <f t="shared" si="170"/>
        <v>0</v>
      </c>
      <c r="PCP6" s="314">
        <f t="shared" si="170"/>
        <v>0</v>
      </c>
      <c r="PCQ6" s="314">
        <f t="shared" si="170"/>
        <v>0</v>
      </c>
      <c r="PCR6" s="314">
        <f t="shared" si="170"/>
        <v>0</v>
      </c>
      <c r="PCS6" s="314">
        <f t="shared" si="170"/>
        <v>0</v>
      </c>
      <c r="PCT6" s="314">
        <f t="shared" si="170"/>
        <v>0</v>
      </c>
      <c r="PCU6" s="314">
        <f t="shared" si="170"/>
        <v>0</v>
      </c>
      <c r="PCV6" s="314">
        <f t="shared" si="170"/>
        <v>0</v>
      </c>
      <c r="PCW6" s="314">
        <f t="shared" si="170"/>
        <v>0</v>
      </c>
      <c r="PCX6" s="314">
        <f t="shared" si="170"/>
        <v>0</v>
      </c>
      <c r="PCY6" s="314">
        <f t="shared" si="170"/>
        <v>0</v>
      </c>
      <c r="PCZ6" s="314">
        <f t="shared" si="170"/>
        <v>0</v>
      </c>
      <c r="PDA6" s="314">
        <f t="shared" si="170"/>
        <v>0</v>
      </c>
      <c r="PDB6" s="314">
        <f t="shared" si="170"/>
        <v>0</v>
      </c>
      <c r="PDC6" s="314">
        <f t="shared" si="170"/>
        <v>0</v>
      </c>
      <c r="PDD6" s="314">
        <f t="shared" si="170"/>
        <v>0</v>
      </c>
      <c r="PDE6" s="314">
        <f t="shared" si="170"/>
        <v>0</v>
      </c>
      <c r="PDF6" s="314">
        <f t="shared" si="170"/>
        <v>0</v>
      </c>
      <c r="PDG6" s="314">
        <f t="shared" si="170"/>
        <v>0</v>
      </c>
      <c r="PDH6" s="314">
        <f t="shared" si="170"/>
        <v>0</v>
      </c>
      <c r="PDI6" s="314">
        <f t="shared" si="170"/>
        <v>0</v>
      </c>
      <c r="PDJ6" s="314">
        <f t="shared" si="170"/>
        <v>0</v>
      </c>
      <c r="PDK6" s="314">
        <f t="shared" si="170"/>
        <v>0</v>
      </c>
      <c r="PDL6" s="314">
        <f t="shared" si="170"/>
        <v>0</v>
      </c>
      <c r="PDM6" s="314">
        <f t="shared" si="170"/>
        <v>0</v>
      </c>
      <c r="PDN6" s="314">
        <f t="shared" si="170"/>
        <v>0</v>
      </c>
      <c r="PDO6" s="314">
        <f t="shared" si="170"/>
        <v>0</v>
      </c>
      <c r="PDP6" s="314">
        <f t="shared" si="170"/>
        <v>0</v>
      </c>
      <c r="PDQ6" s="314">
        <f t="shared" si="170"/>
        <v>0</v>
      </c>
      <c r="PDR6" s="314">
        <f t="shared" si="170"/>
        <v>0</v>
      </c>
      <c r="PDS6" s="314">
        <f t="shared" si="170"/>
        <v>0</v>
      </c>
      <c r="PDT6" s="314">
        <f t="shared" si="170"/>
        <v>0</v>
      </c>
      <c r="PDU6" s="314">
        <f t="shared" si="170"/>
        <v>0</v>
      </c>
      <c r="PDV6" s="314">
        <f t="shared" si="170"/>
        <v>0</v>
      </c>
      <c r="PDW6" s="314">
        <f t="shared" si="170"/>
        <v>0</v>
      </c>
      <c r="PDX6" s="314">
        <f t="shared" si="170"/>
        <v>0</v>
      </c>
      <c r="PDY6" s="314">
        <f t="shared" si="170"/>
        <v>0</v>
      </c>
      <c r="PDZ6" s="314">
        <f t="shared" si="170"/>
        <v>0</v>
      </c>
      <c r="PEA6" s="314">
        <f t="shared" si="170"/>
        <v>0</v>
      </c>
      <c r="PEB6" s="314">
        <f t="shared" si="170"/>
        <v>0</v>
      </c>
      <c r="PEC6" s="314">
        <f t="shared" si="170"/>
        <v>0</v>
      </c>
      <c r="PED6" s="314">
        <f t="shared" si="170"/>
        <v>0</v>
      </c>
      <c r="PEE6" s="314">
        <f t="shared" si="170"/>
        <v>0</v>
      </c>
      <c r="PEF6" s="314">
        <f t="shared" ref="PEF6:PGQ6" si="171">PEF35-(PEF4+PEF5+PEF7+PEF8+PEF9)</f>
        <v>0</v>
      </c>
      <c r="PEG6" s="314">
        <f t="shared" si="171"/>
        <v>0</v>
      </c>
      <c r="PEH6" s="314">
        <f t="shared" si="171"/>
        <v>0</v>
      </c>
      <c r="PEI6" s="314">
        <f t="shared" si="171"/>
        <v>0</v>
      </c>
      <c r="PEJ6" s="314">
        <f t="shared" si="171"/>
        <v>0</v>
      </c>
      <c r="PEK6" s="314">
        <f t="shared" si="171"/>
        <v>0</v>
      </c>
      <c r="PEL6" s="314">
        <f t="shared" si="171"/>
        <v>0</v>
      </c>
      <c r="PEM6" s="314">
        <f t="shared" si="171"/>
        <v>0</v>
      </c>
      <c r="PEN6" s="314">
        <f t="shared" si="171"/>
        <v>0</v>
      </c>
      <c r="PEO6" s="314">
        <f t="shared" si="171"/>
        <v>0</v>
      </c>
      <c r="PEP6" s="314">
        <f t="shared" si="171"/>
        <v>0</v>
      </c>
      <c r="PEQ6" s="314">
        <f t="shared" si="171"/>
        <v>0</v>
      </c>
      <c r="PER6" s="314">
        <f t="shared" si="171"/>
        <v>0</v>
      </c>
      <c r="PES6" s="314">
        <f t="shared" si="171"/>
        <v>0</v>
      </c>
      <c r="PET6" s="314">
        <f t="shared" si="171"/>
        <v>0</v>
      </c>
      <c r="PEU6" s="314">
        <f t="shared" si="171"/>
        <v>0</v>
      </c>
      <c r="PEV6" s="314">
        <f t="shared" si="171"/>
        <v>0</v>
      </c>
      <c r="PEW6" s="314">
        <f t="shared" si="171"/>
        <v>0</v>
      </c>
      <c r="PEX6" s="314">
        <f t="shared" si="171"/>
        <v>0</v>
      </c>
      <c r="PEY6" s="314">
        <f t="shared" si="171"/>
        <v>0</v>
      </c>
      <c r="PEZ6" s="314">
        <f t="shared" si="171"/>
        <v>0</v>
      </c>
      <c r="PFA6" s="314">
        <f t="shared" si="171"/>
        <v>0</v>
      </c>
      <c r="PFB6" s="314">
        <f t="shared" si="171"/>
        <v>0</v>
      </c>
      <c r="PFC6" s="314">
        <f t="shared" si="171"/>
        <v>0</v>
      </c>
      <c r="PFD6" s="314">
        <f t="shared" si="171"/>
        <v>0</v>
      </c>
      <c r="PFE6" s="314">
        <f t="shared" si="171"/>
        <v>0</v>
      </c>
      <c r="PFF6" s="314">
        <f t="shared" si="171"/>
        <v>0</v>
      </c>
      <c r="PFG6" s="314">
        <f t="shared" si="171"/>
        <v>0</v>
      </c>
      <c r="PFH6" s="314">
        <f t="shared" si="171"/>
        <v>0</v>
      </c>
      <c r="PFI6" s="314">
        <f t="shared" si="171"/>
        <v>0</v>
      </c>
      <c r="PFJ6" s="314">
        <f t="shared" si="171"/>
        <v>0</v>
      </c>
      <c r="PFK6" s="314">
        <f t="shared" si="171"/>
        <v>0</v>
      </c>
      <c r="PFL6" s="314">
        <f t="shared" si="171"/>
        <v>0</v>
      </c>
      <c r="PFM6" s="314">
        <f t="shared" si="171"/>
        <v>0</v>
      </c>
      <c r="PFN6" s="314">
        <f t="shared" si="171"/>
        <v>0</v>
      </c>
      <c r="PFO6" s="314">
        <f t="shared" si="171"/>
        <v>0</v>
      </c>
      <c r="PFP6" s="314">
        <f t="shared" si="171"/>
        <v>0</v>
      </c>
      <c r="PFQ6" s="314">
        <f t="shared" si="171"/>
        <v>0</v>
      </c>
      <c r="PFR6" s="314">
        <f t="shared" si="171"/>
        <v>0</v>
      </c>
      <c r="PFS6" s="314">
        <f t="shared" si="171"/>
        <v>0</v>
      </c>
      <c r="PFT6" s="314">
        <f t="shared" si="171"/>
        <v>0</v>
      </c>
      <c r="PFU6" s="314">
        <f t="shared" si="171"/>
        <v>0</v>
      </c>
      <c r="PFV6" s="314">
        <f t="shared" si="171"/>
        <v>0</v>
      </c>
      <c r="PFW6" s="314">
        <f t="shared" si="171"/>
        <v>0</v>
      </c>
      <c r="PFX6" s="314">
        <f t="shared" si="171"/>
        <v>0</v>
      </c>
      <c r="PFY6" s="314">
        <f t="shared" si="171"/>
        <v>0</v>
      </c>
      <c r="PFZ6" s="314">
        <f t="shared" si="171"/>
        <v>0</v>
      </c>
      <c r="PGA6" s="314">
        <f t="shared" si="171"/>
        <v>0</v>
      </c>
      <c r="PGB6" s="314">
        <f t="shared" si="171"/>
        <v>0</v>
      </c>
      <c r="PGC6" s="314">
        <f t="shared" si="171"/>
        <v>0</v>
      </c>
      <c r="PGD6" s="314">
        <f t="shared" si="171"/>
        <v>0</v>
      </c>
      <c r="PGE6" s="314">
        <f t="shared" si="171"/>
        <v>0</v>
      </c>
      <c r="PGF6" s="314">
        <f t="shared" si="171"/>
        <v>0</v>
      </c>
      <c r="PGG6" s="314">
        <f t="shared" si="171"/>
        <v>0</v>
      </c>
      <c r="PGH6" s="314">
        <f t="shared" si="171"/>
        <v>0</v>
      </c>
      <c r="PGI6" s="314">
        <f t="shared" si="171"/>
        <v>0</v>
      </c>
      <c r="PGJ6" s="314">
        <f t="shared" si="171"/>
        <v>0</v>
      </c>
      <c r="PGK6" s="314">
        <f t="shared" si="171"/>
        <v>0</v>
      </c>
      <c r="PGL6" s="314">
        <f t="shared" si="171"/>
        <v>0</v>
      </c>
      <c r="PGM6" s="314">
        <f t="shared" si="171"/>
        <v>0</v>
      </c>
      <c r="PGN6" s="314">
        <f t="shared" si="171"/>
        <v>0</v>
      </c>
      <c r="PGO6" s="314">
        <f t="shared" si="171"/>
        <v>0</v>
      </c>
      <c r="PGP6" s="314">
        <f t="shared" si="171"/>
        <v>0</v>
      </c>
      <c r="PGQ6" s="314">
        <f t="shared" si="171"/>
        <v>0</v>
      </c>
      <c r="PGR6" s="314">
        <f t="shared" ref="PGR6:PJC6" si="172">PGR35-(PGR4+PGR5+PGR7+PGR8+PGR9)</f>
        <v>0</v>
      </c>
      <c r="PGS6" s="314">
        <f t="shared" si="172"/>
        <v>0</v>
      </c>
      <c r="PGT6" s="314">
        <f t="shared" si="172"/>
        <v>0</v>
      </c>
      <c r="PGU6" s="314">
        <f t="shared" si="172"/>
        <v>0</v>
      </c>
      <c r="PGV6" s="314">
        <f t="shared" si="172"/>
        <v>0</v>
      </c>
      <c r="PGW6" s="314">
        <f t="shared" si="172"/>
        <v>0</v>
      </c>
      <c r="PGX6" s="314">
        <f t="shared" si="172"/>
        <v>0</v>
      </c>
      <c r="PGY6" s="314">
        <f t="shared" si="172"/>
        <v>0</v>
      </c>
      <c r="PGZ6" s="314">
        <f t="shared" si="172"/>
        <v>0</v>
      </c>
      <c r="PHA6" s="314">
        <f t="shared" si="172"/>
        <v>0</v>
      </c>
      <c r="PHB6" s="314">
        <f t="shared" si="172"/>
        <v>0</v>
      </c>
      <c r="PHC6" s="314">
        <f t="shared" si="172"/>
        <v>0</v>
      </c>
      <c r="PHD6" s="314">
        <f t="shared" si="172"/>
        <v>0</v>
      </c>
      <c r="PHE6" s="314">
        <f t="shared" si="172"/>
        <v>0</v>
      </c>
      <c r="PHF6" s="314">
        <f t="shared" si="172"/>
        <v>0</v>
      </c>
      <c r="PHG6" s="314">
        <f t="shared" si="172"/>
        <v>0</v>
      </c>
      <c r="PHH6" s="314">
        <f t="shared" si="172"/>
        <v>0</v>
      </c>
      <c r="PHI6" s="314">
        <f t="shared" si="172"/>
        <v>0</v>
      </c>
      <c r="PHJ6" s="314">
        <f t="shared" si="172"/>
        <v>0</v>
      </c>
      <c r="PHK6" s="314">
        <f t="shared" si="172"/>
        <v>0</v>
      </c>
      <c r="PHL6" s="314">
        <f t="shared" si="172"/>
        <v>0</v>
      </c>
      <c r="PHM6" s="314">
        <f t="shared" si="172"/>
        <v>0</v>
      </c>
      <c r="PHN6" s="314">
        <f t="shared" si="172"/>
        <v>0</v>
      </c>
      <c r="PHO6" s="314">
        <f t="shared" si="172"/>
        <v>0</v>
      </c>
      <c r="PHP6" s="314">
        <f t="shared" si="172"/>
        <v>0</v>
      </c>
      <c r="PHQ6" s="314">
        <f t="shared" si="172"/>
        <v>0</v>
      </c>
      <c r="PHR6" s="314">
        <f t="shared" si="172"/>
        <v>0</v>
      </c>
      <c r="PHS6" s="314">
        <f t="shared" si="172"/>
        <v>0</v>
      </c>
      <c r="PHT6" s="314">
        <f t="shared" si="172"/>
        <v>0</v>
      </c>
      <c r="PHU6" s="314">
        <f t="shared" si="172"/>
        <v>0</v>
      </c>
      <c r="PHV6" s="314">
        <f t="shared" si="172"/>
        <v>0</v>
      </c>
      <c r="PHW6" s="314">
        <f t="shared" si="172"/>
        <v>0</v>
      </c>
      <c r="PHX6" s="314">
        <f t="shared" si="172"/>
        <v>0</v>
      </c>
      <c r="PHY6" s="314">
        <f t="shared" si="172"/>
        <v>0</v>
      </c>
      <c r="PHZ6" s="314">
        <f t="shared" si="172"/>
        <v>0</v>
      </c>
      <c r="PIA6" s="314">
        <f t="shared" si="172"/>
        <v>0</v>
      </c>
      <c r="PIB6" s="314">
        <f t="shared" si="172"/>
        <v>0</v>
      </c>
      <c r="PIC6" s="314">
        <f t="shared" si="172"/>
        <v>0</v>
      </c>
      <c r="PID6" s="314">
        <f t="shared" si="172"/>
        <v>0</v>
      </c>
      <c r="PIE6" s="314">
        <f t="shared" si="172"/>
        <v>0</v>
      </c>
      <c r="PIF6" s="314">
        <f t="shared" si="172"/>
        <v>0</v>
      </c>
      <c r="PIG6" s="314">
        <f t="shared" si="172"/>
        <v>0</v>
      </c>
      <c r="PIH6" s="314">
        <f t="shared" si="172"/>
        <v>0</v>
      </c>
      <c r="PII6" s="314">
        <f t="shared" si="172"/>
        <v>0</v>
      </c>
      <c r="PIJ6" s="314">
        <f t="shared" si="172"/>
        <v>0</v>
      </c>
      <c r="PIK6" s="314">
        <f t="shared" si="172"/>
        <v>0</v>
      </c>
      <c r="PIL6" s="314">
        <f t="shared" si="172"/>
        <v>0</v>
      </c>
      <c r="PIM6" s="314">
        <f t="shared" si="172"/>
        <v>0</v>
      </c>
      <c r="PIN6" s="314">
        <f t="shared" si="172"/>
        <v>0</v>
      </c>
      <c r="PIO6" s="314">
        <f t="shared" si="172"/>
        <v>0</v>
      </c>
      <c r="PIP6" s="314">
        <f t="shared" si="172"/>
        <v>0</v>
      </c>
      <c r="PIQ6" s="314">
        <f t="shared" si="172"/>
        <v>0</v>
      </c>
      <c r="PIR6" s="314">
        <f t="shared" si="172"/>
        <v>0</v>
      </c>
      <c r="PIS6" s="314">
        <f t="shared" si="172"/>
        <v>0</v>
      </c>
      <c r="PIT6" s="314">
        <f t="shared" si="172"/>
        <v>0</v>
      </c>
      <c r="PIU6" s="314">
        <f t="shared" si="172"/>
        <v>0</v>
      </c>
      <c r="PIV6" s="314">
        <f t="shared" si="172"/>
        <v>0</v>
      </c>
      <c r="PIW6" s="314">
        <f t="shared" si="172"/>
        <v>0</v>
      </c>
      <c r="PIX6" s="314">
        <f t="shared" si="172"/>
        <v>0</v>
      </c>
      <c r="PIY6" s="314">
        <f t="shared" si="172"/>
        <v>0</v>
      </c>
      <c r="PIZ6" s="314">
        <f t="shared" si="172"/>
        <v>0</v>
      </c>
      <c r="PJA6" s="314">
        <f t="shared" si="172"/>
        <v>0</v>
      </c>
      <c r="PJB6" s="314">
        <f t="shared" si="172"/>
        <v>0</v>
      </c>
      <c r="PJC6" s="314">
        <f t="shared" si="172"/>
        <v>0</v>
      </c>
      <c r="PJD6" s="314">
        <f t="shared" ref="PJD6:PLO6" si="173">PJD35-(PJD4+PJD5+PJD7+PJD8+PJD9)</f>
        <v>0</v>
      </c>
      <c r="PJE6" s="314">
        <f t="shared" si="173"/>
        <v>0</v>
      </c>
      <c r="PJF6" s="314">
        <f t="shared" si="173"/>
        <v>0</v>
      </c>
      <c r="PJG6" s="314">
        <f t="shared" si="173"/>
        <v>0</v>
      </c>
      <c r="PJH6" s="314">
        <f t="shared" si="173"/>
        <v>0</v>
      </c>
      <c r="PJI6" s="314">
        <f t="shared" si="173"/>
        <v>0</v>
      </c>
      <c r="PJJ6" s="314">
        <f t="shared" si="173"/>
        <v>0</v>
      </c>
      <c r="PJK6" s="314">
        <f t="shared" si="173"/>
        <v>0</v>
      </c>
      <c r="PJL6" s="314">
        <f t="shared" si="173"/>
        <v>0</v>
      </c>
      <c r="PJM6" s="314">
        <f t="shared" si="173"/>
        <v>0</v>
      </c>
      <c r="PJN6" s="314">
        <f t="shared" si="173"/>
        <v>0</v>
      </c>
      <c r="PJO6" s="314">
        <f t="shared" si="173"/>
        <v>0</v>
      </c>
      <c r="PJP6" s="314">
        <f t="shared" si="173"/>
        <v>0</v>
      </c>
      <c r="PJQ6" s="314">
        <f t="shared" si="173"/>
        <v>0</v>
      </c>
      <c r="PJR6" s="314">
        <f t="shared" si="173"/>
        <v>0</v>
      </c>
      <c r="PJS6" s="314">
        <f t="shared" si="173"/>
        <v>0</v>
      </c>
      <c r="PJT6" s="314">
        <f t="shared" si="173"/>
        <v>0</v>
      </c>
      <c r="PJU6" s="314">
        <f t="shared" si="173"/>
        <v>0</v>
      </c>
      <c r="PJV6" s="314">
        <f t="shared" si="173"/>
        <v>0</v>
      </c>
      <c r="PJW6" s="314">
        <f t="shared" si="173"/>
        <v>0</v>
      </c>
      <c r="PJX6" s="314">
        <f t="shared" si="173"/>
        <v>0</v>
      </c>
      <c r="PJY6" s="314">
        <f t="shared" si="173"/>
        <v>0</v>
      </c>
      <c r="PJZ6" s="314">
        <f t="shared" si="173"/>
        <v>0</v>
      </c>
      <c r="PKA6" s="314">
        <f t="shared" si="173"/>
        <v>0</v>
      </c>
      <c r="PKB6" s="314">
        <f t="shared" si="173"/>
        <v>0</v>
      </c>
      <c r="PKC6" s="314">
        <f t="shared" si="173"/>
        <v>0</v>
      </c>
      <c r="PKD6" s="314">
        <f t="shared" si="173"/>
        <v>0</v>
      </c>
      <c r="PKE6" s="314">
        <f t="shared" si="173"/>
        <v>0</v>
      </c>
      <c r="PKF6" s="314">
        <f t="shared" si="173"/>
        <v>0</v>
      </c>
      <c r="PKG6" s="314">
        <f t="shared" si="173"/>
        <v>0</v>
      </c>
      <c r="PKH6" s="314">
        <f t="shared" si="173"/>
        <v>0</v>
      </c>
      <c r="PKI6" s="314">
        <f t="shared" si="173"/>
        <v>0</v>
      </c>
      <c r="PKJ6" s="314">
        <f t="shared" si="173"/>
        <v>0</v>
      </c>
      <c r="PKK6" s="314">
        <f t="shared" si="173"/>
        <v>0</v>
      </c>
      <c r="PKL6" s="314">
        <f t="shared" si="173"/>
        <v>0</v>
      </c>
      <c r="PKM6" s="314">
        <f t="shared" si="173"/>
        <v>0</v>
      </c>
      <c r="PKN6" s="314">
        <f t="shared" si="173"/>
        <v>0</v>
      </c>
      <c r="PKO6" s="314">
        <f t="shared" si="173"/>
        <v>0</v>
      </c>
      <c r="PKP6" s="314">
        <f t="shared" si="173"/>
        <v>0</v>
      </c>
      <c r="PKQ6" s="314">
        <f t="shared" si="173"/>
        <v>0</v>
      </c>
      <c r="PKR6" s="314">
        <f t="shared" si="173"/>
        <v>0</v>
      </c>
      <c r="PKS6" s="314">
        <f t="shared" si="173"/>
        <v>0</v>
      </c>
      <c r="PKT6" s="314">
        <f t="shared" si="173"/>
        <v>0</v>
      </c>
      <c r="PKU6" s="314">
        <f t="shared" si="173"/>
        <v>0</v>
      </c>
      <c r="PKV6" s="314">
        <f t="shared" si="173"/>
        <v>0</v>
      </c>
      <c r="PKW6" s="314">
        <f t="shared" si="173"/>
        <v>0</v>
      </c>
      <c r="PKX6" s="314">
        <f t="shared" si="173"/>
        <v>0</v>
      </c>
      <c r="PKY6" s="314">
        <f t="shared" si="173"/>
        <v>0</v>
      </c>
      <c r="PKZ6" s="314">
        <f t="shared" si="173"/>
        <v>0</v>
      </c>
      <c r="PLA6" s="314">
        <f t="shared" si="173"/>
        <v>0</v>
      </c>
      <c r="PLB6" s="314">
        <f t="shared" si="173"/>
        <v>0</v>
      </c>
      <c r="PLC6" s="314">
        <f t="shared" si="173"/>
        <v>0</v>
      </c>
      <c r="PLD6" s="314">
        <f t="shared" si="173"/>
        <v>0</v>
      </c>
      <c r="PLE6" s="314">
        <f t="shared" si="173"/>
        <v>0</v>
      </c>
      <c r="PLF6" s="314">
        <f t="shared" si="173"/>
        <v>0</v>
      </c>
      <c r="PLG6" s="314">
        <f t="shared" si="173"/>
        <v>0</v>
      </c>
      <c r="PLH6" s="314">
        <f t="shared" si="173"/>
        <v>0</v>
      </c>
      <c r="PLI6" s="314">
        <f t="shared" si="173"/>
        <v>0</v>
      </c>
      <c r="PLJ6" s="314">
        <f t="shared" si="173"/>
        <v>0</v>
      </c>
      <c r="PLK6" s="314">
        <f t="shared" si="173"/>
        <v>0</v>
      </c>
      <c r="PLL6" s="314">
        <f t="shared" si="173"/>
        <v>0</v>
      </c>
      <c r="PLM6" s="314">
        <f t="shared" si="173"/>
        <v>0</v>
      </c>
      <c r="PLN6" s="314">
        <f t="shared" si="173"/>
        <v>0</v>
      </c>
      <c r="PLO6" s="314">
        <f t="shared" si="173"/>
        <v>0</v>
      </c>
      <c r="PLP6" s="314">
        <f t="shared" ref="PLP6:POA6" si="174">PLP35-(PLP4+PLP5+PLP7+PLP8+PLP9)</f>
        <v>0</v>
      </c>
      <c r="PLQ6" s="314">
        <f t="shared" si="174"/>
        <v>0</v>
      </c>
      <c r="PLR6" s="314">
        <f t="shared" si="174"/>
        <v>0</v>
      </c>
      <c r="PLS6" s="314">
        <f t="shared" si="174"/>
        <v>0</v>
      </c>
      <c r="PLT6" s="314">
        <f t="shared" si="174"/>
        <v>0</v>
      </c>
      <c r="PLU6" s="314">
        <f t="shared" si="174"/>
        <v>0</v>
      </c>
      <c r="PLV6" s="314">
        <f t="shared" si="174"/>
        <v>0</v>
      </c>
      <c r="PLW6" s="314">
        <f t="shared" si="174"/>
        <v>0</v>
      </c>
      <c r="PLX6" s="314">
        <f t="shared" si="174"/>
        <v>0</v>
      </c>
      <c r="PLY6" s="314">
        <f t="shared" si="174"/>
        <v>0</v>
      </c>
      <c r="PLZ6" s="314">
        <f t="shared" si="174"/>
        <v>0</v>
      </c>
      <c r="PMA6" s="314">
        <f t="shared" si="174"/>
        <v>0</v>
      </c>
      <c r="PMB6" s="314">
        <f t="shared" si="174"/>
        <v>0</v>
      </c>
      <c r="PMC6" s="314">
        <f t="shared" si="174"/>
        <v>0</v>
      </c>
      <c r="PMD6" s="314">
        <f t="shared" si="174"/>
        <v>0</v>
      </c>
      <c r="PME6" s="314">
        <f t="shared" si="174"/>
        <v>0</v>
      </c>
      <c r="PMF6" s="314">
        <f t="shared" si="174"/>
        <v>0</v>
      </c>
      <c r="PMG6" s="314">
        <f t="shared" si="174"/>
        <v>0</v>
      </c>
      <c r="PMH6" s="314">
        <f t="shared" si="174"/>
        <v>0</v>
      </c>
      <c r="PMI6" s="314">
        <f t="shared" si="174"/>
        <v>0</v>
      </c>
      <c r="PMJ6" s="314">
        <f t="shared" si="174"/>
        <v>0</v>
      </c>
      <c r="PMK6" s="314">
        <f t="shared" si="174"/>
        <v>0</v>
      </c>
      <c r="PML6" s="314">
        <f t="shared" si="174"/>
        <v>0</v>
      </c>
      <c r="PMM6" s="314">
        <f t="shared" si="174"/>
        <v>0</v>
      </c>
      <c r="PMN6" s="314">
        <f t="shared" si="174"/>
        <v>0</v>
      </c>
      <c r="PMO6" s="314">
        <f t="shared" si="174"/>
        <v>0</v>
      </c>
      <c r="PMP6" s="314">
        <f t="shared" si="174"/>
        <v>0</v>
      </c>
      <c r="PMQ6" s="314">
        <f t="shared" si="174"/>
        <v>0</v>
      </c>
      <c r="PMR6" s="314">
        <f t="shared" si="174"/>
        <v>0</v>
      </c>
      <c r="PMS6" s="314">
        <f t="shared" si="174"/>
        <v>0</v>
      </c>
      <c r="PMT6" s="314">
        <f t="shared" si="174"/>
        <v>0</v>
      </c>
      <c r="PMU6" s="314">
        <f t="shared" si="174"/>
        <v>0</v>
      </c>
      <c r="PMV6" s="314">
        <f t="shared" si="174"/>
        <v>0</v>
      </c>
      <c r="PMW6" s="314">
        <f t="shared" si="174"/>
        <v>0</v>
      </c>
      <c r="PMX6" s="314">
        <f t="shared" si="174"/>
        <v>0</v>
      </c>
      <c r="PMY6" s="314">
        <f t="shared" si="174"/>
        <v>0</v>
      </c>
      <c r="PMZ6" s="314">
        <f t="shared" si="174"/>
        <v>0</v>
      </c>
      <c r="PNA6" s="314">
        <f t="shared" si="174"/>
        <v>0</v>
      </c>
      <c r="PNB6" s="314">
        <f t="shared" si="174"/>
        <v>0</v>
      </c>
      <c r="PNC6" s="314">
        <f t="shared" si="174"/>
        <v>0</v>
      </c>
      <c r="PND6" s="314">
        <f t="shared" si="174"/>
        <v>0</v>
      </c>
      <c r="PNE6" s="314">
        <f t="shared" si="174"/>
        <v>0</v>
      </c>
      <c r="PNF6" s="314">
        <f t="shared" si="174"/>
        <v>0</v>
      </c>
      <c r="PNG6" s="314">
        <f t="shared" si="174"/>
        <v>0</v>
      </c>
      <c r="PNH6" s="314">
        <f t="shared" si="174"/>
        <v>0</v>
      </c>
      <c r="PNI6" s="314">
        <f t="shared" si="174"/>
        <v>0</v>
      </c>
      <c r="PNJ6" s="314">
        <f t="shared" si="174"/>
        <v>0</v>
      </c>
      <c r="PNK6" s="314">
        <f t="shared" si="174"/>
        <v>0</v>
      </c>
      <c r="PNL6" s="314">
        <f t="shared" si="174"/>
        <v>0</v>
      </c>
      <c r="PNM6" s="314">
        <f t="shared" si="174"/>
        <v>0</v>
      </c>
      <c r="PNN6" s="314">
        <f t="shared" si="174"/>
        <v>0</v>
      </c>
      <c r="PNO6" s="314">
        <f t="shared" si="174"/>
        <v>0</v>
      </c>
      <c r="PNP6" s="314">
        <f t="shared" si="174"/>
        <v>0</v>
      </c>
      <c r="PNQ6" s="314">
        <f t="shared" si="174"/>
        <v>0</v>
      </c>
      <c r="PNR6" s="314">
        <f t="shared" si="174"/>
        <v>0</v>
      </c>
      <c r="PNS6" s="314">
        <f t="shared" si="174"/>
        <v>0</v>
      </c>
      <c r="PNT6" s="314">
        <f t="shared" si="174"/>
        <v>0</v>
      </c>
      <c r="PNU6" s="314">
        <f t="shared" si="174"/>
        <v>0</v>
      </c>
      <c r="PNV6" s="314">
        <f t="shared" si="174"/>
        <v>0</v>
      </c>
      <c r="PNW6" s="314">
        <f t="shared" si="174"/>
        <v>0</v>
      </c>
      <c r="PNX6" s="314">
        <f t="shared" si="174"/>
        <v>0</v>
      </c>
      <c r="PNY6" s="314">
        <f t="shared" si="174"/>
        <v>0</v>
      </c>
      <c r="PNZ6" s="314">
        <f t="shared" si="174"/>
        <v>0</v>
      </c>
      <c r="POA6" s="314">
        <f t="shared" si="174"/>
        <v>0</v>
      </c>
      <c r="POB6" s="314">
        <f t="shared" ref="POB6:PQM6" si="175">POB35-(POB4+POB5+POB7+POB8+POB9)</f>
        <v>0</v>
      </c>
      <c r="POC6" s="314">
        <f t="shared" si="175"/>
        <v>0</v>
      </c>
      <c r="POD6" s="314">
        <f t="shared" si="175"/>
        <v>0</v>
      </c>
      <c r="POE6" s="314">
        <f t="shared" si="175"/>
        <v>0</v>
      </c>
      <c r="POF6" s="314">
        <f t="shared" si="175"/>
        <v>0</v>
      </c>
      <c r="POG6" s="314">
        <f t="shared" si="175"/>
        <v>0</v>
      </c>
      <c r="POH6" s="314">
        <f t="shared" si="175"/>
        <v>0</v>
      </c>
      <c r="POI6" s="314">
        <f t="shared" si="175"/>
        <v>0</v>
      </c>
      <c r="POJ6" s="314">
        <f t="shared" si="175"/>
        <v>0</v>
      </c>
      <c r="POK6" s="314">
        <f t="shared" si="175"/>
        <v>0</v>
      </c>
      <c r="POL6" s="314">
        <f t="shared" si="175"/>
        <v>0</v>
      </c>
      <c r="POM6" s="314">
        <f t="shared" si="175"/>
        <v>0</v>
      </c>
      <c r="PON6" s="314">
        <f t="shared" si="175"/>
        <v>0</v>
      </c>
      <c r="POO6" s="314">
        <f t="shared" si="175"/>
        <v>0</v>
      </c>
      <c r="POP6" s="314">
        <f t="shared" si="175"/>
        <v>0</v>
      </c>
      <c r="POQ6" s="314">
        <f t="shared" si="175"/>
        <v>0</v>
      </c>
      <c r="POR6" s="314">
        <f t="shared" si="175"/>
        <v>0</v>
      </c>
      <c r="POS6" s="314">
        <f t="shared" si="175"/>
        <v>0</v>
      </c>
      <c r="POT6" s="314">
        <f t="shared" si="175"/>
        <v>0</v>
      </c>
      <c r="POU6" s="314">
        <f t="shared" si="175"/>
        <v>0</v>
      </c>
      <c r="POV6" s="314">
        <f t="shared" si="175"/>
        <v>0</v>
      </c>
      <c r="POW6" s="314">
        <f t="shared" si="175"/>
        <v>0</v>
      </c>
      <c r="POX6" s="314">
        <f t="shared" si="175"/>
        <v>0</v>
      </c>
      <c r="POY6" s="314">
        <f t="shared" si="175"/>
        <v>0</v>
      </c>
      <c r="POZ6" s="314">
        <f t="shared" si="175"/>
        <v>0</v>
      </c>
      <c r="PPA6" s="314">
        <f t="shared" si="175"/>
        <v>0</v>
      </c>
      <c r="PPB6" s="314">
        <f t="shared" si="175"/>
        <v>0</v>
      </c>
      <c r="PPC6" s="314">
        <f t="shared" si="175"/>
        <v>0</v>
      </c>
      <c r="PPD6" s="314">
        <f t="shared" si="175"/>
        <v>0</v>
      </c>
      <c r="PPE6" s="314">
        <f t="shared" si="175"/>
        <v>0</v>
      </c>
      <c r="PPF6" s="314">
        <f t="shared" si="175"/>
        <v>0</v>
      </c>
      <c r="PPG6" s="314">
        <f t="shared" si="175"/>
        <v>0</v>
      </c>
      <c r="PPH6" s="314">
        <f t="shared" si="175"/>
        <v>0</v>
      </c>
      <c r="PPI6" s="314">
        <f t="shared" si="175"/>
        <v>0</v>
      </c>
      <c r="PPJ6" s="314">
        <f t="shared" si="175"/>
        <v>0</v>
      </c>
      <c r="PPK6" s="314">
        <f t="shared" si="175"/>
        <v>0</v>
      </c>
      <c r="PPL6" s="314">
        <f t="shared" si="175"/>
        <v>0</v>
      </c>
      <c r="PPM6" s="314">
        <f t="shared" si="175"/>
        <v>0</v>
      </c>
      <c r="PPN6" s="314">
        <f t="shared" si="175"/>
        <v>0</v>
      </c>
      <c r="PPO6" s="314">
        <f t="shared" si="175"/>
        <v>0</v>
      </c>
      <c r="PPP6" s="314">
        <f t="shared" si="175"/>
        <v>0</v>
      </c>
      <c r="PPQ6" s="314">
        <f t="shared" si="175"/>
        <v>0</v>
      </c>
      <c r="PPR6" s="314">
        <f t="shared" si="175"/>
        <v>0</v>
      </c>
      <c r="PPS6" s="314">
        <f t="shared" si="175"/>
        <v>0</v>
      </c>
      <c r="PPT6" s="314">
        <f t="shared" si="175"/>
        <v>0</v>
      </c>
      <c r="PPU6" s="314">
        <f t="shared" si="175"/>
        <v>0</v>
      </c>
      <c r="PPV6" s="314">
        <f t="shared" si="175"/>
        <v>0</v>
      </c>
      <c r="PPW6" s="314">
        <f t="shared" si="175"/>
        <v>0</v>
      </c>
      <c r="PPX6" s="314">
        <f t="shared" si="175"/>
        <v>0</v>
      </c>
      <c r="PPY6" s="314">
        <f t="shared" si="175"/>
        <v>0</v>
      </c>
      <c r="PPZ6" s="314">
        <f t="shared" si="175"/>
        <v>0</v>
      </c>
      <c r="PQA6" s="314">
        <f t="shared" si="175"/>
        <v>0</v>
      </c>
      <c r="PQB6" s="314">
        <f t="shared" si="175"/>
        <v>0</v>
      </c>
      <c r="PQC6" s="314">
        <f t="shared" si="175"/>
        <v>0</v>
      </c>
      <c r="PQD6" s="314">
        <f t="shared" si="175"/>
        <v>0</v>
      </c>
      <c r="PQE6" s="314">
        <f t="shared" si="175"/>
        <v>0</v>
      </c>
      <c r="PQF6" s="314">
        <f t="shared" si="175"/>
        <v>0</v>
      </c>
      <c r="PQG6" s="314">
        <f t="shared" si="175"/>
        <v>0</v>
      </c>
      <c r="PQH6" s="314">
        <f t="shared" si="175"/>
        <v>0</v>
      </c>
      <c r="PQI6" s="314">
        <f t="shared" si="175"/>
        <v>0</v>
      </c>
      <c r="PQJ6" s="314">
        <f t="shared" si="175"/>
        <v>0</v>
      </c>
      <c r="PQK6" s="314">
        <f t="shared" si="175"/>
        <v>0</v>
      </c>
      <c r="PQL6" s="314">
        <f t="shared" si="175"/>
        <v>0</v>
      </c>
      <c r="PQM6" s="314">
        <f t="shared" si="175"/>
        <v>0</v>
      </c>
      <c r="PQN6" s="314">
        <f t="shared" ref="PQN6:PSY6" si="176">PQN35-(PQN4+PQN5+PQN7+PQN8+PQN9)</f>
        <v>0</v>
      </c>
      <c r="PQO6" s="314">
        <f t="shared" si="176"/>
        <v>0</v>
      </c>
      <c r="PQP6" s="314">
        <f t="shared" si="176"/>
        <v>0</v>
      </c>
      <c r="PQQ6" s="314">
        <f t="shared" si="176"/>
        <v>0</v>
      </c>
      <c r="PQR6" s="314">
        <f t="shared" si="176"/>
        <v>0</v>
      </c>
      <c r="PQS6" s="314">
        <f t="shared" si="176"/>
        <v>0</v>
      </c>
      <c r="PQT6" s="314">
        <f t="shared" si="176"/>
        <v>0</v>
      </c>
      <c r="PQU6" s="314">
        <f t="shared" si="176"/>
        <v>0</v>
      </c>
      <c r="PQV6" s="314">
        <f t="shared" si="176"/>
        <v>0</v>
      </c>
      <c r="PQW6" s="314">
        <f t="shared" si="176"/>
        <v>0</v>
      </c>
      <c r="PQX6" s="314">
        <f t="shared" si="176"/>
        <v>0</v>
      </c>
      <c r="PQY6" s="314">
        <f t="shared" si="176"/>
        <v>0</v>
      </c>
      <c r="PQZ6" s="314">
        <f t="shared" si="176"/>
        <v>0</v>
      </c>
      <c r="PRA6" s="314">
        <f t="shared" si="176"/>
        <v>0</v>
      </c>
      <c r="PRB6" s="314">
        <f t="shared" si="176"/>
        <v>0</v>
      </c>
      <c r="PRC6" s="314">
        <f t="shared" si="176"/>
        <v>0</v>
      </c>
      <c r="PRD6" s="314">
        <f t="shared" si="176"/>
        <v>0</v>
      </c>
      <c r="PRE6" s="314">
        <f t="shared" si="176"/>
        <v>0</v>
      </c>
      <c r="PRF6" s="314">
        <f t="shared" si="176"/>
        <v>0</v>
      </c>
      <c r="PRG6" s="314">
        <f t="shared" si="176"/>
        <v>0</v>
      </c>
      <c r="PRH6" s="314">
        <f t="shared" si="176"/>
        <v>0</v>
      </c>
      <c r="PRI6" s="314">
        <f t="shared" si="176"/>
        <v>0</v>
      </c>
      <c r="PRJ6" s="314">
        <f t="shared" si="176"/>
        <v>0</v>
      </c>
      <c r="PRK6" s="314">
        <f t="shared" si="176"/>
        <v>0</v>
      </c>
      <c r="PRL6" s="314">
        <f t="shared" si="176"/>
        <v>0</v>
      </c>
      <c r="PRM6" s="314">
        <f t="shared" si="176"/>
        <v>0</v>
      </c>
      <c r="PRN6" s="314">
        <f t="shared" si="176"/>
        <v>0</v>
      </c>
      <c r="PRO6" s="314">
        <f t="shared" si="176"/>
        <v>0</v>
      </c>
      <c r="PRP6" s="314">
        <f t="shared" si="176"/>
        <v>0</v>
      </c>
      <c r="PRQ6" s="314">
        <f t="shared" si="176"/>
        <v>0</v>
      </c>
      <c r="PRR6" s="314">
        <f t="shared" si="176"/>
        <v>0</v>
      </c>
      <c r="PRS6" s="314">
        <f t="shared" si="176"/>
        <v>0</v>
      </c>
      <c r="PRT6" s="314">
        <f t="shared" si="176"/>
        <v>0</v>
      </c>
      <c r="PRU6" s="314">
        <f t="shared" si="176"/>
        <v>0</v>
      </c>
      <c r="PRV6" s="314">
        <f t="shared" si="176"/>
        <v>0</v>
      </c>
      <c r="PRW6" s="314">
        <f t="shared" si="176"/>
        <v>0</v>
      </c>
      <c r="PRX6" s="314">
        <f t="shared" si="176"/>
        <v>0</v>
      </c>
      <c r="PRY6" s="314">
        <f t="shared" si="176"/>
        <v>0</v>
      </c>
      <c r="PRZ6" s="314">
        <f t="shared" si="176"/>
        <v>0</v>
      </c>
      <c r="PSA6" s="314">
        <f t="shared" si="176"/>
        <v>0</v>
      </c>
      <c r="PSB6" s="314">
        <f t="shared" si="176"/>
        <v>0</v>
      </c>
      <c r="PSC6" s="314">
        <f t="shared" si="176"/>
        <v>0</v>
      </c>
      <c r="PSD6" s="314">
        <f t="shared" si="176"/>
        <v>0</v>
      </c>
      <c r="PSE6" s="314">
        <f t="shared" si="176"/>
        <v>0</v>
      </c>
      <c r="PSF6" s="314">
        <f t="shared" si="176"/>
        <v>0</v>
      </c>
      <c r="PSG6" s="314">
        <f t="shared" si="176"/>
        <v>0</v>
      </c>
      <c r="PSH6" s="314">
        <f t="shared" si="176"/>
        <v>0</v>
      </c>
      <c r="PSI6" s="314">
        <f t="shared" si="176"/>
        <v>0</v>
      </c>
      <c r="PSJ6" s="314">
        <f t="shared" si="176"/>
        <v>0</v>
      </c>
      <c r="PSK6" s="314">
        <f t="shared" si="176"/>
        <v>0</v>
      </c>
      <c r="PSL6" s="314">
        <f t="shared" si="176"/>
        <v>0</v>
      </c>
      <c r="PSM6" s="314">
        <f t="shared" si="176"/>
        <v>0</v>
      </c>
      <c r="PSN6" s="314">
        <f t="shared" si="176"/>
        <v>0</v>
      </c>
      <c r="PSO6" s="314">
        <f t="shared" si="176"/>
        <v>0</v>
      </c>
      <c r="PSP6" s="314">
        <f t="shared" si="176"/>
        <v>0</v>
      </c>
      <c r="PSQ6" s="314">
        <f t="shared" si="176"/>
        <v>0</v>
      </c>
      <c r="PSR6" s="314">
        <f t="shared" si="176"/>
        <v>0</v>
      </c>
      <c r="PSS6" s="314">
        <f t="shared" si="176"/>
        <v>0</v>
      </c>
      <c r="PST6" s="314">
        <f t="shared" si="176"/>
        <v>0</v>
      </c>
      <c r="PSU6" s="314">
        <f t="shared" si="176"/>
        <v>0</v>
      </c>
      <c r="PSV6" s="314">
        <f t="shared" si="176"/>
        <v>0</v>
      </c>
      <c r="PSW6" s="314">
        <f t="shared" si="176"/>
        <v>0</v>
      </c>
      <c r="PSX6" s="314">
        <f t="shared" si="176"/>
        <v>0</v>
      </c>
      <c r="PSY6" s="314">
        <f t="shared" si="176"/>
        <v>0</v>
      </c>
      <c r="PSZ6" s="314">
        <f t="shared" ref="PSZ6:PVK6" si="177">PSZ35-(PSZ4+PSZ5+PSZ7+PSZ8+PSZ9)</f>
        <v>0</v>
      </c>
      <c r="PTA6" s="314">
        <f t="shared" si="177"/>
        <v>0</v>
      </c>
      <c r="PTB6" s="314">
        <f t="shared" si="177"/>
        <v>0</v>
      </c>
      <c r="PTC6" s="314">
        <f t="shared" si="177"/>
        <v>0</v>
      </c>
      <c r="PTD6" s="314">
        <f t="shared" si="177"/>
        <v>0</v>
      </c>
      <c r="PTE6" s="314">
        <f t="shared" si="177"/>
        <v>0</v>
      </c>
      <c r="PTF6" s="314">
        <f t="shared" si="177"/>
        <v>0</v>
      </c>
      <c r="PTG6" s="314">
        <f t="shared" si="177"/>
        <v>0</v>
      </c>
      <c r="PTH6" s="314">
        <f t="shared" si="177"/>
        <v>0</v>
      </c>
      <c r="PTI6" s="314">
        <f t="shared" si="177"/>
        <v>0</v>
      </c>
      <c r="PTJ6" s="314">
        <f t="shared" si="177"/>
        <v>0</v>
      </c>
      <c r="PTK6" s="314">
        <f t="shared" si="177"/>
        <v>0</v>
      </c>
      <c r="PTL6" s="314">
        <f t="shared" si="177"/>
        <v>0</v>
      </c>
      <c r="PTM6" s="314">
        <f t="shared" si="177"/>
        <v>0</v>
      </c>
      <c r="PTN6" s="314">
        <f t="shared" si="177"/>
        <v>0</v>
      </c>
      <c r="PTO6" s="314">
        <f t="shared" si="177"/>
        <v>0</v>
      </c>
      <c r="PTP6" s="314">
        <f t="shared" si="177"/>
        <v>0</v>
      </c>
      <c r="PTQ6" s="314">
        <f t="shared" si="177"/>
        <v>0</v>
      </c>
      <c r="PTR6" s="314">
        <f t="shared" si="177"/>
        <v>0</v>
      </c>
      <c r="PTS6" s="314">
        <f t="shared" si="177"/>
        <v>0</v>
      </c>
      <c r="PTT6" s="314">
        <f t="shared" si="177"/>
        <v>0</v>
      </c>
      <c r="PTU6" s="314">
        <f t="shared" si="177"/>
        <v>0</v>
      </c>
      <c r="PTV6" s="314">
        <f t="shared" si="177"/>
        <v>0</v>
      </c>
      <c r="PTW6" s="314">
        <f t="shared" si="177"/>
        <v>0</v>
      </c>
      <c r="PTX6" s="314">
        <f t="shared" si="177"/>
        <v>0</v>
      </c>
      <c r="PTY6" s="314">
        <f t="shared" si="177"/>
        <v>0</v>
      </c>
      <c r="PTZ6" s="314">
        <f t="shared" si="177"/>
        <v>0</v>
      </c>
      <c r="PUA6" s="314">
        <f t="shared" si="177"/>
        <v>0</v>
      </c>
      <c r="PUB6" s="314">
        <f t="shared" si="177"/>
        <v>0</v>
      </c>
      <c r="PUC6" s="314">
        <f t="shared" si="177"/>
        <v>0</v>
      </c>
      <c r="PUD6" s="314">
        <f t="shared" si="177"/>
        <v>0</v>
      </c>
      <c r="PUE6" s="314">
        <f t="shared" si="177"/>
        <v>0</v>
      </c>
      <c r="PUF6" s="314">
        <f t="shared" si="177"/>
        <v>0</v>
      </c>
      <c r="PUG6" s="314">
        <f t="shared" si="177"/>
        <v>0</v>
      </c>
      <c r="PUH6" s="314">
        <f t="shared" si="177"/>
        <v>0</v>
      </c>
      <c r="PUI6" s="314">
        <f t="shared" si="177"/>
        <v>0</v>
      </c>
      <c r="PUJ6" s="314">
        <f t="shared" si="177"/>
        <v>0</v>
      </c>
      <c r="PUK6" s="314">
        <f t="shared" si="177"/>
        <v>0</v>
      </c>
      <c r="PUL6" s="314">
        <f t="shared" si="177"/>
        <v>0</v>
      </c>
      <c r="PUM6" s="314">
        <f t="shared" si="177"/>
        <v>0</v>
      </c>
      <c r="PUN6" s="314">
        <f t="shared" si="177"/>
        <v>0</v>
      </c>
      <c r="PUO6" s="314">
        <f t="shared" si="177"/>
        <v>0</v>
      </c>
      <c r="PUP6" s="314">
        <f t="shared" si="177"/>
        <v>0</v>
      </c>
      <c r="PUQ6" s="314">
        <f t="shared" si="177"/>
        <v>0</v>
      </c>
      <c r="PUR6" s="314">
        <f t="shared" si="177"/>
        <v>0</v>
      </c>
      <c r="PUS6" s="314">
        <f t="shared" si="177"/>
        <v>0</v>
      </c>
      <c r="PUT6" s="314">
        <f t="shared" si="177"/>
        <v>0</v>
      </c>
      <c r="PUU6" s="314">
        <f t="shared" si="177"/>
        <v>0</v>
      </c>
      <c r="PUV6" s="314">
        <f t="shared" si="177"/>
        <v>0</v>
      </c>
      <c r="PUW6" s="314">
        <f t="shared" si="177"/>
        <v>0</v>
      </c>
      <c r="PUX6" s="314">
        <f t="shared" si="177"/>
        <v>0</v>
      </c>
      <c r="PUY6" s="314">
        <f t="shared" si="177"/>
        <v>0</v>
      </c>
      <c r="PUZ6" s="314">
        <f t="shared" si="177"/>
        <v>0</v>
      </c>
      <c r="PVA6" s="314">
        <f t="shared" si="177"/>
        <v>0</v>
      </c>
      <c r="PVB6" s="314">
        <f t="shared" si="177"/>
        <v>0</v>
      </c>
      <c r="PVC6" s="314">
        <f t="shared" si="177"/>
        <v>0</v>
      </c>
      <c r="PVD6" s="314">
        <f t="shared" si="177"/>
        <v>0</v>
      </c>
      <c r="PVE6" s="314">
        <f t="shared" si="177"/>
        <v>0</v>
      </c>
      <c r="PVF6" s="314">
        <f t="shared" si="177"/>
        <v>0</v>
      </c>
      <c r="PVG6" s="314">
        <f t="shared" si="177"/>
        <v>0</v>
      </c>
      <c r="PVH6" s="314">
        <f t="shared" si="177"/>
        <v>0</v>
      </c>
      <c r="PVI6" s="314">
        <f t="shared" si="177"/>
        <v>0</v>
      </c>
      <c r="PVJ6" s="314">
        <f t="shared" si="177"/>
        <v>0</v>
      </c>
      <c r="PVK6" s="314">
        <f t="shared" si="177"/>
        <v>0</v>
      </c>
      <c r="PVL6" s="314">
        <f t="shared" ref="PVL6:PXW6" si="178">PVL35-(PVL4+PVL5+PVL7+PVL8+PVL9)</f>
        <v>0</v>
      </c>
      <c r="PVM6" s="314">
        <f t="shared" si="178"/>
        <v>0</v>
      </c>
      <c r="PVN6" s="314">
        <f t="shared" si="178"/>
        <v>0</v>
      </c>
      <c r="PVO6" s="314">
        <f t="shared" si="178"/>
        <v>0</v>
      </c>
      <c r="PVP6" s="314">
        <f t="shared" si="178"/>
        <v>0</v>
      </c>
      <c r="PVQ6" s="314">
        <f t="shared" si="178"/>
        <v>0</v>
      </c>
      <c r="PVR6" s="314">
        <f t="shared" si="178"/>
        <v>0</v>
      </c>
      <c r="PVS6" s="314">
        <f t="shared" si="178"/>
        <v>0</v>
      </c>
      <c r="PVT6" s="314">
        <f t="shared" si="178"/>
        <v>0</v>
      </c>
      <c r="PVU6" s="314">
        <f t="shared" si="178"/>
        <v>0</v>
      </c>
      <c r="PVV6" s="314">
        <f t="shared" si="178"/>
        <v>0</v>
      </c>
      <c r="PVW6" s="314">
        <f t="shared" si="178"/>
        <v>0</v>
      </c>
      <c r="PVX6" s="314">
        <f t="shared" si="178"/>
        <v>0</v>
      </c>
      <c r="PVY6" s="314">
        <f t="shared" si="178"/>
        <v>0</v>
      </c>
      <c r="PVZ6" s="314">
        <f t="shared" si="178"/>
        <v>0</v>
      </c>
      <c r="PWA6" s="314">
        <f t="shared" si="178"/>
        <v>0</v>
      </c>
      <c r="PWB6" s="314">
        <f t="shared" si="178"/>
        <v>0</v>
      </c>
      <c r="PWC6" s="314">
        <f t="shared" si="178"/>
        <v>0</v>
      </c>
      <c r="PWD6" s="314">
        <f t="shared" si="178"/>
        <v>0</v>
      </c>
      <c r="PWE6" s="314">
        <f t="shared" si="178"/>
        <v>0</v>
      </c>
      <c r="PWF6" s="314">
        <f t="shared" si="178"/>
        <v>0</v>
      </c>
      <c r="PWG6" s="314">
        <f t="shared" si="178"/>
        <v>0</v>
      </c>
      <c r="PWH6" s="314">
        <f t="shared" si="178"/>
        <v>0</v>
      </c>
      <c r="PWI6" s="314">
        <f t="shared" si="178"/>
        <v>0</v>
      </c>
      <c r="PWJ6" s="314">
        <f t="shared" si="178"/>
        <v>0</v>
      </c>
      <c r="PWK6" s="314">
        <f t="shared" si="178"/>
        <v>0</v>
      </c>
      <c r="PWL6" s="314">
        <f t="shared" si="178"/>
        <v>0</v>
      </c>
      <c r="PWM6" s="314">
        <f t="shared" si="178"/>
        <v>0</v>
      </c>
      <c r="PWN6" s="314">
        <f t="shared" si="178"/>
        <v>0</v>
      </c>
      <c r="PWO6" s="314">
        <f t="shared" si="178"/>
        <v>0</v>
      </c>
      <c r="PWP6" s="314">
        <f t="shared" si="178"/>
        <v>0</v>
      </c>
      <c r="PWQ6" s="314">
        <f t="shared" si="178"/>
        <v>0</v>
      </c>
      <c r="PWR6" s="314">
        <f t="shared" si="178"/>
        <v>0</v>
      </c>
      <c r="PWS6" s="314">
        <f t="shared" si="178"/>
        <v>0</v>
      </c>
      <c r="PWT6" s="314">
        <f t="shared" si="178"/>
        <v>0</v>
      </c>
      <c r="PWU6" s="314">
        <f t="shared" si="178"/>
        <v>0</v>
      </c>
      <c r="PWV6" s="314">
        <f t="shared" si="178"/>
        <v>0</v>
      </c>
      <c r="PWW6" s="314">
        <f t="shared" si="178"/>
        <v>0</v>
      </c>
      <c r="PWX6" s="314">
        <f t="shared" si="178"/>
        <v>0</v>
      </c>
      <c r="PWY6" s="314">
        <f t="shared" si="178"/>
        <v>0</v>
      </c>
      <c r="PWZ6" s="314">
        <f t="shared" si="178"/>
        <v>0</v>
      </c>
      <c r="PXA6" s="314">
        <f t="shared" si="178"/>
        <v>0</v>
      </c>
      <c r="PXB6" s="314">
        <f t="shared" si="178"/>
        <v>0</v>
      </c>
      <c r="PXC6" s="314">
        <f t="shared" si="178"/>
        <v>0</v>
      </c>
      <c r="PXD6" s="314">
        <f t="shared" si="178"/>
        <v>0</v>
      </c>
      <c r="PXE6" s="314">
        <f t="shared" si="178"/>
        <v>0</v>
      </c>
      <c r="PXF6" s="314">
        <f t="shared" si="178"/>
        <v>0</v>
      </c>
      <c r="PXG6" s="314">
        <f t="shared" si="178"/>
        <v>0</v>
      </c>
      <c r="PXH6" s="314">
        <f t="shared" si="178"/>
        <v>0</v>
      </c>
      <c r="PXI6" s="314">
        <f t="shared" si="178"/>
        <v>0</v>
      </c>
      <c r="PXJ6" s="314">
        <f t="shared" si="178"/>
        <v>0</v>
      </c>
      <c r="PXK6" s="314">
        <f t="shared" si="178"/>
        <v>0</v>
      </c>
      <c r="PXL6" s="314">
        <f t="shared" si="178"/>
        <v>0</v>
      </c>
      <c r="PXM6" s="314">
        <f t="shared" si="178"/>
        <v>0</v>
      </c>
      <c r="PXN6" s="314">
        <f t="shared" si="178"/>
        <v>0</v>
      </c>
      <c r="PXO6" s="314">
        <f t="shared" si="178"/>
        <v>0</v>
      </c>
      <c r="PXP6" s="314">
        <f t="shared" si="178"/>
        <v>0</v>
      </c>
      <c r="PXQ6" s="314">
        <f t="shared" si="178"/>
        <v>0</v>
      </c>
      <c r="PXR6" s="314">
        <f t="shared" si="178"/>
        <v>0</v>
      </c>
      <c r="PXS6" s="314">
        <f t="shared" si="178"/>
        <v>0</v>
      </c>
      <c r="PXT6" s="314">
        <f t="shared" si="178"/>
        <v>0</v>
      </c>
      <c r="PXU6" s="314">
        <f t="shared" si="178"/>
        <v>0</v>
      </c>
      <c r="PXV6" s="314">
        <f t="shared" si="178"/>
        <v>0</v>
      </c>
      <c r="PXW6" s="314">
        <f t="shared" si="178"/>
        <v>0</v>
      </c>
      <c r="PXX6" s="314">
        <f t="shared" ref="PXX6:QAI6" si="179">PXX35-(PXX4+PXX5+PXX7+PXX8+PXX9)</f>
        <v>0</v>
      </c>
      <c r="PXY6" s="314">
        <f t="shared" si="179"/>
        <v>0</v>
      </c>
      <c r="PXZ6" s="314">
        <f t="shared" si="179"/>
        <v>0</v>
      </c>
      <c r="PYA6" s="314">
        <f t="shared" si="179"/>
        <v>0</v>
      </c>
      <c r="PYB6" s="314">
        <f t="shared" si="179"/>
        <v>0</v>
      </c>
      <c r="PYC6" s="314">
        <f t="shared" si="179"/>
        <v>0</v>
      </c>
      <c r="PYD6" s="314">
        <f t="shared" si="179"/>
        <v>0</v>
      </c>
      <c r="PYE6" s="314">
        <f t="shared" si="179"/>
        <v>0</v>
      </c>
      <c r="PYF6" s="314">
        <f t="shared" si="179"/>
        <v>0</v>
      </c>
      <c r="PYG6" s="314">
        <f t="shared" si="179"/>
        <v>0</v>
      </c>
      <c r="PYH6" s="314">
        <f t="shared" si="179"/>
        <v>0</v>
      </c>
      <c r="PYI6" s="314">
        <f t="shared" si="179"/>
        <v>0</v>
      </c>
      <c r="PYJ6" s="314">
        <f t="shared" si="179"/>
        <v>0</v>
      </c>
      <c r="PYK6" s="314">
        <f t="shared" si="179"/>
        <v>0</v>
      </c>
      <c r="PYL6" s="314">
        <f t="shared" si="179"/>
        <v>0</v>
      </c>
      <c r="PYM6" s="314">
        <f t="shared" si="179"/>
        <v>0</v>
      </c>
      <c r="PYN6" s="314">
        <f t="shared" si="179"/>
        <v>0</v>
      </c>
      <c r="PYO6" s="314">
        <f t="shared" si="179"/>
        <v>0</v>
      </c>
      <c r="PYP6" s="314">
        <f t="shared" si="179"/>
        <v>0</v>
      </c>
      <c r="PYQ6" s="314">
        <f t="shared" si="179"/>
        <v>0</v>
      </c>
      <c r="PYR6" s="314">
        <f t="shared" si="179"/>
        <v>0</v>
      </c>
      <c r="PYS6" s="314">
        <f t="shared" si="179"/>
        <v>0</v>
      </c>
      <c r="PYT6" s="314">
        <f t="shared" si="179"/>
        <v>0</v>
      </c>
      <c r="PYU6" s="314">
        <f t="shared" si="179"/>
        <v>0</v>
      </c>
      <c r="PYV6" s="314">
        <f t="shared" si="179"/>
        <v>0</v>
      </c>
      <c r="PYW6" s="314">
        <f t="shared" si="179"/>
        <v>0</v>
      </c>
      <c r="PYX6" s="314">
        <f t="shared" si="179"/>
        <v>0</v>
      </c>
      <c r="PYY6" s="314">
        <f t="shared" si="179"/>
        <v>0</v>
      </c>
      <c r="PYZ6" s="314">
        <f t="shared" si="179"/>
        <v>0</v>
      </c>
      <c r="PZA6" s="314">
        <f t="shared" si="179"/>
        <v>0</v>
      </c>
      <c r="PZB6" s="314">
        <f t="shared" si="179"/>
        <v>0</v>
      </c>
      <c r="PZC6" s="314">
        <f t="shared" si="179"/>
        <v>0</v>
      </c>
      <c r="PZD6" s="314">
        <f t="shared" si="179"/>
        <v>0</v>
      </c>
      <c r="PZE6" s="314">
        <f t="shared" si="179"/>
        <v>0</v>
      </c>
      <c r="PZF6" s="314">
        <f t="shared" si="179"/>
        <v>0</v>
      </c>
      <c r="PZG6" s="314">
        <f t="shared" si="179"/>
        <v>0</v>
      </c>
      <c r="PZH6" s="314">
        <f t="shared" si="179"/>
        <v>0</v>
      </c>
      <c r="PZI6" s="314">
        <f t="shared" si="179"/>
        <v>0</v>
      </c>
      <c r="PZJ6" s="314">
        <f t="shared" si="179"/>
        <v>0</v>
      </c>
      <c r="PZK6" s="314">
        <f t="shared" si="179"/>
        <v>0</v>
      </c>
      <c r="PZL6" s="314">
        <f t="shared" si="179"/>
        <v>0</v>
      </c>
      <c r="PZM6" s="314">
        <f t="shared" si="179"/>
        <v>0</v>
      </c>
      <c r="PZN6" s="314">
        <f t="shared" si="179"/>
        <v>0</v>
      </c>
      <c r="PZO6" s="314">
        <f t="shared" si="179"/>
        <v>0</v>
      </c>
      <c r="PZP6" s="314">
        <f t="shared" si="179"/>
        <v>0</v>
      </c>
      <c r="PZQ6" s="314">
        <f t="shared" si="179"/>
        <v>0</v>
      </c>
      <c r="PZR6" s="314">
        <f t="shared" si="179"/>
        <v>0</v>
      </c>
      <c r="PZS6" s="314">
        <f t="shared" si="179"/>
        <v>0</v>
      </c>
      <c r="PZT6" s="314">
        <f t="shared" si="179"/>
        <v>0</v>
      </c>
      <c r="PZU6" s="314">
        <f t="shared" si="179"/>
        <v>0</v>
      </c>
      <c r="PZV6" s="314">
        <f t="shared" si="179"/>
        <v>0</v>
      </c>
      <c r="PZW6" s="314">
        <f t="shared" si="179"/>
        <v>0</v>
      </c>
      <c r="PZX6" s="314">
        <f t="shared" si="179"/>
        <v>0</v>
      </c>
      <c r="PZY6" s="314">
        <f t="shared" si="179"/>
        <v>0</v>
      </c>
      <c r="PZZ6" s="314">
        <f t="shared" si="179"/>
        <v>0</v>
      </c>
      <c r="QAA6" s="314">
        <f t="shared" si="179"/>
        <v>0</v>
      </c>
      <c r="QAB6" s="314">
        <f t="shared" si="179"/>
        <v>0</v>
      </c>
      <c r="QAC6" s="314">
        <f t="shared" si="179"/>
        <v>0</v>
      </c>
      <c r="QAD6" s="314">
        <f t="shared" si="179"/>
        <v>0</v>
      </c>
      <c r="QAE6" s="314">
        <f t="shared" si="179"/>
        <v>0</v>
      </c>
      <c r="QAF6" s="314">
        <f t="shared" si="179"/>
        <v>0</v>
      </c>
      <c r="QAG6" s="314">
        <f t="shared" si="179"/>
        <v>0</v>
      </c>
      <c r="QAH6" s="314">
        <f t="shared" si="179"/>
        <v>0</v>
      </c>
      <c r="QAI6" s="314">
        <f t="shared" si="179"/>
        <v>0</v>
      </c>
      <c r="QAJ6" s="314">
        <f t="shared" ref="QAJ6:QCU6" si="180">QAJ35-(QAJ4+QAJ5+QAJ7+QAJ8+QAJ9)</f>
        <v>0</v>
      </c>
      <c r="QAK6" s="314">
        <f t="shared" si="180"/>
        <v>0</v>
      </c>
      <c r="QAL6" s="314">
        <f t="shared" si="180"/>
        <v>0</v>
      </c>
      <c r="QAM6" s="314">
        <f t="shared" si="180"/>
        <v>0</v>
      </c>
      <c r="QAN6" s="314">
        <f t="shared" si="180"/>
        <v>0</v>
      </c>
      <c r="QAO6" s="314">
        <f t="shared" si="180"/>
        <v>0</v>
      </c>
      <c r="QAP6" s="314">
        <f t="shared" si="180"/>
        <v>0</v>
      </c>
      <c r="QAQ6" s="314">
        <f t="shared" si="180"/>
        <v>0</v>
      </c>
      <c r="QAR6" s="314">
        <f t="shared" si="180"/>
        <v>0</v>
      </c>
      <c r="QAS6" s="314">
        <f t="shared" si="180"/>
        <v>0</v>
      </c>
      <c r="QAT6" s="314">
        <f t="shared" si="180"/>
        <v>0</v>
      </c>
      <c r="QAU6" s="314">
        <f t="shared" si="180"/>
        <v>0</v>
      </c>
      <c r="QAV6" s="314">
        <f t="shared" si="180"/>
        <v>0</v>
      </c>
      <c r="QAW6" s="314">
        <f t="shared" si="180"/>
        <v>0</v>
      </c>
      <c r="QAX6" s="314">
        <f t="shared" si="180"/>
        <v>0</v>
      </c>
      <c r="QAY6" s="314">
        <f t="shared" si="180"/>
        <v>0</v>
      </c>
      <c r="QAZ6" s="314">
        <f t="shared" si="180"/>
        <v>0</v>
      </c>
      <c r="QBA6" s="314">
        <f t="shared" si="180"/>
        <v>0</v>
      </c>
      <c r="QBB6" s="314">
        <f t="shared" si="180"/>
        <v>0</v>
      </c>
      <c r="QBC6" s="314">
        <f t="shared" si="180"/>
        <v>0</v>
      </c>
      <c r="QBD6" s="314">
        <f t="shared" si="180"/>
        <v>0</v>
      </c>
      <c r="QBE6" s="314">
        <f t="shared" si="180"/>
        <v>0</v>
      </c>
      <c r="QBF6" s="314">
        <f t="shared" si="180"/>
        <v>0</v>
      </c>
      <c r="QBG6" s="314">
        <f t="shared" si="180"/>
        <v>0</v>
      </c>
      <c r="QBH6" s="314">
        <f t="shared" si="180"/>
        <v>0</v>
      </c>
      <c r="QBI6" s="314">
        <f t="shared" si="180"/>
        <v>0</v>
      </c>
      <c r="QBJ6" s="314">
        <f t="shared" si="180"/>
        <v>0</v>
      </c>
      <c r="QBK6" s="314">
        <f t="shared" si="180"/>
        <v>0</v>
      </c>
      <c r="QBL6" s="314">
        <f t="shared" si="180"/>
        <v>0</v>
      </c>
      <c r="QBM6" s="314">
        <f t="shared" si="180"/>
        <v>0</v>
      </c>
      <c r="QBN6" s="314">
        <f t="shared" si="180"/>
        <v>0</v>
      </c>
      <c r="QBO6" s="314">
        <f t="shared" si="180"/>
        <v>0</v>
      </c>
      <c r="QBP6" s="314">
        <f t="shared" si="180"/>
        <v>0</v>
      </c>
      <c r="QBQ6" s="314">
        <f t="shared" si="180"/>
        <v>0</v>
      </c>
      <c r="QBR6" s="314">
        <f t="shared" si="180"/>
        <v>0</v>
      </c>
      <c r="QBS6" s="314">
        <f t="shared" si="180"/>
        <v>0</v>
      </c>
      <c r="QBT6" s="314">
        <f t="shared" si="180"/>
        <v>0</v>
      </c>
      <c r="QBU6" s="314">
        <f t="shared" si="180"/>
        <v>0</v>
      </c>
      <c r="QBV6" s="314">
        <f t="shared" si="180"/>
        <v>0</v>
      </c>
      <c r="QBW6" s="314">
        <f t="shared" si="180"/>
        <v>0</v>
      </c>
      <c r="QBX6" s="314">
        <f t="shared" si="180"/>
        <v>0</v>
      </c>
      <c r="QBY6" s="314">
        <f t="shared" si="180"/>
        <v>0</v>
      </c>
      <c r="QBZ6" s="314">
        <f t="shared" si="180"/>
        <v>0</v>
      </c>
      <c r="QCA6" s="314">
        <f t="shared" si="180"/>
        <v>0</v>
      </c>
      <c r="QCB6" s="314">
        <f t="shared" si="180"/>
        <v>0</v>
      </c>
      <c r="QCC6" s="314">
        <f t="shared" si="180"/>
        <v>0</v>
      </c>
      <c r="QCD6" s="314">
        <f t="shared" si="180"/>
        <v>0</v>
      </c>
      <c r="QCE6" s="314">
        <f t="shared" si="180"/>
        <v>0</v>
      </c>
      <c r="QCF6" s="314">
        <f t="shared" si="180"/>
        <v>0</v>
      </c>
      <c r="QCG6" s="314">
        <f t="shared" si="180"/>
        <v>0</v>
      </c>
      <c r="QCH6" s="314">
        <f t="shared" si="180"/>
        <v>0</v>
      </c>
      <c r="QCI6" s="314">
        <f t="shared" si="180"/>
        <v>0</v>
      </c>
      <c r="QCJ6" s="314">
        <f t="shared" si="180"/>
        <v>0</v>
      </c>
      <c r="QCK6" s="314">
        <f t="shared" si="180"/>
        <v>0</v>
      </c>
      <c r="QCL6" s="314">
        <f t="shared" si="180"/>
        <v>0</v>
      </c>
      <c r="QCM6" s="314">
        <f t="shared" si="180"/>
        <v>0</v>
      </c>
      <c r="QCN6" s="314">
        <f t="shared" si="180"/>
        <v>0</v>
      </c>
      <c r="QCO6" s="314">
        <f t="shared" si="180"/>
        <v>0</v>
      </c>
      <c r="QCP6" s="314">
        <f t="shared" si="180"/>
        <v>0</v>
      </c>
      <c r="QCQ6" s="314">
        <f t="shared" si="180"/>
        <v>0</v>
      </c>
      <c r="QCR6" s="314">
        <f t="shared" si="180"/>
        <v>0</v>
      </c>
      <c r="QCS6" s="314">
        <f t="shared" si="180"/>
        <v>0</v>
      </c>
      <c r="QCT6" s="314">
        <f t="shared" si="180"/>
        <v>0</v>
      </c>
      <c r="QCU6" s="314">
        <f t="shared" si="180"/>
        <v>0</v>
      </c>
      <c r="QCV6" s="314">
        <f t="shared" ref="QCV6:QFG6" si="181">QCV35-(QCV4+QCV5+QCV7+QCV8+QCV9)</f>
        <v>0</v>
      </c>
      <c r="QCW6" s="314">
        <f t="shared" si="181"/>
        <v>0</v>
      </c>
      <c r="QCX6" s="314">
        <f t="shared" si="181"/>
        <v>0</v>
      </c>
      <c r="QCY6" s="314">
        <f t="shared" si="181"/>
        <v>0</v>
      </c>
      <c r="QCZ6" s="314">
        <f t="shared" si="181"/>
        <v>0</v>
      </c>
      <c r="QDA6" s="314">
        <f t="shared" si="181"/>
        <v>0</v>
      </c>
      <c r="QDB6" s="314">
        <f t="shared" si="181"/>
        <v>0</v>
      </c>
      <c r="QDC6" s="314">
        <f t="shared" si="181"/>
        <v>0</v>
      </c>
      <c r="QDD6" s="314">
        <f t="shared" si="181"/>
        <v>0</v>
      </c>
      <c r="QDE6" s="314">
        <f t="shared" si="181"/>
        <v>0</v>
      </c>
      <c r="QDF6" s="314">
        <f t="shared" si="181"/>
        <v>0</v>
      </c>
      <c r="QDG6" s="314">
        <f t="shared" si="181"/>
        <v>0</v>
      </c>
      <c r="QDH6" s="314">
        <f t="shared" si="181"/>
        <v>0</v>
      </c>
      <c r="QDI6" s="314">
        <f t="shared" si="181"/>
        <v>0</v>
      </c>
      <c r="QDJ6" s="314">
        <f t="shared" si="181"/>
        <v>0</v>
      </c>
      <c r="QDK6" s="314">
        <f t="shared" si="181"/>
        <v>0</v>
      </c>
      <c r="QDL6" s="314">
        <f t="shared" si="181"/>
        <v>0</v>
      </c>
      <c r="QDM6" s="314">
        <f t="shared" si="181"/>
        <v>0</v>
      </c>
      <c r="QDN6" s="314">
        <f t="shared" si="181"/>
        <v>0</v>
      </c>
      <c r="QDO6" s="314">
        <f t="shared" si="181"/>
        <v>0</v>
      </c>
      <c r="QDP6" s="314">
        <f t="shared" si="181"/>
        <v>0</v>
      </c>
      <c r="QDQ6" s="314">
        <f t="shared" si="181"/>
        <v>0</v>
      </c>
      <c r="QDR6" s="314">
        <f t="shared" si="181"/>
        <v>0</v>
      </c>
      <c r="QDS6" s="314">
        <f t="shared" si="181"/>
        <v>0</v>
      </c>
      <c r="QDT6" s="314">
        <f t="shared" si="181"/>
        <v>0</v>
      </c>
      <c r="QDU6" s="314">
        <f t="shared" si="181"/>
        <v>0</v>
      </c>
      <c r="QDV6" s="314">
        <f t="shared" si="181"/>
        <v>0</v>
      </c>
      <c r="QDW6" s="314">
        <f t="shared" si="181"/>
        <v>0</v>
      </c>
      <c r="QDX6" s="314">
        <f t="shared" si="181"/>
        <v>0</v>
      </c>
      <c r="QDY6" s="314">
        <f t="shared" si="181"/>
        <v>0</v>
      </c>
      <c r="QDZ6" s="314">
        <f t="shared" si="181"/>
        <v>0</v>
      </c>
      <c r="QEA6" s="314">
        <f t="shared" si="181"/>
        <v>0</v>
      </c>
      <c r="QEB6" s="314">
        <f t="shared" si="181"/>
        <v>0</v>
      </c>
      <c r="QEC6" s="314">
        <f t="shared" si="181"/>
        <v>0</v>
      </c>
      <c r="QED6" s="314">
        <f t="shared" si="181"/>
        <v>0</v>
      </c>
      <c r="QEE6" s="314">
        <f t="shared" si="181"/>
        <v>0</v>
      </c>
      <c r="QEF6" s="314">
        <f t="shared" si="181"/>
        <v>0</v>
      </c>
      <c r="QEG6" s="314">
        <f t="shared" si="181"/>
        <v>0</v>
      </c>
      <c r="QEH6" s="314">
        <f t="shared" si="181"/>
        <v>0</v>
      </c>
      <c r="QEI6" s="314">
        <f t="shared" si="181"/>
        <v>0</v>
      </c>
      <c r="QEJ6" s="314">
        <f t="shared" si="181"/>
        <v>0</v>
      </c>
      <c r="QEK6" s="314">
        <f t="shared" si="181"/>
        <v>0</v>
      </c>
      <c r="QEL6" s="314">
        <f t="shared" si="181"/>
        <v>0</v>
      </c>
      <c r="QEM6" s="314">
        <f t="shared" si="181"/>
        <v>0</v>
      </c>
      <c r="QEN6" s="314">
        <f t="shared" si="181"/>
        <v>0</v>
      </c>
      <c r="QEO6" s="314">
        <f t="shared" si="181"/>
        <v>0</v>
      </c>
      <c r="QEP6" s="314">
        <f t="shared" si="181"/>
        <v>0</v>
      </c>
      <c r="QEQ6" s="314">
        <f t="shared" si="181"/>
        <v>0</v>
      </c>
      <c r="QER6" s="314">
        <f t="shared" si="181"/>
        <v>0</v>
      </c>
      <c r="QES6" s="314">
        <f t="shared" si="181"/>
        <v>0</v>
      </c>
      <c r="QET6" s="314">
        <f t="shared" si="181"/>
        <v>0</v>
      </c>
      <c r="QEU6" s="314">
        <f t="shared" si="181"/>
        <v>0</v>
      </c>
      <c r="QEV6" s="314">
        <f t="shared" si="181"/>
        <v>0</v>
      </c>
      <c r="QEW6" s="314">
        <f t="shared" si="181"/>
        <v>0</v>
      </c>
      <c r="QEX6" s="314">
        <f t="shared" si="181"/>
        <v>0</v>
      </c>
      <c r="QEY6" s="314">
        <f t="shared" si="181"/>
        <v>0</v>
      </c>
      <c r="QEZ6" s="314">
        <f t="shared" si="181"/>
        <v>0</v>
      </c>
      <c r="QFA6" s="314">
        <f t="shared" si="181"/>
        <v>0</v>
      </c>
      <c r="QFB6" s="314">
        <f t="shared" si="181"/>
        <v>0</v>
      </c>
      <c r="QFC6" s="314">
        <f t="shared" si="181"/>
        <v>0</v>
      </c>
      <c r="QFD6" s="314">
        <f t="shared" si="181"/>
        <v>0</v>
      </c>
      <c r="QFE6" s="314">
        <f t="shared" si="181"/>
        <v>0</v>
      </c>
      <c r="QFF6" s="314">
        <f t="shared" si="181"/>
        <v>0</v>
      </c>
      <c r="QFG6" s="314">
        <f t="shared" si="181"/>
        <v>0</v>
      </c>
      <c r="QFH6" s="314">
        <f t="shared" ref="QFH6:QHS6" si="182">QFH35-(QFH4+QFH5+QFH7+QFH8+QFH9)</f>
        <v>0</v>
      </c>
      <c r="QFI6" s="314">
        <f t="shared" si="182"/>
        <v>0</v>
      </c>
      <c r="QFJ6" s="314">
        <f t="shared" si="182"/>
        <v>0</v>
      </c>
      <c r="QFK6" s="314">
        <f t="shared" si="182"/>
        <v>0</v>
      </c>
      <c r="QFL6" s="314">
        <f t="shared" si="182"/>
        <v>0</v>
      </c>
      <c r="QFM6" s="314">
        <f t="shared" si="182"/>
        <v>0</v>
      </c>
      <c r="QFN6" s="314">
        <f t="shared" si="182"/>
        <v>0</v>
      </c>
      <c r="QFO6" s="314">
        <f t="shared" si="182"/>
        <v>0</v>
      </c>
      <c r="QFP6" s="314">
        <f t="shared" si="182"/>
        <v>0</v>
      </c>
      <c r="QFQ6" s="314">
        <f t="shared" si="182"/>
        <v>0</v>
      </c>
      <c r="QFR6" s="314">
        <f t="shared" si="182"/>
        <v>0</v>
      </c>
      <c r="QFS6" s="314">
        <f t="shared" si="182"/>
        <v>0</v>
      </c>
      <c r="QFT6" s="314">
        <f t="shared" si="182"/>
        <v>0</v>
      </c>
      <c r="QFU6" s="314">
        <f t="shared" si="182"/>
        <v>0</v>
      </c>
      <c r="QFV6" s="314">
        <f t="shared" si="182"/>
        <v>0</v>
      </c>
      <c r="QFW6" s="314">
        <f t="shared" si="182"/>
        <v>0</v>
      </c>
      <c r="QFX6" s="314">
        <f t="shared" si="182"/>
        <v>0</v>
      </c>
      <c r="QFY6" s="314">
        <f t="shared" si="182"/>
        <v>0</v>
      </c>
      <c r="QFZ6" s="314">
        <f t="shared" si="182"/>
        <v>0</v>
      </c>
      <c r="QGA6" s="314">
        <f t="shared" si="182"/>
        <v>0</v>
      </c>
      <c r="QGB6" s="314">
        <f t="shared" si="182"/>
        <v>0</v>
      </c>
      <c r="QGC6" s="314">
        <f t="shared" si="182"/>
        <v>0</v>
      </c>
      <c r="QGD6" s="314">
        <f t="shared" si="182"/>
        <v>0</v>
      </c>
      <c r="QGE6" s="314">
        <f t="shared" si="182"/>
        <v>0</v>
      </c>
      <c r="QGF6" s="314">
        <f t="shared" si="182"/>
        <v>0</v>
      </c>
      <c r="QGG6" s="314">
        <f t="shared" si="182"/>
        <v>0</v>
      </c>
      <c r="QGH6" s="314">
        <f t="shared" si="182"/>
        <v>0</v>
      </c>
      <c r="QGI6" s="314">
        <f t="shared" si="182"/>
        <v>0</v>
      </c>
      <c r="QGJ6" s="314">
        <f t="shared" si="182"/>
        <v>0</v>
      </c>
      <c r="QGK6" s="314">
        <f t="shared" si="182"/>
        <v>0</v>
      </c>
      <c r="QGL6" s="314">
        <f t="shared" si="182"/>
        <v>0</v>
      </c>
      <c r="QGM6" s="314">
        <f t="shared" si="182"/>
        <v>0</v>
      </c>
      <c r="QGN6" s="314">
        <f t="shared" si="182"/>
        <v>0</v>
      </c>
      <c r="QGO6" s="314">
        <f t="shared" si="182"/>
        <v>0</v>
      </c>
      <c r="QGP6" s="314">
        <f t="shared" si="182"/>
        <v>0</v>
      </c>
      <c r="QGQ6" s="314">
        <f t="shared" si="182"/>
        <v>0</v>
      </c>
      <c r="QGR6" s="314">
        <f t="shared" si="182"/>
        <v>0</v>
      </c>
      <c r="QGS6" s="314">
        <f t="shared" si="182"/>
        <v>0</v>
      </c>
      <c r="QGT6" s="314">
        <f t="shared" si="182"/>
        <v>0</v>
      </c>
      <c r="QGU6" s="314">
        <f t="shared" si="182"/>
        <v>0</v>
      </c>
      <c r="QGV6" s="314">
        <f t="shared" si="182"/>
        <v>0</v>
      </c>
      <c r="QGW6" s="314">
        <f t="shared" si="182"/>
        <v>0</v>
      </c>
      <c r="QGX6" s="314">
        <f t="shared" si="182"/>
        <v>0</v>
      </c>
      <c r="QGY6" s="314">
        <f t="shared" si="182"/>
        <v>0</v>
      </c>
      <c r="QGZ6" s="314">
        <f t="shared" si="182"/>
        <v>0</v>
      </c>
      <c r="QHA6" s="314">
        <f t="shared" si="182"/>
        <v>0</v>
      </c>
      <c r="QHB6" s="314">
        <f t="shared" si="182"/>
        <v>0</v>
      </c>
      <c r="QHC6" s="314">
        <f t="shared" si="182"/>
        <v>0</v>
      </c>
      <c r="QHD6" s="314">
        <f t="shared" si="182"/>
        <v>0</v>
      </c>
      <c r="QHE6" s="314">
        <f t="shared" si="182"/>
        <v>0</v>
      </c>
      <c r="QHF6" s="314">
        <f t="shared" si="182"/>
        <v>0</v>
      </c>
      <c r="QHG6" s="314">
        <f t="shared" si="182"/>
        <v>0</v>
      </c>
      <c r="QHH6" s="314">
        <f t="shared" si="182"/>
        <v>0</v>
      </c>
      <c r="QHI6" s="314">
        <f t="shared" si="182"/>
        <v>0</v>
      </c>
      <c r="QHJ6" s="314">
        <f t="shared" si="182"/>
        <v>0</v>
      </c>
      <c r="QHK6" s="314">
        <f t="shared" si="182"/>
        <v>0</v>
      </c>
      <c r="QHL6" s="314">
        <f t="shared" si="182"/>
        <v>0</v>
      </c>
      <c r="QHM6" s="314">
        <f t="shared" si="182"/>
        <v>0</v>
      </c>
      <c r="QHN6" s="314">
        <f t="shared" si="182"/>
        <v>0</v>
      </c>
      <c r="QHO6" s="314">
        <f t="shared" si="182"/>
        <v>0</v>
      </c>
      <c r="QHP6" s="314">
        <f t="shared" si="182"/>
        <v>0</v>
      </c>
      <c r="QHQ6" s="314">
        <f t="shared" si="182"/>
        <v>0</v>
      </c>
      <c r="QHR6" s="314">
        <f t="shared" si="182"/>
        <v>0</v>
      </c>
      <c r="QHS6" s="314">
        <f t="shared" si="182"/>
        <v>0</v>
      </c>
      <c r="QHT6" s="314">
        <f t="shared" ref="QHT6:QKE6" si="183">QHT35-(QHT4+QHT5+QHT7+QHT8+QHT9)</f>
        <v>0</v>
      </c>
      <c r="QHU6" s="314">
        <f t="shared" si="183"/>
        <v>0</v>
      </c>
      <c r="QHV6" s="314">
        <f t="shared" si="183"/>
        <v>0</v>
      </c>
      <c r="QHW6" s="314">
        <f t="shared" si="183"/>
        <v>0</v>
      </c>
      <c r="QHX6" s="314">
        <f t="shared" si="183"/>
        <v>0</v>
      </c>
      <c r="QHY6" s="314">
        <f t="shared" si="183"/>
        <v>0</v>
      </c>
      <c r="QHZ6" s="314">
        <f t="shared" si="183"/>
        <v>0</v>
      </c>
      <c r="QIA6" s="314">
        <f t="shared" si="183"/>
        <v>0</v>
      </c>
      <c r="QIB6" s="314">
        <f t="shared" si="183"/>
        <v>0</v>
      </c>
      <c r="QIC6" s="314">
        <f t="shared" si="183"/>
        <v>0</v>
      </c>
      <c r="QID6" s="314">
        <f t="shared" si="183"/>
        <v>0</v>
      </c>
      <c r="QIE6" s="314">
        <f t="shared" si="183"/>
        <v>0</v>
      </c>
      <c r="QIF6" s="314">
        <f t="shared" si="183"/>
        <v>0</v>
      </c>
      <c r="QIG6" s="314">
        <f t="shared" si="183"/>
        <v>0</v>
      </c>
      <c r="QIH6" s="314">
        <f t="shared" si="183"/>
        <v>0</v>
      </c>
      <c r="QII6" s="314">
        <f t="shared" si="183"/>
        <v>0</v>
      </c>
      <c r="QIJ6" s="314">
        <f t="shared" si="183"/>
        <v>0</v>
      </c>
      <c r="QIK6" s="314">
        <f t="shared" si="183"/>
        <v>0</v>
      </c>
      <c r="QIL6" s="314">
        <f t="shared" si="183"/>
        <v>0</v>
      </c>
      <c r="QIM6" s="314">
        <f t="shared" si="183"/>
        <v>0</v>
      </c>
      <c r="QIN6" s="314">
        <f t="shared" si="183"/>
        <v>0</v>
      </c>
      <c r="QIO6" s="314">
        <f t="shared" si="183"/>
        <v>0</v>
      </c>
      <c r="QIP6" s="314">
        <f t="shared" si="183"/>
        <v>0</v>
      </c>
      <c r="QIQ6" s="314">
        <f t="shared" si="183"/>
        <v>0</v>
      </c>
      <c r="QIR6" s="314">
        <f t="shared" si="183"/>
        <v>0</v>
      </c>
      <c r="QIS6" s="314">
        <f t="shared" si="183"/>
        <v>0</v>
      </c>
      <c r="QIT6" s="314">
        <f t="shared" si="183"/>
        <v>0</v>
      </c>
      <c r="QIU6" s="314">
        <f t="shared" si="183"/>
        <v>0</v>
      </c>
      <c r="QIV6" s="314">
        <f t="shared" si="183"/>
        <v>0</v>
      </c>
      <c r="QIW6" s="314">
        <f t="shared" si="183"/>
        <v>0</v>
      </c>
      <c r="QIX6" s="314">
        <f t="shared" si="183"/>
        <v>0</v>
      </c>
      <c r="QIY6" s="314">
        <f t="shared" si="183"/>
        <v>0</v>
      </c>
      <c r="QIZ6" s="314">
        <f t="shared" si="183"/>
        <v>0</v>
      </c>
      <c r="QJA6" s="314">
        <f t="shared" si="183"/>
        <v>0</v>
      </c>
      <c r="QJB6" s="314">
        <f t="shared" si="183"/>
        <v>0</v>
      </c>
      <c r="QJC6" s="314">
        <f t="shared" si="183"/>
        <v>0</v>
      </c>
      <c r="QJD6" s="314">
        <f t="shared" si="183"/>
        <v>0</v>
      </c>
      <c r="QJE6" s="314">
        <f t="shared" si="183"/>
        <v>0</v>
      </c>
      <c r="QJF6" s="314">
        <f t="shared" si="183"/>
        <v>0</v>
      </c>
      <c r="QJG6" s="314">
        <f t="shared" si="183"/>
        <v>0</v>
      </c>
      <c r="QJH6" s="314">
        <f t="shared" si="183"/>
        <v>0</v>
      </c>
      <c r="QJI6" s="314">
        <f t="shared" si="183"/>
        <v>0</v>
      </c>
      <c r="QJJ6" s="314">
        <f t="shared" si="183"/>
        <v>0</v>
      </c>
      <c r="QJK6" s="314">
        <f t="shared" si="183"/>
        <v>0</v>
      </c>
      <c r="QJL6" s="314">
        <f t="shared" si="183"/>
        <v>0</v>
      </c>
      <c r="QJM6" s="314">
        <f t="shared" si="183"/>
        <v>0</v>
      </c>
      <c r="QJN6" s="314">
        <f t="shared" si="183"/>
        <v>0</v>
      </c>
      <c r="QJO6" s="314">
        <f t="shared" si="183"/>
        <v>0</v>
      </c>
      <c r="QJP6" s="314">
        <f t="shared" si="183"/>
        <v>0</v>
      </c>
      <c r="QJQ6" s="314">
        <f t="shared" si="183"/>
        <v>0</v>
      </c>
      <c r="QJR6" s="314">
        <f t="shared" si="183"/>
        <v>0</v>
      </c>
      <c r="QJS6" s="314">
        <f t="shared" si="183"/>
        <v>0</v>
      </c>
      <c r="QJT6" s="314">
        <f t="shared" si="183"/>
        <v>0</v>
      </c>
      <c r="QJU6" s="314">
        <f t="shared" si="183"/>
        <v>0</v>
      </c>
      <c r="QJV6" s="314">
        <f t="shared" si="183"/>
        <v>0</v>
      </c>
      <c r="QJW6" s="314">
        <f t="shared" si="183"/>
        <v>0</v>
      </c>
      <c r="QJX6" s="314">
        <f t="shared" si="183"/>
        <v>0</v>
      </c>
      <c r="QJY6" s="314">
        <f t="shared" si="183"/>
        <v>0</v>
      </c>
      <c r="QJZ6" s="314">
        <f t="shared" si="183"/>
        <v>0</v>
      </c>
      <c r="QKA6" s="314">
        <f t="shared" si="183"/>
        <v>0</v>
      </c>
      <c r="QKB6" s="314">
        <f t="shared" si="183"/>
        <v>0</v>
      </c>
      <c r="QKC6" s="314">
        <f t="shared" si="183"/>
        <v>0</v>
      </c>
      <c r="QKD6" s="314">
        <f t="shared" si="183"/>
        <v>0</v>
      </c>
      <c r="QKE6" s="314">
        <f t="shared" si="183"/>
        <v>0</v>
      </c>
      <c r="QKF6" s="314">
        <f t="shared" ref="QKF6:QMQ6" si="184">QKF35-(QKF4+QKF5+QKF7+QKF8+QKF9)</f>
        <v>0</v>
      </c>
      <c r="QKG6" s="314">
        <f t="shared" si="184"/>
        <v>0</v>
      </c>
      <c r="QKH6" s="314">
        <f t="shared" si="184"/>
        <v>0</v>
      </c>
      <c r="QKI6" s="314">
        <f t="shared" si="184"/>
        <v>0</v>
      </c>
      <c r="QKJ6" s="314">
        <f t="shared" si="184"/>
        <v>0</v>
      </c>
      <c r="QKK6" s="314">
        <f t="shared" si="184"/>
        <v>0</v>
      </c>
      <c r="QKL6" s="314">
        <f t="shared" si="184"/>
        <v>0</v>
      </c>
      <c r="QKM6" s="314">
        <f t="shared" si="184"/>
        <v>0</v>
      </c>
      <c r="QKN6" s="314">
        <f t="shared" si="184"/>
        <v>0</v>
      </c>
      <c r="QKO6" s="314">
        <f t="shared" si="184"/>
        <v>0</v>
      </c>
      <c r="QKP6" s="314">
        <f t="shared" si="184"/>
        <v>0</v>
      </c>
      <c r="QKQ6" s="314">
        <f t="shared" si="184"/>
        <v>0</v>
      </c>
      <c r="QKR6" s="314">
        <f t="shared" si="184"/>
        <v>0</v>
      </c>
      <c r="QKS6" s="314">
        <f t="shared" si="184"/>
        <v>0</v>
      </c>
      <c r="QKT6" s="314">
        <f t="shared" si="184"/>
        <v>0</v>
      </c>
      <c r="QKU6" s="314">
        <f t="shared" si="184"/>
        <v>0</v>
      </c>
      <c r="QKV6" s="314">
        <f t="shared" si="184"/>
        <v>0</v>
      </c>
      <c r="QKW6" s="314">
        <f t="shared" si="184"/>
        <v>0</v>
      </c>
      <c r="QKX6" s="314">
        <f t="shared" si="184"/>
        <v>0</v>
      </c>
      <c r="QKY6" s="314">
        <f t="shared" si="184"/>
        <v>0</v>
      </c>
      <c r="QKZ6" s="314">
        <f t="shared" si="184"/>
        <v>0</v>
      </c>
      <c r="QLA6" s="314">
        <f t="shared" si="184"/>
        <v>0</v>
      </c>
      <c r="QLB6" s="314">
        <f t="shared" si="184"/>
        <v>0</v>
      </c>
      <c r="QLC6" s="314">
        <f t="shared" si="184"/>
        <v>0</v>
      </c>
      <c r="QLD6" s="314">
        <f t="shared" si="184"/>
        <v>0</v>
      </c>
      <c r="QLE6" s="314">
        <f t="shared" si="184"/>
        <v>0</v>
      </c>
      <c r="QLF6" s="314">
        <f t="shared" si="184"/>
        <v>0</v>
      </c>
      <c r="QLG6" s="314">
        <f t="shared" si="184"/>
        <v>0</v>
      </c>
      <c r="QLH6" s="314">
        <f t="shared" si="184"/>
        <v>0</v>
      </c>
      <c r="QLI6" s="314">
        <f t="shared" si="184"/>
        <v>0</v>
      </c>
      <c r="QLJ6" s="314">
        <f t="shared" si="184"/>
        <v>0</v>
      </c>
      <c r="QLK6" s="314">
        <f t="shared" si="184"/>
        <v>0</v>
      </c>
      <c r="QLL6" s="314">
        <f t="shared" si="184"/>
        <v>0</v>
      </c>
      <c r="QLM6" s="314">
        <f t="shared" si="184"/>
        <v>0</v>
      </c>
      <c r="QLN6" s="314">
        <f t="shared" si="184"/>
        <v>0</v>
      </c>
      <c r="QLO6" s="314">
        <f t="shared" si="184"/>
        <v>0</v>
      </c>
      <c r="QLP6" s="314">
        <f t="shared" si="184"/>
        <v>0</v>
      </c>
      <c r="QLQ6" s="314">
        <f t="shared" si="184"/>
        <v>0</v>
      </c>
      <c r="QLR6" s="314">
        <f t="shared" si="184"/>
        <v>0</v>
      </c>
      <c r="QLS6" s="314">
        <f t="shared" si="184"/>
        <v>0</v>
      </c>
      <c r="QLT6" s="314">
        <f t="shared" si="184"/>
        <v>0</v>
      </c>
      <c r="QLU6" s="314">
        <f t="shared" si="184"/>
        <v>0</v>
      </c>
      <c r="QLV6" s="314">
        <f t="shared" si="184"/>
        <v>0</v>
      </c>
      <c r="QLW6" s="314">
        <f t="shared" si="184"/>
        <v>0</v>
      </c>
      <c r="QLX6" s="314">
        <f t="shared" si="184"/>
        <v>0</v>
      </c>
      <c r="QLY6" s="314">
        <f t="shared" si="184"/>
        <v>0</v>
      </c>
      <c r="QLZ6" s="314">
        <f t="shared" si="184"/>
        <v>0</v>
      </c>
      <c r="QMA6" s="314">
        <f t="shared" si="184"/>
        <v>0</v>
      </c>
      <c r="QMB6" s="314">
        <f t="shared" si="184"/>
        <v>0</v>
      </c>
      <c r="QMC6" s="314">
        <f t="shared" si="184"/>
        <v>0</v>
      </c>
      <c r="QMD6" s="314">
        <f t="shared" si="184"/>
        <v>0</v>
      </c>
      <c r="QME6" s="314">
        <f t="shared" si="184"/>
        <v>0</v>
      </c>
      <c r="QMF6" s="314">
        <f t="shared" si="184"/>
        <v>0</v>
      </c>
      <c r="QMG6" s="314">
        <f t="shared" si="184"/>
        <v>0</v>
      </c>
      <c r="QMH6" s="314">
        <f t="shared" si="184"/>
        <v>0</v>
      </c>
      <c r="QMI6" s="314">
        <f t="shared" si="184"/>
        <v>0</v>
      </c>
      <c r="QMJ6" s="314">
        <f t="shared" si="184"/>
        <v>0</v>
      </c>
      <c r="QMK6" s="314">
        <f t="shared" si="184"/>
        <v>0</v>
      </c>
      <c r="QML6" s="314">
        <f t="shared" si="184"/>
        <v>0</v>
      </c>
      <c r="QMM6" s="314">
        <f t="shared" si="184"/>
        <v>0</v>
      </c>
      <c r="QMN6" s="314">
        <f t="shared" si="184"/>
        <v>0</v>
      </c>
      <c r="QMO6" s="314">
        <f t="shared" si="184"/>
        <v>0</v>
      </c>
      <c r="QMP6" s="314">
        <f t="shared" si="184"/>
        <v>0</v>
      </c>
      <c r="QMQ6" s="314">
        <f t="shared" si="184"/>
        <v>0</v>
      </c>
      <c r="QMR6" s="314">
        <f t="shared" ref="QMR6:QPC6" si="185">QMR35-(QMR4+QMR5+QMR7+QMR8+QMR9)</f>
        <v>0</v>
      </c>
      <c r="QMS6" s="314">
        <f t="shared" si="185"/>
        <v>0</v>
      </c>
      <c r="QMT6" s="314">
        <f t="shared" si="185"/>
        <v>0</v>
      </c>
      <c r="QMU6" s="314">
        <f t="shared" si="185"/>
        <v>0</v>
      </c>
      <c r="QMV6" s="314">
        <f t="shared" si="185"/>
        <v>0</v>
      </c>
      <c r="QMW6" s="314">
        <f t="shared" si="185"/>
        <v>0</v>
      </c>
      <c r="QMX6" s="314">
        <f t="shared" si="185"/>
        <v>0</v>
      </c>
      <c r="QMY6" s="314">
        <f t="shared" si="185"/>
        <v>0</v>
      </c>
      <c r="QMZ6" s="314">
        <f t="shared" si="185"/>
        <v>0</v>
      </c>
      <c r="QNA6" s="314">
        <f t="shared" si="185"/>
        <v>0</v>
      </c>
      <c r="QNB6" s="314">
        <f t="shared" si="185"/>
        <v>0</v>
      </c>
      <c r="QNC6" s="314">
        <f t="shared" si="185"/>
        <v>0</v>
      </c>
      <c r="QND6" s="314">
        <f t="shared" si="185"/>
        <v>0</v>
      </c>
      <c r="QNE6" s="314">
        <f t="shared" si="185"/>
        <v>0</v>
      </c>
      <c r="QNF6" s="314">
        <f t="shared" si="185"/>
        <v>0</v>
      </c>
      <c r="QNG6" s="314">
        <f t="shared" si="185"/>
        <v>0</v>
      </c>
      <c r="QNH6" s="314">
        <f t="shared" si="185"/>
        <v>0</v>
      </c>
      <c r="QNI6" s="314">
        <f t="shared" si="185"/>
        <v>0</v>
      </c>
      <c r="QNJ6" s="314">
        <f t="shared" si="185"/>
        <v>0</v>
      </c>
      <c r="QNK6" s="314">
        <f t="shared" si="185"/>
        <v>0</v>
      </c>
      <c r="QNL6" s="314">
        <f t="shared" si="185"/>
        <v>0</v>
      </c>
      <c r="QNM6" s="314">
        <f t="shared" si="185"/>
        <v>0</v>
      </c>
      <c r="QNN6" s="314">
        <f t="shared" si="185"/>
        <v>0</v>
      </c>
      <c r="QNO6" s="314">
        <f t="shared" si="185"/>
        <v>0</v>
      </c>
      <c r="QNP6" s="314">
        <f t="shared" si="185"/>
        <v>0</v>
      </c>
      <c r="QNQ6" s="314">
        <f t="shared" si="185"/>
        <v>0</v>
      </c>
      <c r="QNR6" s="314">
        <f t="shared" si="185"/>
        <v>0</v>
      </c>
      <c r="QNS6" s="314">
        <f t="shared" si="185"/>
        <v>0</v>
      </c>
      <c r="QNT6" s="314">
        <f t="shared" si="185"/>
        <v>0</v>
      </c>
      <c r="QNU6" s="314">
        <f t="shared" si="185"/>
        <v>0</v>
      </c>
      <c r="QNV6" s="314">
        <f t="shared" si="185"/>
        <v>0</v>
      </c>
      <c r="QNW6" s="314">
        <f t="shared" si="185"/>
        <v>0</v>
      </c>
      <c r="QNX6" s="314">
        <f t="shared" si="185"/>
        <v>0</v>
      </c>
      <c r="QNY6" s="314">
        <f t="shared" si="185"/>
        <v>0</v>
      </c>
      <c r="QNZ6" s="314">
        <f t="shared" si="185"/>
        <v>0</v>
      </c>
      <c r="QOA6" s="314">
        <f t="shared" si="185"/>
        <v>0</v>
      </c>
      <c r="QOB6" s="314">
        <f t="shared" si="185"/>
        <v>0</v>
      </c>
      <c r="QOC6" s="314">
        <f t="shared" si="185"/>
        <v>0</v>
      </c>
      <c r="QOD6" s="314">
        <f t="shared" si="185"/>
        <v>0</v>
      </c>
      <c r="QOE6" s="314">
        <f t="shared" si="185"/>
        <v>0</v>
      </c>
      <c r="QOF6" s="314">
        <f t="shared" si="185"/>
        <v>0</v>
      </c>
      <c r="QOG6" s="314">
        <f t="shared" si="185"/>
        <v>0</v>
      </c>
      <c r="QOH6" s="314">
        <f t="shared" si="185"/>
        <v>0</v>
      </c>
      <c r="QOI6" s="314">
        <f t="shared" si="185"/>
        <v>0</v>
      </c>
      <c r="QOJ6" s="314">
        <f t="shared" si="185"/>
        <v>0</v>
      </c>
      <c r="QOK6" s="314">
        <f t="shared" si="185"/>
        <v>0</v>
      </c>
      <c r="QOL6" s="314">
        <f t="shared" si="185"/>
        <v>0</v>
      </c>
      <c r="QOM6" s="314">
        <f t="shared" si="185"/>
        <v>0</v>
      </c>
      <c r="QON6" s="314">
        <f t="shared" si="185"/>
        <v>0</v>
      </c>
      <c r="QOO6" s="314">
        <f t="shared" si="185"/>
        <v>0</v>
      </c>
      <c r="QOP6" s="314">
        <f t="shared" si="185"/>
        <v>0</v>
      </c>
      <c r="QOQ6" s="314">
        <f t="shared" si="185"/>
        <v>0</v>
      </c>
      <c r="QOR6" s="314">
        <f t="shared" si="185"/>
        <v>0</v>
      </c>
      <c r="QOS6" s="314">
        <f t="shared" si="185"/>
        <v>0</v>
      </c>
      <c r="QOT6" s="314">
        <f t="shared" si="185"/>
        <v>0</v>
      </c>
      <c r="QOU6" s="314">
        <f t="shared" si="185"/>
        <v>0</v>
      </c>
      <c r="QOV6" s="314">
        <f t="shared" si="185"/>
        <v>0</v>
      </c>
      <c r="QOW6" s="314">
        <f t="shared" si="185"/>
        <v>0</v>
      </c>
      <c r="QOX6" s="314">
        <f t="shared" si="185"/>
        <v>0</v>
      </c>
      <c r="QOY6" s="314">
        <f t="shared" si="185"/>
        <v>0</v>
      </c>
      <c r="QOZ6" s="314">
        <f t="shared" si="185"/>
        <v>0</v>
      </c>
      <c r="QPA6" s="314">
        <f t="shared" si="185"/>
        <v>0</v>
      </c>
      <c r="QPB6" s="314">
        <f t="shared" si="185"/>
        <v>0</v>
      </c>
      <c r="QPC6" s="314">
        <f t="shared" si="185"/>
        <v>0</v>
      </c>
      <c r="QPD6" s="314">
        <f t="shared" ref="QPD6:QRO6" si="186">QPD35-(QPD4+QPD5+QPD7+QPD8+QPD9)</f>
        <v>0</v>
      </c>
      <c r="QPE6" s="314">
        <f t="shared" si="186"/>
        <v>0</v>
      </c>
      <c r="QPF6" s="314">
        <f t="shared" si="186"/>
        <v>0</v>
      </c>
      <c r="QPG6" s="314">
        <f t="shared" si="186"/>
        <v>0</v>
      </c>
      <c r="QPH6" s="314">
        <f t="shared" si="186"/>
        <v>0</v>
      </c>
      <c r="QPI6" s="314">
        <f t="shared" si="186"/>
        <v>0</v>
      </c>
      <c r="QPJ6" s="314">
        <f t="shared" si="186"/>
        <v>0</v>
      </c>
      <c r="QPK6" s="314">
        <f t="shared" si="186"/>
        <v>0</v>
      </c>
      <c r="QPL6" s="314">
        <f t="shared" si="186"/>
        <v>0</v>
      </c>
      <c r="QPM6" s="314">
        <f t="shared" si="186"/>
        <v>0</v>
      </c>
      <c r="QPN6" s="314">
        <f t="shared" si="186"/>
        <v>0</v>
      </c>
      <c r="QPO6" s="314">
        <f t="shared" si="186"/>
        <v>0</v>
      </c>
      <c r="QPP6" s="314">
        <f t="shared" si="186"/>
        <v>0</v>
      </c>
      <c r="QPQ6" s="314">
        <f t="shared" si="186"/>
        <v>0</v>
      </c>
      <c r="QPR6" s="314">
        <f t="shared" si="186"/>
        <v>0</v>
      </c>
      <c r="QPS6" s="314">
        <f t="shared" si="186"/>
        <v>0</v>
      </c>
      <c r="QPT6" s="314">
        <f t="shared" si="186"/>
        <v>0</v>
      </c>
      <c r="QPU6" s="314">
        <f t="shared" si="186"/>
        <v>0</v>
      </c>
      <c r="QPV6" s="314">
        <f t="shared" si="186"/>
        <v>0</v>
      </c>
      <c r="QPW6" s="314">
        <f t="shared" si="186"/>
        <v>0</v>
      </c>
      <c r="QPX6" s="314">
        <f t="shared" si="186"/>
        <v>0</v>
      </c>
      <c r="QPY6" s="314">
        <f t="shared" si="186"/>
        <v>0</v>
      </c>
      <c r="QPZ6" s="314">
        <f t="shared" si="186"/>
        <v>0</v>
      </c>
      <c r="QQA6" s="314">
        <f t="shared" si="186"/>
        <v>0</v>
      </c>
      <c r="QQB6" s="314">
        <f t="shared" si="186"/>
        <v>0</v>
      </c>
      <c r="QQC6" s="314">
        <f t="shared" si="186"/>
        <v>0</v>
      </c>
      <c r="QQD6" s="314">
        <f t="shared" si="186"/>
        <v>0</v>
      </c>
      <c r="QQE6" s="314">
        <f t="shared" si="186"/>
        <v>0</v>
      </c>
      <c r="QQF6" s="314">
        <f t="shared" si="186"/>
        <v>0</v>
      </c>
      <c r="QQG6" s="314">
        <f t="shared" si="186"/>
        <v>0</v>
      </c>
      <c r="QQH6" s="314">
        <f t="shared" si="186"/>
        <v>0</v>
      </c>
      <c r="QQI6" s="314">
        <f t="shared" si="186"/>
        <v>0</v>
      </c>
      <c r="QQJ6" s="314">
        <f t="shared" si="186"/>
        <v>0</v>
      </c>
      <c r="QQK6" s="314">
        <f t="shared" si="186"/>
        <v>0</v>
      </c>
      <c r="QQL6" s="314">
        <f t="shared" si="186"/>
        <v>0</v>
      </c>
      <c r="QQM6" s="314">
        <f t="shared" si="186"/>
        <v>0</v>
      </c>
      <c r="QQN6" s="314">
        <f t="shared" si="186"/>
        <v>0</v>
      </c>
      <c r="QQO6" s="314">
        <f t="shared" si="186"/>
        <v>0</v>
      </c>
      <c r="QQP6" s="314">
        <f t="shared" si="186"/>
        <v>0</v>
      </c>
      <c r="QQQ6" s="314">
        <f t="shared" si="186"/>
        <v>0</v>
      </c>
      <c r="QQR6" s="314">
        <f t="shared" si="186"/>
        <v>0</v>
      </c>
      <c r="QQS6" s="314">
        <f t="shared" si="186"/>
        <v>0</v>
      </c>
      <c r="QQT6" s="314">
        <f t="shared" si="186"/>
        <v>0</v>
      </c>
      <c r="QQU6" s="314">
        <f t="shared" si="186"/>
        <v>0</v>
      </c>
      <c r="QQV6" s="314">
        <f t="shared" si="186"/>
        <v>0</v>
      </c>
      <c r="QQW6" s="314">
        <f t="shared" si="186"/>
        <v>0</v>
      </c>
      <c r="QQX6" s="314">
        <f t="shared" si="186"/>
        <v>0</v>
      </c>
      <c r="QQY6" s="314">
        <f t="shared" si="186"/>
        <v>0</v>
      </c>
      <c r="QQZ6" s="314">
        <f t="shared" si="186"/>
        <v>0</v>
      </c>
      <c r="QRA6" s="314">
        <f t="shared" si="186"/>
        <v>0</v>
      </c>
      <c r="QRB6" s="314">
        <f t="shared" si="186"/>
        <v>0</v>
      </c>
      <c r="QRC6" s="314">
        <f t="shared" si="186"/>
        <v>0</v>
      </c>
      <c r="QRD6" s="314">
        <f t="shared" si="186"/>
        <v>0</v>
      </c>
      <c r="QRE6" s="314">
        <f t="shared" si="186"/>
        <v>0</v>
      </c>
      <c r="QRF6" s="314">
        <f t="shared" si="186"/>
        <v>0</v>
      </c>
      <c r="QRG6" s="314">
        <f t="shared" si="186"/>
        <v>0</v>
      </c>
      <c r="QRH6" s="314">
        <f t="shared" si="186"/>
        <v>0</v>
      </c>
      <c r="QRI6" s="314">
        <f t="shared" si="186"/>
        <v>0</v>
      </c>
      <c r="QRJ6" s="314">
        <f t="shared" si="186"/>
        <v>0</v>
      </c>
      <c r="QRK6" s="314">
        <f t="shared" si="186"/>
        <v>0</v>
      </c>
      <c r="QRL6" s="314">
        <f t="shared" si="186"/>
        <v>0</v>
      </c>
      <c r="QRM6" s="314">
        <f t="shared" si="186"/>
        <v>0</v>
      </c>
      <c r="QRN6" s="314">
        <f t="shared" si="186"/>
        <v>0</v>
      </c>
      <c r="QRO6" s="314">
        <f t="shared" si="186"/>
        <v>0</v>
      </c>
      <c r="QRP6" s="314">
        <f t="shared" ref="QRP6:QUA6" si="187">QRP35-(QRP4+QRP5+QRP7+QRP8+QRP9)</f>
        <v>0</v>
      </c>
      <c r="QRQ6" s="314">
        <f t="shared" si="187"/>
        <v>0</v>
      </c>
      <c r="QRR6" s="314">
        <f t="shared" si="187"/>
        <v>0</v>
      </c>
      <c r="QRS6" s="314">
        <f t="shared" si="187"/>
        <v>0</v>
      </c>
      <c r="QRT6" s="314">
        <f t="shared" si="187"/>
        <v>0</v>
      </c>
      <c r="QRU6" s="314">
        <f t="shared" si="187"/>
        <v>0</v>
      </c>
      <c r="QRV6" s="314">
        <f t="shared" si="187"/>
        <v>0</v>
      </c>
      <c r="QRW6" s="314">
        <f t="shared" si="187"/>
        <v>0</v>
      </c>
      <c r="QRX6" s="314">
        <f t="shared" si="187"/>
        <v>0</v>
      </c>
      <c r="QRY6" s="314">
        <f t="shared" si="187"/>
        <v>0</v>
      </c>
      <c r="QRZ6" s="314">
        <f t="shared" si="187"/>
        <v>0</v>
      </c>
      <c r="QSA6" s="314">
        <f t="shared" si="187"/>
        <v>0</v>
      </c>
      <c r="QSB6" s="314">
        <f t="shared" si="187"/>
        <v>0</v>
      </c>
      <c r="QSC6" s="314">
        <f t="shared" si="187"/>
        <v>0</v>
      </c>
      <c r="QSD6" s="314">
        <f t="shared" si="187"/>
        <v>0</v>
      </c>
      <c r="QSE6" s="314">
        <f t="shared" si="187"/>
        <v>0</v>
      </c>
      <c r="QSF6" s="314">
        <f t="shared" si="187"/>
        <v>0</v>
      </c>
      <c r="QSG6" s="314">
        <f t="shared" si="187"/>
        <v>0</v>
      </c>
      <c r="QSH6" s="314">
        <f t="shared" si="187"/>
        <v>0</v>
      </c>
      <c r="QSI6" s="314">
        <f t="shared" si="187"/>
        <v>0</v>
      </c>
      <c r="QSJ6" s="314">
        <f t="shared" si="187"/>
        <v>0</v>
      </c>
      <c r="QSK6" s="314">
        <f t="shared" si="187"/>
        <v>0</v>
      </c>
      <c r="QSL6" s="314">
        <f t="shared" si="187"/>
        <v>0</v>
      </c>
      <c r="QSM6" s="314">
        <f t="shared" si="187"/>
        <v>0</v>
      </c>
      <c r="QSN6" s="314">
        <f t="shared" si="187"/>
        <v>0</v>
      </c>
      <c r="QSO6" s="314">
        <f t="shared" si="187"/>
        <v>0</v>
      </c>
      <c r="QSP6" s="314">
        <f t="shared" si="187"/>
        <v>0</v>
      </c>
      <c r="QSQ6" s="314">
        <f t="shared" si="187"/>
        <v>0</v>
      </c>
      <c r="QSR6" s="314">
        <f t="shared" si="187"/>
        <v>0</v>
      </c>
      <c r="QSS6" s="314">
        <f t="shared" si="187"/>
        <v>0</v>
      </c>
      <c r="QST6" s="314">
        <f t="shared" si="187"/>
        <v>0</v>
      </c>
      <c r="QSU6" s="314">
        <f t="shared" si="187"/>
        <v>0</v>
      </c>
      <c r="QSV6" s="314">
        <f t="shared" si="187"/>
        <v>0</v>
      </c>
      <c r="QSW6" s="314">
        <f t="shared" si="187"/>
        <v>0</v>
      </c>
      <c r="QSX6" s="314">
        <f t="shared" si="187"/>
        <v>0</v>
      </c>
      <c r="QSY6" s="314">
        <f t="shared" si="187"/>
        <v>0</v>
      </c>
      <c r="QSZ6" s="314">
        <f t="shared" si="187"/>
        <v>0</v>
      </c>
      <c r="QTA6" s="314">
        <f t="shared" si="187"/>
        <v>0</v>
      </c>
      <c r="QTB6" s="314">
        <f t="shared" si="187"/>
        <v>0</v>
      </c>
      <c r="QTC6" s="314">
        <f t="shared" si="187"/>
        <v>0</v>
      </c>
      <c r="QTD6" s="314">
        <f t="shared" si="187"/>
        <v>0</v>
      </c>
      <c r="QTE6" s="314">
        <f t="shared" si="187"/>
        <v>0</v>
      </c>
      <c r="QTF6" s="314">
        <f t="shared" si="187"/>
        <v>0</v>
      </c>
      <c r="QTG6" s="314">
        <f t="shared" si="187"/>
        <v>0</v>
      </c>
      <c r="QTH6" s="314">
        <f t="shared" si="187"/>
        <v>0</v>
      </c>
      <c r="QTI6" s="314">
        <f t="shared" si="187"/>
        <v>0</v>
      </c>
      <c r="QTJ6" s="314">
        <f t="shared" si="187"/>
        <v>0</v>
      </c>
      <c r="QTK6" s="314">
        <f t="shared" si="187"/>
        <v>0</v>
      </c>
      <c r="QTL6" s="314">
        <f t="shared" si="187"/>
        <v>0</v>
      </c>
      <c r="QTM6" s="314">
        <f t="shared" si="187"/>
        <v>0</v>
      </c>
      <c r="QTN6" s="314">
        <f t="shared" si="187"/>
        <v>0</v>
      </c>
      <c r="QTO6" s="314">
        <f t="shared" si="187"/>
        <v>0</v>
      </c>
      <c r="QTP6" s="314">
        <f t="shared" si="187"/>
        <v>0</v>
      </c>
      <c r="QTQ6" s="314">
        <f t="shared" si="187"/>
        <v>0</v>
      </c>
      <c r="QTR6" s="314">
        <f t="shared" si="187"/>
        <v>0</v>
      </c>
      <c r="QTS6" s="314">
        <f t="shared" si="187"/>
        <v>0</v>
      </c>
      <c r="QTT6" s="314">
        <f t="shared" si="187"/>
        <v>0</v>
      </c>
      <c r="QTU6" s="314">
        <f t="shared" si="187"/>
        <v>0</v>
      </c>
      <c r="QTV6" s="314">
        <f t="shared" si="187"/>
        <v>0</v>
      </c>
      <c r="QTW6" s="314">
        <f t="shared" si="187"/>
        <v>0</v>
      </c>
      <c r="QTX6" s="314">
        <f t="shared" si="187"/>
        <v>0</v>
      </c>
      <c r="QTY6" s="314">
        <f t="shared" si="187"/>
        <v>0</v>
      </c>
      <c r="QTZ6" s="314">
        <f t="shared" si="187"/>
        <v>0</v>
      </c>
      <c r="QUA6" s="314">
        <f t="shared" si="187"/>
        <v>0</v>
      </c>
      <c r="QUB6" s="314">
        <f t="shared" ref="QUB6:QWM6" si="188">QUB35-(QUB4+QUB5+QUB7+QUB8+QUB9)</f>
        <v>0</v>
      </c>
      <c r="QUC6" s="314">
        <f t="shared" si="188"/>
        <v>0</v>
      </c>
      <c r="QUD6" s="314">
        <f t="shared" si="188"/>
        <v>0</v>
      </c>
      <c r="QUE6" s="314">
        <f t="shared" si="188"/>
        <v>0</v>
      </c>
      <c r="QUF6" s="314">
        <f t="shared" si="188"/>
        <v>0</v>
      </c>
      <c r="QUG6" s="314">
        <f t="shared" si="188"/>
        <v>0</v>
      </c>
      <c r="QUH6" s="314">
        <f t="shared" si="188"/>
        <v>0</v>
      </c>
      <c r="QUI6" s="314">
        <f t="shared" si="188"/>
        <v>0</v>
      </c>
      <c r="QUJ6" s="314">
        <f t="shared" si="188"/>
        <v>0</v>
      </c>
      <c r="QUK6" s="314">
        <f t="shared" si="188"/>
        <v>0</v>
      </c>
      <c r="QUL6" s="314">
        <f t="shared" si="188"/>
        <v>0</v>
      </c>
      <c r="QUM6" s="314">
        <f t="shared" si="188"/>
        <v>0</v>
      </c>
      <c r="QUN6" s="314">
        <f t="shared" si="188"/>
        <v>0</v>
      </c>
      <c r="QUO6" s="314">
        <f t="shared" si="188"/>
        <v>0</v>
      </c>
      <c r="QUP6" s="314">
        <f t="shared" si="188"/>
        <v>0</v>
      </c>
      <c r="QUQ6" s="314">
        <f t="shared" si="188"/>
        <v>0</v>
      </c>
      <c r="QUR6" s="314">
        <f t="shared" si="188"/>
        <v>0</v>
      </c>
      <c r="QUS6" s="314">
        <f t="shared" si="188"/>
        <v>0</v>
      </c>
      <c r="QUT6" s="314">
        <f t="shared" si="188"/>
        <v>0</v>
      </c>
      <c r="QUU6" s="314">
        <f t="shared" si="188"/>
        <v>0</v>
      </c>
      <c r="QUV6" s="314">
        <f t="shared" si="188"/>
        <v>0</v>
      </c>
      <c r="QUW6" s="314">
        <f t="shared" si="188"/>
        <v>0</v>
      </c>
      <c r="QUX6" s="314">
        <f t="shared" si="188"/>
        <v>0</v>
      </c>
      <c r="QUY6" s="314">
        <f t="shared" si="188"/>
        <v>0</v>
      </c>
      <c r="QUZ6" s="314">
        <f t="shared" si="188"/>
        <v>0</v>
      </c>
      <c r="QVA6" s="314">
        <f t="shared" si="188"/>
        <v>0</v>
      </c>
      <c r="QVB6" s="314">
        <f t="shared" si="188"/>
        <v>0</v>
      </c>
      <c r="QVC6" s="314">
        <f t="shared" si="188"/>
        <v>0</v>
      </c>
      <c r="QVD6" s="314">
        <f t="shared" si="188"/>
        <v>0</v>
      </c>
      <c r="QVE6" s="314">
        <f t="shared" si="188"/>
        <v>0</v>
      </c>
      <c r="QVF6" s="314">
        <f t="shared" si="188"/>
        <v>0</v>
      </c>
      <c r="QVG6" s="314">
        <f t="shared" si="188"/>
        <v>0</v>
      </c>
      <c r="QVH6" s="314">
        <f t="shared" si="188"/>
        <v>0</v>
      </c>
      <c r="QVI6" s="314">
        <f t="shared" si="188"/>
        <v>0</v>
      </c>
      <c r="QVJ6" s="314">
        <f t="shared" si="188"/>
        <v>0</v>
      </c>
      <c r="QVK6" s="314">
        <f t="shared" si="188"/>
        <v>0</v>
      </c>
      <c r="QVL6" s="314">
        <f t="shared" si="188"/>
        <v>0</v>
      </c>
      <c r="QVM6" s="314">
        <f t="shared" si="188"/>
        <v>0</v>
      </c>
      <c r="QVN6" s="314">
        <f t="shared" si="188"/>
        <v>0</v>
      </c>
      <c r="QVO6" s="314">
        <f t="shared" si="188"/>
        <v>0</v>
      </c>
      <c r="QVP6" s="314">
        <f t="shared" si="188"/>
        <v>0</v>
      </c>
      <c r="QVQ6" s="314">
        <f t="shared" si="188"/>
        <v>0</v>
      </c>
      <c r="QVR6" s="314">
        <f t="shared" si="188"/>
        <v>0</v>
      </c>
      <c r="QVS6" s="314">
        <f t="shared" si="188"/>
        <v>0</v>
      </c>
      <c r="QVT6" s="314">
        <f t="shared" si="188"/>
        <v>0</v>
      </c>
      <c r="QVU6" s="314">
        <f t="shared" si="188"/>
        <v>0</v>
      </c>
      <c r="QVV6" s="314">
        <f t="shared" si="188"/>
        <v>0</v>
      </c>
      <c r="QVW6" s="314">
        <f t="shared" si="188"/>
        <v>0</v>
      </c>
      <c r="QVX6" s="314">
        <f t="shared" si="188"/>
        <v>0</v>
      </c>
      <c r="QVY6" s="314">
        <f t="shared" si="188"/>
        <v>0</v>
      </c>
      <c r="QVZ6" s="314">
        <f t="shared" si="188"/>
        <v>0</v>
      </c>
      <c r="QWA6" s="314">
        <f t="shared" si="188"/>
        <v>0</v>
      </c>
      <c r="QWB6" s="314">
        <f t="shared" si="188"/>
        <v>0</v>
      </c>
      <c r="QWC6" s="314">
        <f t="shared" si="188"/>
        <v>0</v>
      </c>
      <c r="QWD6" s="314">
        <f t="shared" si="188"/>
        <v>0</v>
      </c>
      <c r="QWE6" s="314">
        <f t="shared" si="188"/>
        <v>0</v>
      </c>
      <c r="QWF6" s="314">
        <f t="shared" si="188"/>
        <v>0</v>
      </c>
      <c r="QWG6" s="314">
        <f t="shared" si="188"/>
        <v>0</v>
      </c>
      <c r="QWH6" s="314">
        <f t="shared" si="188"/>
        <v>0</v>
      </c>
      <c r="QWI6" s="314">
        <f t="shared" si="188"/>
        <v>0</v>
      </c>
      <c r="QWJ6" s="314">
        <f t="shared" si="188"/>
        <v>0</v>
      </c>
      <c r="QWK6" s="314">
        <f t="shared" si="188"/>
        <v>0</v>
      </c>
      <c r="QWL6" s="314">
        <f t="shared" si="188"/>
        <v>0</v>
      </c>
      <c r="QWM6" s="314">
        <f t="shared" si="188"/>
        <v>0</v>
      </c>
      <c r="QWN6" s="314">
        <f t="shared" ref="QWN6:QYY6" si="189">QWN35-(QWN4+QWN5+QWN7+QWN8+QWN9)</f>
        <v>0</v>
      </c>
      <c r="QWO6" s="314">
        <f t="shared" si="189"/>
        <v>0</v>
      </c>
      <c r="QWP6" s="314">
        <f t="shared" si="189"/>
        <v>0</v>
      </c>
      <c r="QWQ6" s="314">
        <f t="shared" si="189"/>
        <v>0</v>
      </c>
      <c r="QWR6" s="314">
        <f t="shared" si="189"/>
        <v>0</v>
      </c>
      <c r="QWS6" s="314">
        <f t="shared" si="189"/>
        <v>0</v>
      </c>
      <c r="QWT6" s="314">
        <f t="shared" si="189"/>
        <v>0</v>
      </c>
      <c r="QWU6" s="314">
        <f t="shared" si="189"/>
        <v>0</v>
      </c>
      <c r="QWV6" s="314">
        <f t="shared" si="189"/>
        <v>0</v>
      </c>
      <c r="QWW6" s="314">
        <f t="shared" si="189"/>
        <v>0</v>
      </c>
      <c r="QWX6" s="314">
        <f t="shared" si="189"/>
        <v>0</v>
      </c>
      <c r="QWY6" s="314">
        <f t="shared" si="189"/>
        <v>0</v>
      </c>
      <c r="QWZ6" s="314">
        <f t="shared" si="189"/>
        <v>0</v>
      </c>
      <c r="QXA6" s="314">
        <f t="shared" si="189"/>
        <v>0</v>
      </c>
      <c r="QXB6" s="314">
        <f t="shared" si="189"/>
        <v>0</v>
      </c>
      <c r="QXC6" s="314">
        <f t="shared" si="189"/>
        <v>0</v>
      </c>
      <c r="QXD6" s="314">
        <f t="shared" si="189"/>
        <v>0</v>
      </c>
      <c r="QXE6" s="314">
        <f t="shared" si="189"/>
        <v>0</v>
      </c>
      <c r="QXF6" s="314">
        <f t="shared" si="189"/>
        <v>0</v>
      </c>
      <c r="QXG6" s="314">
        <f t="shared" si="189"/>
        <v>0</v>
      </c>
      <c r="QXH6" s="314">
        <f t="shared" si="189"/>
        <v>0</v>
      </c>
      <c r="QXI6" s="314">
        <f t="shared" si="189"/>
        <v>0</v>
      </c>
      <c r="QXJ6" s="314">
        <f t="shared" si="189"/>
        <v>0</v>
      </c>
      <c r="QXK6" s="314">
        <f t="shared" si="189"/>
        <v>0</v>
      </c>
      <c r="QXL6" s="314">
        <f t="shared" si="189"/>
        <v>0</v>
      </c>
      <c r="QXM6" s="314">
        <f t="shared" si="189"/>
        <v>0</v>
      </c>
      <c r="QXN6" s="314">
        <f t="shared" si="189"/>
        <v>0</v>
      </c>
      <c r="QXO6" s="314">
        <f t="shared" si="189"/>
        <v>0</v>
      </c>
      <c r="QXP6" s="314">
        <f t="shared" si="189"/>
        <v>0</v>
      </c>
      <c r="QXQ6" s="314">
        <f t="shared" si="189"/>
        <v>0</v>
      </c>
      <c r="QXR6" s="314">
        <f t="shared" si="189"/>
        <v>0</v>
      </c>
      <c r="QXS6" s="314">
        <f t="shared" si="189"/>
        <v>0</v>
      </c>
      <c r="QXT6" s="314">
        <f t="shared" si="189"/>
        <v>0</v>
      </c>
      <c r="QXU6" s="314">
        <f t="shared" si="189"/>
        <v>0</v>
      </c>
      <c r="QXV6" s="314">
        <f t="shared" si="189"/>
        <v>0</v>
      </c>
      <c r="QXW6" s="314">
        <f t="shared" si="189"/>
        <v>0</v>
      </c>
      <c r="QXX6" s="314">
        <f t="shared" si="189"/>
        <v>0</v>
      </c>
      <c r="QXY6" s="314">
        <f t="shared" si="189"/>
        <v>0</v>
      </c>
      <c r="QXZ6" s="314">
        <f t="shared" si="189"/>
        <v>0</v>
      </c>
      <c r="QYA6" s="314">
        <f t="shared" si="189"/>
        <v>0</v>
      </c>
      <c r="QYB6" s="314">
        <f t="shared" si="189"/>
        <v>0</v>
      </c>
      <c r="QYC6" s="314">
        <f t="shared" si="189"/>
        <v>0</v>
      </c>
      <c r="QYD6" s="314">
        <f t="shared" si="189"/>
        <v>0</v>
      </c>
      <c r="QYE6" s="314">
        <f t="shared" si="189"/>
        <v>0</v>
      </c>
      <c r="QYF6" s="314">
        <f t="shared" si="189"/>
        <v>0</v>
      </c>
      <c r="QYG6" s="314">
        <f t="shared" si="189"/>
        <v>0</v>
      </c>
      <c r="QYH6" s="314">
        <f t="shared" si="189"/>
        <v>0</v>
      </c>
      <c r="QYI6" s="314">
        <f t="shared" si="189"/>
        <v>0</v>
      </c>
      <c r="QYJ6" s="314">
        <f t="shared" si="189"/>
        <v>0</v>
      </c>
      <c r="QYK6" s="314">
        <f t="shared" si="189"/>
        <v>0</v>
      </c>
      <c r="QYL6" s="314">
        <f t="shared" si="189"/>
        <v>0</v>
      </c>
      <c r="QYM6" s="314">
        <f t="shared" si="189"/>
        <v>0</v>
      </c>
      <c r="QYN6" s="314">
        <f t="shared" si="189"/>
        <v>0</v>
      </c>
      <c r="QYO6" s="314">
        <f t="shared" si="189"/>
        <v>0</v>
      </c>
      <c r="QYP6" s="314">
        <f t="shared" si="189"/>
        <v>0</v>
      </c>
      <c r="QYQ6" s="314">
        <f t="shared" si="189"/>
        <v>0</v>
      </c>
      <c r="QYR6" s="314">
        <f t="shared" si="189"/>
        <v>0</v>
      </c>
      <c r="QYS6" s="314">
        <f t="shared" si="189"/>
        <v>0</v>
      </c>
      <c r="QYT6" s="314">
        <f t="shared" si="189"/>
        <v>0</v>
      </c>
      <c r="QYU6" s="314">
        <f t="shared" si="189"/>
        <v>0</v>
      </c>
      <c r="QYV6" s="314">
        <f t="shared" si="189"/>
        <v>0</v>
      </c>
      <c r="QYW6" s="314">
        <f t="shared" si="189"/>
        <v>0</v>
      </c>
      <c r="QYX6" s="314">
        <f t="shared" si="189"/>
        <v>0</v>
      </c>
      <c r="QYY6" s="314">
        <f t="shared" si="189"/>
        <v>0</v>
      </c>
      <c r="QYZ6" s="314">
        <f t="shared" ref="QYZ6:RBK6" si="190">QYZ35-(QYZ4+QYZ5+QYZ7+QYZ8+QYZ9)</f>
        <v>0</v>
      </c>
      <c r="QZA6" s="314">
        <f t="shared" si="190"/>
        <v>0</v>
      </c>
      <c r="QZB6" s="314">
        <f t="shared" si="190"/>
        <v>0</v>
      </c>
      <c r="QZC6" s="314">
        <f t="shared" si="190"/>
        <v>0</v>
      </c>
      <c r="QZD6" s="314">
        <f t="shared" si="190"/>
        <v>0</v>
      </c>
      <c r="QZE6" s="314">
        <f t="shared" si="190"/>
        <v>0</v>
      </c>
      <c r="QZF6" s="314">
        <f t="shared" si="190"/>
        <v>0</v>
      </c>
      <c r="QZG6" s="314">
        <f t="shared" si="190"/>
        <v>0</v>
      </c>
      <c r="QZH6" s="314">
        <f t="shared" si="190"/>
        <v>0</v>
      </c>
      <c r="QZI6" s="314">
        <f t="shared" si="190"/>
        <v>0</v>
      </c>
      <c r="QZJ6" s="314">
        <f t="shared" si="190"/>
        <v>0</v>
      </c>
      <c r="QZK6" s="314">
        <f t="shared" si="190"/>
        <v>0</v>
      </c>
      <c r="QZL6" s="314">
        <f t="shared" si="190"/>
        <v>0</v>
      </c>
      <c r="QZM6" s="314">
        <f t="shared" si="190"/>
        <v>0</v>
      </c>
      <c r="QZN6" s="314">
        <f t="shared" si="190"/>
        <v>0</v>
      </c>
      <c r="QZO6" s="314">
        <f t="shared" si="190"/>
        <v>0</v>
      </c>
      <c r="QZP6" s="314">
        <f t="shared" si="190"/>
        <v>0</v>
      </c>
      <c r="QZQ6" s="314">
        <f t="shared" si="190"/>
        <v>0</v>
      </c>
      <c r="QZR6" s="314">
        <f t="shared" si="190"/>
        <v>0</v>
      </c>
      <c r="QZS6" s="314">
        <f t="shared" si="190"/>
        <v>0</v>
      </c>
      <c r="QZT6" s="314">
        <f t="shared" si="190"/>
        <v>0</v>
      </c>
      <c r="QZU6" s="314">
        <f t="shared" si="190"/>
        <v>0</v>
      </c>
      <c r="QZV6" s="314">
        <f t="shared" si="190"/>
        <v>0</v>
      </c>
      <c r="QZW6" s="314">
        <f t="shared" si="190"/>
        <v>0</v>
      </c>
      <c r="QZX6" s="314">
        <f t="shared" si="190"/>
        <v>0</v>
      </c>
      <c r="QZY6" s="314">
        <f t="shared" si="190"/>
        <v>0</v>
      </c>
      <c r="QZZ6" s="314">
        <f t="shared" si="190"/>
        <v>0</v>
      </c>
      <c r="RAA6" s="314">
        <f t="shared" si="190"/>
        <v>0</v>
      </c>
      <c r="RAB6" s="314">
        <f t="shared" si="190"/>
        <v>0</v>
      </c>
      <c r="RAC6" s="314">
        <f t="shared" si="190"/>
        <v>0</v>
      </c>
      <c r="RAD6" s="314">
        <f t="shared" si="190"/>
        <v>0</v>
      </c>
      <c r="RAE6" s="314">
        <f t="shared" si="190"/>
        <v>0</v>
      </c>
      <c r="RAF6" s="314">
        <f t="shared" si="190"/>
        <v>0</v>
      </c>
      <c r="RAG6" s="314">
        <f t="shared" si="190"/>
        <v>0</v>
      </c>
      <c r="RAH6" s="314">
        <f t="shared" si="190"/>
        <v>0</v>
      </c>
      <c r="RAI6" s="314">
        <f t="shared" si="190"/>
        <v>0</v>
      </c>
      <c r="RAJ6" s="314">
        <f t="shared" si="190"/>
        <v>0</v>
      </c>
      <c r="RAK6" s="314">
        <f t="shared" si="190"/>
        <v>0</v>
      </c>
      <c r="RAL6" s="314">
        <f t="shared" si="190"/>
        <v>0</v>
      </c>
      <c r="RAM6" s="314">
        <f t="shared" si="190"/>
        <v>0</v>
      </c>
      <c r="RAN6" s="314">
        <f t="shared" si="190"/>
        <v>0</v>
      </c>
      <c r="RAO6" s="314">
        <f t="shared" si="190"/>
        <v>0</v>
      </c>
      <c r="RAP6" s="314">
        <f t="shared" si="190"/>
        <v>0</v>
      </c>
      <c r="RAQ6" s="314">
        <f t="shared" si="190"/>
        <v>0</v>
      </c>
      <c r="RAR6" s="314">
        <f t="shared" si="190"/>
        <v>0</v>
      </c>
      <c r="RAS6" s="314">
        <f t="shared" si="190"/>
        <v>0</v>
      </c>
      <c r="RAT6" s="314">
        <f t="shared" si="190"/>
        <v>0</v>
      </c>
      <c r="RAU6" s="314">
        <f t="shared" si="190"/>
        <v>0</v>
      </c>
      <c r="RAV6" s="314">
        <f t="shared" si="190"/>
        <v>0</v>
      </c>
      <c r="RAW6" s="314">
        <f t="shared" si="190"/>
        <v>0</v>
      </c>
      <c r="RAX6" s="314">
        <f t="shared" si="190"/>
        <v>0</v>
      </c>
      <c r="RAY6" s="314">
        <f t="shared" si="190"/>
        <v>0</v>
      </c>
      <c r="RAZ6" s="314">
        <f t="shared" si="190"/>
        <v>0</v>
      </c>
      <c r="RBA6" s="314">
        <f t="shared" si="190"/>
        <v>0</v>
      </c>
      <c r="RBB6" s="314">
        <f t="shared" si="190"/>
        <v>0</v>
      </c>
      <c r="RBC6" s="314">
        <f t="shared" si="190"/>
        <v>0</v>
      </c>
      <c r="RBD6" s="314">
        <f t="shared" si="190"/>
        <v>0</v>
      </c>
      <c r="RBE6" s="314">
        <f t="shared" si="190"/>
        <v>0</v>
      </c>
      <c r="RBF6" s="314">
        <f t="shared" si="190"/>
        <v>0</v>
      </c>
      <c r="RBG6" s="314">
        <f t="shared" si="190"/>
        <v>0</v>
      </c>
      <c r="RBH6" s="314">
        <f t="shared" si="190"/>
        <v>0</v>
      </c>
      <c r="RBI6" s="314">
        <f t="shared" si="190"/>
        <v>0</v>
      </c>
      <c r="RBJ6" s="314">
        <f t="shared" si="190"/>
        <v>0</v>
      </c>
      <c r="RBK6" s="314">
        <f t="shared" si="190"/>
        <v>0</v>
      </c>
      <c r="RBL6" s="314">
        <f t="shared" ref="RBL6:RDW6" si="191">RBL35-(RBL4+RBL5+RBL7+RBL8+RBL9)</f>
        <v>0</v>
      </c>
      <c r="RBM6" s="314">
        <f t="shared" si="191"/>
        <v>0</v>
      </c>
      <c r="RBN6" s="314">
        <f t="shared" si="191"/>
        <v>0</v>
      </c>
      <c r="RBO6" s="314">
        <f t="shared" si="191"/>
        <v>0</v>
      </c>
      <c r="RBP6" s="314">
        <f t="shared" si="191"/>
        <v>0</v>
      </c>
      <c r="RBQ6" s="314">
        <f t="shared" si="191"/>
        <v>0</v>
      </c>
      <c r="RBR6" s="314">
        <f t="shared" si="191"/>
        <v>0</v>
      </c>
      <c r="RBS6" s="314">
        <f t="shared" si="191"/>
        <v>0</v>
      </c>
      <c r="RBT6" s="314">
        <f t="shared" si="191"/>
        <v>0</v>
      </c>
      <c r="RBU6" s="314">
        <f t="shared" si="191"/>
        <v>0</v>
      </c>
      <c r="RBV6" s="314">
        <f t="shared" si="191"/>
        <v>0</v>
      </c>
      <c r="RBW6" s="314">
        <f t="shared" si="191"/>
        <v>0</v>
      </c>
      <c r="RBX6" s="314">
        <f t="shared" si="191"/>
        <v>0</v>
      </c>
      <c r="RBY6" s="314">
        <f t="shared" si="191"/>
        <v>0</v>
      </c>
      <c r="RBZ6" s="314">
        <f t="shared" si="191"/>
        <v>0</v>
      </c>
      <c r="RCA6" s="314">
        <f t="shared" si="191"/>
        <v>0</v>
      </c>
      <c r="RCB6" s="314">
        <f t="shared" si="191"/>
        <v>0</v>
      </c>
      <c r="RCC6" s="314">
        <f t="shared" si="191"/>
        <v>0</v>
      </c>
      <c r="RCD6" s="314">
        <f t="shared" si="191"/>
        <v>0</v>
      </c>
      <c r="RCE6" s="314">
        <f t="shared" si="191"/>
        <v>0</v>
      </c>
      <c r="RCF6" s="314">
        <f t="shared" si="191"/>
        <v>0</v>
      </c>
      <c r="RCG6" s="314">
        <f t="shared" si="191"/>
        <v>0</v>
      </c>
      <c r="RCH6" s="314">
        <f t="shared" si="191"/>
        <v>0</v>
      </c>
      <c r="RCI6" s="314">
        <f t="shared" si="191"/>
        <v>0</v>
      </c>
      <c r="RCJ6" s="314">
        <f t="shared" si="191"/>
        <v>0</v>
      </c>
      <c r="RCK6" s="314">
        <f t="shared" si="191"/>
        <v>0</v>
      </c>
      <c r="RCL6" s="314">
        <f t="shared" si="191"/>
        <v>0</v>
      </c>
      <c r="RCM6" s="314">
        <f t="shared" si="191"/>
        <v>0</v>
      </c>
      <c r="RCN6" s="314">
        <f t="shared" si="191"/>
        <v>0</v>
      </c>
      <c r="RCO6" s="314">
        <f t="shared" si="191"/>
        <v>0</v>
      </c>
      <c r="RCP6" s="314">
        <f t="shared" si="191"/>
        <v>0</v>
      </c>
      <c r="RCQ6" s="314">
        <f t="shared" si="191"/>
        <v>0</v>
      </c>
      <c r="RCR6" s="314">
        <f t="shared" si="191"/>
        <v>0</v>
      </c>
      <c r="RCS6" s="314">
        <f t="shared" si="191"/>
        <v>0</v>
      </c>
      <c r="RCT6" s="314">
        <f t="shared" si="191"/>
        <v>0</v>
      </c>
      <c r="RCU6" s="314">
        <f t="shared" si="191"/>
        <v>0</v>
      </c>
      <c r="RCV6" s="314">
        <f t="shared" si="191"/>
        <v>0</v>
      </c>
      <c r="RCW6" s="314">
        <f t="shared" si="191"/>
        <v>0</v>
      </c>
      <c r="RCX6" s="314">
        <f t="shared" si="191"/>
        <v>0</v>
      </c>
      <c r="RCY6" s="314">
        <f t="shared" si="191"/>
        <v>0</v>
      </c>
      <c r="RCZ6" s="314">
        <f t="shared" si="191"/>
        <v>0</v>
      </c>
      <c r="RDA6" s="314">
        <f t="shared" si="191"/>
        <v>0</v>
      </c>
      <c r="RDB6" s="314">
        <f t="shared" si="191"/>
        <v>0</v>
      </c>
      <c r="RDC6" s="314">
        <f t="shared" si="191"/>
        <v>0</v>
      </c>
      <c r="RDD6" s="314">
        <f t="shared" si="191"/>
        <v>0</v>
      </c>
      <c r="RDE6" s="314">
        <f t="shared" si="191"/>
        <v>0</v>
      </c>
      <c r="RDF6" s="314">
        <f t="shared" si="191"/>
        <v>0</v>
      </c>
      <c r="RDG6" s="314">
        <f t="shared" si="191"/>
        <v>0</v>
      </c>
      <c r="RDH6" s="314">
        <f t="shared" si="191"/>
        <v>0</v>
      </c>
      <c r="RDI6" s="314">
        <f t="shared" si="191"/>
        <v>0</v>
      </c>
      <c r="RDJ6" s="314">
        <f t="shared" si="191"/>
        <v>0</v>
      </c>
      <c r="RDK6" s="314">
        <f t="shared" si="191"/>
        <v>0</v>
      </c>
      <c r="RDL6" s="314">
        <f t="shared" si="191"/>
        <v>0</v>
      </c>
      <c r="RDM6" s="314">
        <f t="shared" si="191"/>
        <v>0</v>
      </c>
      <c r="RDN6" s="314">
        <f t="shared" si="191"/>
        <v>0</v>
      </c>
      <c r="RDO6" s="314">
        <f t="shared" si="191"/>
        <v>0</v>
      </c>
      <c r="RDP6" s="314">
        <f t="shared" si="191"/>
        <v>0</v>
      </c>
      <c r="RDQ6" s="314">
        <f t="shared" si="191"/>
        <v>0</v>
      </c>
      <c r="RDR6" s="314">
        <f t="shared" si="191"/>
        <v>0</v>
      </c>
      <c r="RDS6" s="314">
        <f t="shared" si="191"/>
        <v>0</v>
      </c>
      <c r="RDT6" s="314">
        <f t="shared" si="191"/>
        <v>0</v>
      </c>
      <c r="RDU6" s="314">
        <f t="shared" si="191"/>
        <v>0</v>
      </c>
      <c r="RDV6" s="314">
        <f t="shared" si="191"/>
        <v>0</v>
      </c>
      <c r="RDW6" s="314">
        <f t="shared" si="191"/>
        <v>0</v>
      </c>
      <c r="RDX6" s="314">
        <f t="shared" ref="RDX6:RGI6" si="192">RDX35-(RDX4+RDX5+RDX7+RDX8+RDX9)</f>
        <v>0</v>
      </c>
      <c r="RDY6" s="314">
        <f t="shared" si="192"/>
        <v>0</v>
      </c>
      <c r="RDZ6" s="314">
        <f t="shared" si="192"/>
        <v>0</v>
      </c>
      <c r="REA6" s="314">
        <f t="shared" si="192"/>
        <v>0</v>
      </c>
      <c r="REB6" s="314">
        <f t="shared" si="192"/>
        <v>0</v>
      </c>
      <c r="REC6" s="314">
        <f t="shared" si="192"/>
        <v>0</v>
      </c>
      <c r="RED6" s="314">
        <f t="shared" si="192"/>
        <v>0</v>
      </c>
      <c r="REE6" s="314">
        <f t="shared" si="192"/>
        <v>0</v>
      </c>
      <c r="REF6" s="314">
        <f t="shared" si="192"/>
        <v>0</v>
      </c>
      <c r="REG6" s="314">
        <f t="shared" si="192"/>
        <v>0</v>
      </c>
      <c r="REH6" s="314">
        <f t="shared" si="192"/>
        <v>0</v>
      </c>
      <c r="REI6" s="314">
        <f t="shared" si="192"/>
        <v>0</v>
      </c>
      <c r="REJ6" s="314">
        <f t="shared" si="192"/>
        <v>0</v>
      </c>
      <c r="REK6" s="314">
        <f t="shared" si="192"/>
        <v>0</v>
      </c>
      <c r="REL6" s="314">
        <f t="shared" si="192"/>
        <v>0</v>
      </c>
      <c r="REM6" s="314">
        <f t="shared" si="192"/>
        <v>0</v>
      </c>
      <c r="REN6" s="314">
        <f t="shared" si="192"/>
        <v>0</v>
      </c>
      <c r="REO6" s="314">
        <f t="shared" si="192"/>
        <v>0</v>
      </c>
      <c r="REP6" s="314">
        <f t="shared" si="192"/>
        <v>0</v>
      </c>
      <c r="REQ6" s="314">
        <f t="shared" si="192"/>
        <v>0</v>
      </c>
      <c r="RER6" s="314">
        <f t="shared" si="192"/>
        <v>0</v>
      </c>
      <c r="RES6" s="314">
        <f t="shared" si="192"/>
        <v>0</v>
      </c>
      <c r="RET6" s="314">
        <f t="shared" si="192"/>
        <v>0</v>
      </c>
      <c r="REU6" s="314">
        <f t="shared" si="192"/>
        <v>0</v>
      </c>
      <c r="REV6" s="314">
        <f t="shared" si="192"/>
        <v>0</v>
      </c>
      <c r="REW6" s="314">
        <f t="shared" si="192"/>
        <v>0</v>
      </c>
      <c r="REX6" s="314">
        <f t="shared" si="192"/>
        <v>0</v>
      </c>
      <c r="REY6" s="314">
        <f t="shared" si="192"/>
        <v>0</v>
      </c>
      <c r="REZ6" s="314">
        <f t="shared" si="192"/>
        <v>0</v>
      </c>
      <c r="RFA6" s="314">
        <f t="shared" si="192"/>
        <v>0</v>
      </c>
      <c r="RFB6" s="314">
        <f t="shared" si="192"/>
        <v>0</v>
      </c>
      <c r="RFC6" s="314">
        <f t="shared" si="192"/>
        <v>0</v>
      </c>
      <c r="RFD6" s="314">
        <f t="shared" si="192"/>
        <v>0</v>
      </c>
      <c r="RFE6" s="314">
        <f t="shared" si="192"/>
        <v>0</v>
      </c>
      <c r="RFF6" s="314">
        <f t="shared" si="192"/>
        <v>0</v>
      </c>
      <c r="RFG6" s="314">
        <f t="shared" si="192"/>
        <v>0</v>
      </c>
      <c r="RFH6" s="314">
        <f t="shared" si="192"/>
        <v>0</v>
      </c>
      <c r="RFI6" s="314">
        <f t="shared" si="192"/>
        <v>0</v>
      </c>
      <c r="RFJ6" s="314">
        <f t="shared" si="192"/>
        <v>0</v>
      </c>
      <c r="RFK6" s="314">
        <f t="shared" si="192"/>
        <v>0</v>
      </c>
      <c r="RFL6" s="314">
        <f t="shared" si="192"/>
        <v>0</v>
      </c>
      <c r="RFM6" s="314">
        <f t="shared" si="192"/>
        <v>0</v>
      </c>
      <c r="RFN6" s="314">
        <f t="shared" si="192"/>
        <v>0</v>
      </c>
      <c r="RFO6" s="314">
        <f t="shared" si="192"/>
        <v>0</v>
      </c>
      <c r="RFP6" s="314">
        <f t="shared" si="192"/>
        <v>0</v>
      </c>
      <c r="RFQ6" s="314">
        <f t="shared" si="192"/>
        <v>0</v>
      </c>
      <c r="RFR6" s="314">
        <f t="shared" si="192"/>
        <v>0</v>
      </c>
      <c r="RFS6" s="314">
        <f t="shared" si="192"/>
        <v>0</v>
      </c>
      <c r="RFT6" s="314">
        <f t="shared" si="192"/>
        <v>0</v>
      </c>
      <c r="RFU6" s="314">
        <f t="shared" si="192"/>
        <v>0</v>
      </c>
      <c r="RFV6" s="314">
        <f t="shared" si="192"/>
        <v>0</v>
      </c>
      <c r="RFW6" s="314">
        <f t="shared" si="192"/>
        <v>0</v>
      </c>
      <c r="RFX6" s="314">
        <f t="shared" si="192"/>
        <v>0</v>
      </c>
      <c r="RFY6" s="314">
        <f t="shared" si="192"/>
        <v>0</v>
      </c>
      <c r="RFZ6" s="314">
        <f t="shared" si="192"/>
        <v>0</v>
      </c>
      <c r="RGA6" s="314">
        <f t="shared" si="192"/>
        <v>0</v>
      </c>
      <c r="RGB6" s="314">
        <f t="shared" si="192"/>
        <v>0</v>
      </c>
      <c r="RGC6" s="314">
        <f t="shared" si="192"/>
        <v>0</v>
      </c>
      <c r="RGD6" s="314">
        <f t="shared" si="192"/>
        <v>0</v>
      </c>
      <c r="RGE6" s="314">
        <f t="shared" si="192"/>
        <v>0</v>
      </c>
      <c r="RGF6" s="314">
        <f t="shared" si="192"/>
        <v>0</v>
      </c>
      <c r="RGG6" s="314">
        <f t="shared" si="192"/>
        <v>0</v>
      </c>
      <c r="RGH6" s="314">
        <f t="shared" si="192"/>
        <v>0</v>
      </c>
      <c r="RGI6" s="314">
        <f t="shared" si="192"/>
        <v>0</v>
      </c>
      <c r="RGJ6" s="314">
        <f t="shared" ref="RGJ6:RIU6" si="193">RGJ35-(RGJ4+RGJ5+RGJ7+RGJ8+RGJ9)</f>
        <v>0</v>
      </c>
      <c r="RGK6" s="314">
        <f t="shared" si="193"/>
        <v>0</v>
      </c>
      <c r="RGL6" s="314">
        <f t="shared" si="193"/>
        <v>0</v>
      </c>
      <c r="RGM6" s="314">
        <f t="shared" si="193"/>
        <v>0</v>
      </c>
      <c r="RGN6" s="314">
        <f t="shared" si="193"/>
        <v>0</v>
      </c>
      <c r="RGO6" s="314">
        <f t="shared" si="193"/>
        <v>0</v>
      </c>
      <c r="RGP6" s="314">
        <f t="shared" si="193"/>
        <v>0</v>
      </c>
      <c r="RGQ6" s="314">
        <f t="shared" si="193"/>
        <v>0</v>
      </c>
      <c r="RGR6" s="314">
        <f t="shared" si="193"/>
        <v>0</v>
      </c>
      <c r="RGS6" s="314">
        <f t="shared" si="193"/>
        <v>0</v>
      </c>
      <c r="RGT6" s="314">
        <f t="shared" si="193"/>
        <v>0</v>
      </c>
      <c r="RGU6" s="314">
        <f t="shared" si="193"/>
        <v>0</v>
      </c>
      <c r="RGV6" s="314">
        <f t="shared" si="193"/>
        <v>0</v>
      </c>
      <c r="RGW6" s="314">
        <f t="shared" si="193"/>
        <v>0</v>
      </c>
      <c r="RGX6" s="314">
        <f t="shared" si="193"/>
        <v>0</v>
      </c>
      <c r="RGY6" s="314">
        <f t="shared" si="193"/>
        <v>0</v>
      </c>
      <c r="RGZ6" s="314">
        <f t="shared" si="193"/>
        <v>0</v>
      </c>
      <c r="RHA6" s="314">
        <f t="shared" si="193"/>
        <v>0</v>
      </c>
      <c r="RHB6" s="314">
        <f t="shared" si="193"/>
        <v>0</v>
      </c>
      <c r="RHC6" s="314">
        <f t="shared" si="193"/>
        <v>0</v>
      </c>
      <c r="RHD6" s="314">
        <f t="shared" si="193"/>
        <v>0</v>
      </c>
      <c r="RHE6" s="314">
        <f t="shared" si="193"/>
        <v>0</v>
      </c>
      <c r="RHF6" s="314">
        <f t="shared" si="193"/>
        <v>0</v>
      </c>
      <c r="RHG6" s="314">
        <f t="shared" si="193"/>
        <v>0</v>
      </c>
      <c r="RHH6" s="314">
        <f t="shared" si="193"/>
        <v>0</v>
      </c>
      <c r="RHI6" s="314">
        <f t="shared" si="193"/>
        <v>0</v>
      </c>
      <c r="RHJ6" s="314">
        <f t="shared" si="193"/>
        <v>0</v>
      </c>
      <c r="RHK6" s="314">
        <f t="shared" si="193"/>
        <v>0</v>
      </c>
      <c r="RHL6" s="314">
        <f t="shared" si="193"/>
        <v>0</v>
      </c>
      <c r="RHM6" s="314">
        <f t="shared" si="193"/>
        <v>0</v>
      </c>
      <c r="RHN6" s="314">
        <f t="shared" si="193"/>
        <v>0</v>
      </c>
      <c r="RHO6" s="314">
        <f t="shared" si="193"/>
        <v>0</v>
      </c>
      <c r="RHP6" s="314">
        <f t="shared" si="193"/>
        <v>0</v>
      </c>
      <c r="RHQ6" s="314">
        <f t="shared" si="193"/>
        <v>0</v>
      </c>
      <c r="RHR6" s="314">
        <f t="shared" si="193"/>
        <v>0</v>
      </c>
      <c r="RHS6" s="314">
        <f t="shared" si="193"/>
        <v>0</v>
      </c>
      <c r="RHT6" s="314">
        <f t="shared" si="193"/>
        <v>0</v>
      </c>
      <c r="RHU6" s="314">
        <f t="shared" si="193"/>
        <v>0</v>
      </c>
      <c r="RHV6" s="314">
        <f t="shared" si="193"/>
        <v>0</v>
      </c>
      <c r="RHW6" s="314">
        <f t="shared" si="193"/>
        <v>0</v>
      </c>
      <c r="RHX6" s="314">
        <f t="shared" si="193"/>
        <v>0</v>
      </c>
      <c r="RHY6" s="314">
        <f t="shared" si="193"/>
        <v>0</v>
      </c>
      <c r="RHZ6" s="314">
        <f t="shared" si="193"/>
        <v>0</v>
      </c>
      <c r="RIA6" s="314">
        <f t="shared" si="193"/>
        <v>0</v>
      </c>
      <c r="RIB6" s="314">
        <f t="shared" si="193"/>
        <v>0</v>
      </c>
      <c r="RIC6" s="314">
        <f t="shared" si="193"/>
        <v>0</v>
      </c>
      <c r="RID6" s="314">
        <f t="shared" si="193"/>
        <v>0</v>
      </c>
      <c r="RIE6" s="314">
        <f t="shared" si="193"/>
        <v>0</v>
      </c>
      <c r="RIF6" s="314">
        <f t="shared" si="193"/>
        <v>0</v>
      </c>
      <c r="RIG6" s="314">
        <f t="shared" si="193"/>
        <v>0</v>
      </c>
      <c r="RIH6" s="314">
        <f t="shared" si="193"/>
        <v>0</v>
      </c>
      <c r="RII6" s="314">
        <f t="shared" si="193"/>
        <v>0</v>
      </c>
      <c r="RIJ6" s="314">
        <f t="shared" si="193"/>
        <v>0</v>
      </c>
      <c r="RIK6" s="314">
        <f t="shared" si="193"/>
        <v>0</v>
      </c>
      <c r="RIL6" s="314">
        <f t="shared" si="193"/>
        <v>0</v>
      </c>
      <c r="RIM6" s="314">
        <f t="shared" si="193"/>
        <v>0</v>
      </c>
      <c r="RIN6" s="314">
        <f t="shared" si="193"/>
        <v>0</v>
      </c>
      <c r="RIO6" s="314">
        <f t="shared" si="193"/>
        <v>0</v>
      </c>
      <c r="RIP6" s="314">
        <f t="shared" si="193"/>
        <v>0</v>
      </c>
      <c r="RIQ6" s="314">
        <f t="shared" si="193"/>
        <v>0</v>
      </c>
      <c r="RIR6" s="314">
        <f t="shared" si="193"/>
        <v>0</v>
      </c>
      <c r="RIS6" s="314">
        <f t="shared" si="193"/>
        <v>0</v>
      </c>
      <c r="RIT6" s="314">
        <f t="shared" si="193"/>
        <v>0</v>
      </c>
      <c r="RIU6" s="314">
        <f t="shared" si="193"/>
        <v>0</v>
      </c>
      <c r="RIV6" s="314">
        <f t="shared" ref="RIV6:RLG6" si="194">RIV35-(RIV4+RIV5+RIV7+RIV8+RIV9)</f>
        <v>0</v>
      </c>
      <c r="RIW6" s="314">
        <f t="shared" si="194"/>
        <v>0</v>
      </c>
      <c r="RIX6" s="314">
        <f t="shared" si="194"/>
        <v>0</v>
      </c>
      <c r="RIY6" s="314">
        <f t="shared" si="194"/>
        <v>0</v>
      </c>
      <c r="RIZ6" s="314">
        <f t="shared" si="194"/>
        <v>0</v>
      </c>
      <c r="RJA6" s="314">
        <f t="shared" si="194"/>
        <v>0</v>
      </c>
      <c r="RJB6" s="314">
        <f t="shared" si="194"/>
        <v>0</v>
      </c>
      <c r="RJC6" s="314">
        <f t="shared" si="194"/>
        <v>0</v>
      </c>
      <c r="RJD6" s="314">
        <f t="shared" si="194"/>
        <v>0</v>
      </c>
      <c r="RJE6" s="314">
        <f t="shared" si="194"/>
        <v>0</v>
      </c>
      <c r="RJF6" s="314">
        <f t="shared" si="194"/>
        <v>0</v>
      </c>
      <c r="RJG6" s="314">
        <f t="shared" si="194"/>
        <v>0</v>
      </c>
      <c r="RJH6" s="314">
        <f t="shared" si="194"/>
        <v>0</v>
      </c>
      <c r="RJI6" s="314">
        <f t="shared" si="194"/>
        <v>0</v>
      </c>
      <c r="RJJ6" s="314">
        <f t="shared" si="194"/>
        <v>0</v>
      </c>
      <c r="RJK6" s="314">
        <f t="shared" si="194"/>
        <v>0</v>
      </c>
      <c r="RJL6" s="314">
        <f t="shared" si="194"/>
        <v>0</v>
      </c>
      <c r="RJM6" s="314">
        <f t="shared" si="194"/>
        <v>0</v>
      </c>
      <c r="RJN6" s="314">
        <f t="shared" si="194"/>
        <v>0</v>
      </c>
      <c r="RJO6" s="314">
        <f t="shared" si="194"/>
        <v>0</v>
      </c>
      <c r="RJP6" s="314">
        <f t="shared" si="194"/>
        <v>0</v>
      </c>
      <c r="RJQ6" s="314">
        <f t="shared" si="194"/>
        <v>0</v>
      </c>
      <c r="RJR6" s="314">
        <f t="shared" si="194"/>
        <v>0</v>
      </c>
      <c r="RJS6" s="314">
        <f t="shared" si="194"/>
        <v>0</v>
      </c>
      <c r="RJT6" s="314">
        <f t="shared" si="194"/>
        <v>0</v>
      </c>
      <c r="RJU6" s="314">
        <f t="shared" si="194"/>
        <v>0</v>
      </c>
      <c r="RJV6" s="314">
        <f t="shared" si="194"/>
        <v>0</v>
      </c>
      <c r="RJW6" s="314">
        <f t="shared" si="194"/>
        <v>0</v>
      </c>
      <c r="RJX6" s="314">
        <f t="shared" si="194"/>
        <v>0</v>
      </c>
      <c r="RJY6" s="314">
        <f t="shared" si="194"/>
        <v>0</v>
      </c>
      <c r="RJZ6" s="314">
        <f t="shared" si="194"/>
        <v>0</v>
      </c>
      <c r="RKA6" s="314">
        <f t="shared" si="194"/>
        <v>0</v>
      </c>
      <c r="RKB6" s="314">
        <f t="shared" si="194"/>
        <v>0</v>
      </c>
      <c r="RKC6" s="314">
        <f t="shared" si="194"/>
        <v>0</v>
      </c>
      <c r="RKD6" s="314">
        <f t="shared" si="194"/>
        <v>0</v>
      </c>
      <c r="RKE6" s="314">
        <f t="shared" si="194"/>
        <v>0</v>
      </c>
      <c r="RKF6" s="314">
        <f t="shared" si="194"/>
        <v>0</v>
      </c>
      <c r="RKG6" s="314">
        <f t="shared" si="194"/>
        <v>0</v>
      </c>
      <c r="RKH6" s="314">
        <f t="shared" si="194"/>
        <v>0</v>
      </c>
      <c r="RKI6" s="314">
        <f t="shared" si="194"/>
        <v>0</v>
      </c>
      <c r="RKJ6" s="314">
        <f t="shared" si="194"/>
        <v>0</v>
      </c>
      <c r="RKK6" s="314">
        <f t="shared" si="194"/>
        <v>0</v>
      </c>
      <c r="RKL6" s="314">
        <f t="shared" si="194"/>
        <v>0</v>
      </c>
      <c r="RKM6" s="314">
        <f t="shared" si="194"/>
        <v>0</v>
      </c>
      <c r="RKN6" s="314">
        <f t="shared" si="194"/>
        <v>0</v>
      </c>
      <c r="RKO6" s="314">
        <f t="shared" si="194"/>
        <v>0</v>
      </c>
      <c r="RKP6" s="314">
        <f t="shared" si="194"/>
        <v>0</v>
      </c>
      <c r="RKQ6" s="314">
        <f t="shared" si="194"/>
        <v>0</v>
      </c>
      <c r="RKR6" s="314">
        <f t="shared" si="194"/>
        <v>0</v>
      </c>
      <c r="RKS6" s="314">
        <f t="shared" si="194"/>
        <v>0</v>
      </c>
      <c r="RKT6" s="314">
        <f t="shared" si="194"/>
        <v>0</v>
      </c>
      <c r="RKU6" s="314">
        <f t="shared" si="194"/>
        <v>0</v>
      </c>
      <c r="RKV6" s="314">
        <f t="shared" si="194"/>
        <v>0</v>
      </c>
      <c r="RKW6" s="314">
        <f t="shared" si="194"/>
        <v>0</v>
      </c>
      <c r="RKX6" s="314">
        <f t="shared" si="194"/>
        <v>0</v>
      </c>
      <c r="RKY6" s="314">
        <f t="shared" si="194"/>
        <v>0</v>
      </c>
      <c r="RKZ6" s="314">
        <f t="shared" si="194"/>
        <v>0</v>
      </c>
      <c r="RLA6" s="314">
        <f t="shared" si="194"/>
        <v>0</v>
      </c>
      <c r="RLB6" s="314">
        <f t="shared" si="194"/>
        <v>0</v>
      </c>
      <c r="RLC6" s="314">
        <f t="shared" si="194"/>
        <v>0</v>
      </c>
      <c r="RLD6" s="314">
        <f t="shared" si="194"/>
        <v>0</v>
      </c>
      <c r="RLE6" s="314">
        <f t="shared" si="194"/>
        <v>0</v>
      </c>
      <c r="RLF6" s="314">
        <f t="shared" si="194"/>
        <v>0</v>
      </c>
      <c r="RLG6" s="314">
        <f t="shared" si="194"/>
        <v>0</v>
      </c>
      <c r="RLH6" s="314">
        <f t="shared" ref="RLH6:RNS6" si="195">RLH35-(RLH4+RLH5+RLH7+RLH8+RLH9)</f>
        <v>0</v>
      </c>
      <c r="RLI6" s="314">
        <f t="shared" si="195"/>
        <v>0</v>
      </c>
      <c r="RLJ6" s="314">
        <f t="shared" si="195"/>
        <v>0</v>
      </c>
      <c r="RLK6" s="314">
        <f t="shared" si="195"/>
        <v>0</v>
      </c>
      <c r="RLL6" s="314">
        <f t="shared" si="195"/>
        <v>0</v>
      </c>
      <c r="RLM6" s="314">
        <f t="shared" si="195"/>
        <v>0</v>
      </c>
      <c r="RLN6" s="314">
        <f t="shared" si="195"/>
        <v>0</v>
      </c>
      <c r="RLO6" s="314">
        <f t="shared" si="195"/>
        <v>0</v>
      </c>
      <c r="RLP6" s="314">
        <f t="shared" si="195"/>
        <v>0</v>
      </c>
      <c r="RLQ6" s="314">
        <f t="shared" si="195"/>
        <v>0</v>
      </c>
      <c r="RLR6" s="314">
        <f t="shared" si="195"/>
        <v>0</v>
      </c>
      <c r="RLS6" s="314">
        <f t="shared" si="195"/>
        <v>0</v>
      </c>
      <c r="RLT6" s="314">
        <f t="shared" si="195"/>
        <v>0</v>
      </c>
      <c r="RLU6" s="314">
        <f t="shared" si="195"/>
        <v>0</v>
      </c>
      <c r="RLV6" s="314">
        <f t="shared" si="195"/>
        <v>0</v>
      </c>
      <c r="RLW6" s="314">
        <f t="shared" si="195"/>
        <v>0</v>
      </c>
      <c r="RLX6" s="314">
        <f t="shared" si="195"/>
        <v>0</v>
      </c>
      <c r="RLY6" s="314">
        <f t="shared" si="195"/>
        <v>0</v>
      </c>
      <c r="RLZ6" s="314">
        <f t="shared" si="195"/>
        <v>0</v>
      </c>
      <c r="RMA6" s="314">
        <f t="shared" si="195"/>
        <v>0</v>
      </c>
      <c r="RMB6" s="314">
        <f t="shared" si="195"/>
        <v>0</v>
      </c>
      <c r="RMC6" s="314">
        <f t="shared" si="195"/>
        <v>0</v>
      </c>
      <c r="RMD6" s="314">
        <f t="shared" si="195"/>
        <v>0</v>
      </c>
      <c r="RME6" s="314">
        <f t="shared" si="195"/>
        <v>0</v>
      </c>
      <c r="RMF6" s="314">
        <f t="shared" si="195"/>
        <v>0</v>
      </c>
      <c r="RMG6" s="314">
        <f t="shared" si="195"/>
        <v>0</v>
      </c>
      <c r="RMH6" s="314">
        <f t="shared" si="195"/>
        <v>0</v>
      </c>
      <c r="RMI6" s="314">
        <f t="shared" si="195"/>
        <v>0</v>
      </c>
      <c r="RMJ6" s="314">
        <f t="shared" si="195"/>
        <v>0</v>
      </c>
      <c r="RMK6" s="314">
        <f t="shared" si="195"/>
        <v>0</v>
      </c>
      <c r="RML6" s="314">
        <f t="shared" si="195"/>
        <v>0</v>
      </c>
      <c r="RMM6" s="314">
        <f t="shared" si="195"/>
        <v>0</v>
      </c>
      <c r="RMN6" s="314">
        <f t="shared" si="195"/>
        <v>0</v>
      </c>
      <c r="RMO6" s="314">
        <f t="shared" si="195"/>
        <v>0</v>
      </c>
      <c r="RMP6" s="314">
        <f t="shared" si="195"/>
        <v>0</v>
      </c>
      <c r="RMQ6" s="314">
        <f t="shared" si="195"/>
        <v>0</v>
      </c>
      <c r="RMR6" s="314">
        <f t="shared" si="195"/>
        <v>0</v>
      </c>
      <c r="RMS6" s="314">
        <f t="shared" si="195"/>
        <v>0</v>
      </c>
      <c r="RMT6" s="314">
        <f t="shared" si="195"/>
        <v>0</v>
      </c>
      <c r="RMU6" s="314">
        <f t="shared" si="195"/>
        <v>0</v>
      </c>
      <c r="RMV6" s="314">
        <f t="shared" si="195"/>
        <v>0</v>
      </c>
      <c r="RMW6" s="314">
        <f t="shared" si="195"/>
        <v>0</v>
      </c>
      <c r="RMX6" s="314">
        <f t="shared" si="195"/>
        <v>0</v>
      </c>
      <c r="RMY6" s="314">
        <f t="shared" si="195"/>
        <v>0</v>
      </c>
      <c r="RMZ6" s="314">
        <f t="shared" si="195"/>
        <v>0</v>
      </c>
      <c r="RNA6" s="314">
        <f t="shared" si="195"/>
        <v>0</v>
      </c>
      <c r="RNB6" s="314">
        <f t="shared" si="195"/>
        <v>0</v>
      </c>
      <c r="RNC6" s="314">
        <f t="shared" si="195"/>
        <v>0</v>
      </c>
      <c r="RND6" s="314">
        <f t="shared" si="195"/>
        <v>0</v>
      </c>
      <c r="RNE6" s="314">
        <f t="shared" si="195"/>
        <v>0</v>
      </c>
      <c r="RNF6" s="314">
        <f t="shared" si="195"/>
        <v>0</v>
      </c>
      <c r="RNG6" s="314">
        <f t="shared" si="195"/>
        <v>0</v>
      </c>
      <c r="RNH6" s="314">
        <f t="shared" si="195"/>
        <v>0</v>
      </c>
      <c r="RNI6" s="314">
        <f t="shared" si="195"/>
        <v>0</v>
      </c>
      <c r="RNJ6" s="314">
        <f t="shared" si="195"/>
        <v>0</v>
      </c>
      <c r="RNK6" s="314">
        <f t="shared" si="195"/>
        <v>0</v>
      </c>
      <c r="RNL6" s="314">
        <f t="shared" si="195"/>
        <v>0</v>
      </c>
      <c r="RNM6" s="314">
        <f t="shared" si="195"/>
        <v>0</v>
      </c>
      <c r="RNN6" s="314">
        <f t="shared" si="195"/>
        <v>0</v>
      </c>
      <c r="RNO6" s="314">
        <f t="shared" si="195"/>
        <v>0</v>
      </c>
      <c r="RNP6" s="314">
        <f t="shared" si="195"/>
        <v>0</v>
      </c>
      <c r="RNQ6" s="314">
        <f t="shared" si="195"/>
        <v>0</v>
      </c>
      <c r="RNR6" s="314">
        <f t="shared" si="195"/>
        <v>0</v>
      </c>
      <c r="RNS6" s="314">
        <f t="shared" si="195"/>
        <v>0</v>
      </c>
      <c r="RNT6" s="314">
        <f t="shared" ref="RNT6:RQE6" si="196">RNT35-(RNT4+RNT5+RNT7+RNT8+RNT9)</f>
        <v>0</v>
      </c>
      <c r="RNU6" s="314">
        <f t="shared" si="196"/>
        <v>0</v>
      </c>
      <c r="RNV6" s="314">
        <f t="shared" si="196"/>
        <v>0</v>
      </c>
      <c r="RNW6" s="314">
        <f t="shared" si="196"/>
        <v>0</v>
      </c>
      <c r="RNX6" s="314">
        <f t="shared" si="196"/>
        <v>0</v>
      </c>
      <c r="RNY6" s="314">
        <f t="shared" si="196"/>
        <v>0</v>
      </c>
      <c r="RNZ6" s="314">
        <f t="shared" si="196"/>
        <v>0</v>
      </c>
      <c r="ROA6" s="314">
        <f t="shared" si="196"/>
        <v>0</v>
      </c>
      <c r="ROB6" s="314">
        <f t="shared" si="196"/>
        <v>0</v>
      </c>
      <c r="ROC6" s="314">
        <f t="shared" si="196"/>
        <v>0</v>
      </c>
      <c r="ROD6" s="314">
        <f t="shared" si="196"/>
        <v>0</v>
      </c>
      <c r="ROE6" s="314">
        <f t="shared" si="196"/>
        <v>0</v>
      </c>
      <c r="ROF6" s="314">
        <f t="shared" si="196"/>
        <v>0</v>
      </c>
      <c r="ROG6" s="314">
        <f t="shared" si="196"/>
        <v>0</v>
      </c>
      <c r="ROH6" s="314">
        <f t="shared" si="196"/>
        <v>0</v>
      </c>
      <c r="ROI6" s="314">
        <f t="shared" si="196"/>
        <v>0</v>
      </c>
      <c r="ROJ6" s="314">
        <f t="shared" si="196"/>
        <v>0</v>
      </c>
      <c r="ROK6" s="314">
        <f t="shared" si="196"/>
        <v>0</v>
      </c>
      <c r="ROL6" s="314">
        <f t="shared" si="196"/>
        <v>0</v>
      </c>
      <c r="ROM6" s="314">
        <f t="shared" si="196"/>
        <v>0</v>
      </c>
      <c r="RON6" s="314">
        <f t="shared" si="196"/>
        <v>0</v>
      </c>
      <c r="ROO6" s="314">
        <f t="shared" si="196"/>
        <v>0</v>
      </c>
      <c r="ROP6" s="314">
        <f t="shared" si="196"/>
        <v>0</v>
      </c>
      <c r="ROQ6" s="314">
        <f t="shared" si="196"/>
        <v>0</v>
      </c>
      <c r="ROR6" s="314">
        <f t="shared" si="196"/>
        <v>0</v>
      </c>
      <c r="ROS6" s="314">
        <f t="shared" si="196"/>
        <v>0</v>
      </c>
      <c r="ROT6" s="314">
        <f t="shared" si="196"/>
        <v>0</v>
      </c>
      <c r="ROU6" s="314">
        <f t="shared" si="196"/>
        <v>0</v>
      </c>
      <c r="ROV6" s="314">
        <f t="shared" si="196"/>
        <v>0</v>
      </c>
      <c r="ROW6" s="314">
        <f t="shared" si="196"/>
        <v>0</v>
      </c>
      <c r="ROX6" s="314">
        <f t="shared" si="196"/>
        <v>0</v>
      </c>
      <c r="ROY6" s="314">
        <f t="shared" si="196"/>
        <v>0</v>
      </c>
      <c r="ROZ6" s="314">
        <f t="shared" si="196"/>
        <v>0</v>
      </c>
      <c r="RPA6" s="314">
        <f t="shared" si="196"/>
        <v>0</v>
      </c>
      <c r="RPB6" s="314">
        <f t="shared" si="196"/>
        <v>0</v>
      </c>
      <c r="RPC6" s="314">
        <f t="shared" si="196"/>
        <v>0</v>
      </c>
      <c r="RPD6" s="314">
        <f t="shared" si="196"/>
        <v>0</v>
      </c>
      <c r="RPE6" s="314">
        <f t="shared" si="196"/>
        <v>0</v>
      </c>
      <c r="RPF6" s="314">
        <f t="shared" si="196"/>
        <v>0</v>
      </c>
      <c r="RPG6" s="314">
        <f t="shared" si="196"/>
        <v>0</v>
      </c>
      <c r="RPH6" s="314">
        <f t="shared" si="196"/>
        <v>0</v>
      </c>
      <c r="RPI6" s="314">
        <f t="shared" si="196"/>
        <v>0</v>
      </c>
      <c r="RPJ6" s="314">
        <f t="shared" si="196"/>
        <v>0</v>
      </c>
      <c r="RPK6" s="314">
        <f t="shared" si="196"/>
        <v>0</v>
      </c>
      <c r="RPL6" s="314">
        <f t="shared" si="196"/>
        <v>0</v>
      </c>
      <c r="RPM6" s="314">
        <f t="shared" si="196"/>
        <v>0</v>
      </c>
      <c r="RPN6" s="314">
        <f t="shared" si="196"/>
        <v>0</v>
      </c>
      <c r="RPO6" s="314">
        <f t="shared" si="196"/>
        <v>0</v>
      </c>
      <c r="RPP6" s="314">
        <f t="shared" si="196"/>
        <v>0</v>
      </c>
      <c r="RPQ6" s="314">
        <f t="shared" si="196"/>
        <v>0</v>
      </c>
      <c r="RPR6" s="314">
        <f t="shared" si="196"/>
        <v>0</v>
      </c>
      <c r="RPS6" s="314">
        <f t="shared" si="196"/>
        <v>0</v>
      </c>
      <c r="RPT6" s="314">
        <f t="shared" si="196"/>
        <v>0</v>
      </c>
      <c r="RPU6" s="314">
        <f t="shared" si="196"/>
        <v>0</v>
      </c>
      <c r="RPV6" s="314">
        <f t="shared" si="196"/>
        <v>0</v>
      </c>
      <c r="RPW6" s="314">
        <f t="shared" si="196"/>
        <v>0</v>
      </c>
      <c r="RPX6" s="314">
        <f t="shared" si="196"/>
        <v>0</v>
      </c>
      <c r="RPY6" s="314">
        <f t="shared" si="196"/>
        <v>0</v>
      </c>
      <c r="RPZ6" s="314">
        <f t="shared" si="196"/>
        <v>0</v>
      </c>
      <c r="RQA6" s="314">
        <f t="shared" si="196"/>
        <v>0</v>
      </c>
      <c r="RQB6" s="314">
        <f t="shared" si="196"/>
        <v>0</v>
      </c>
      <c r="RQC6" s="314">
        <f t="shared" si="196"/>
        <v>0</v>
      </c>
      <c r="RQD6" s="314">
        <f t="shared" si="196"/>
        <v>0</v>
      </c>
      <c r="RQE6" s="314">
        <f t="shared" si="196"/>
        <v>0</v>
      </c>
      <c r="RQF6" s="314">
        <f t="shared" ref="RQF6:RSQ6" si="197">RQF35-(RQF4+RQF5+RQF7+RQF8+RQF9)</f>
        <v>0</v>
      </c>
      <c r="RQG6" s="314">
        <f t="shared" si="197"/>
        <v>0</v>
      </c>
      <c r="RQH6" s="314">
        <f t="shared" si="197"/>
        <v>0</v>
      </c>
      <c r="RQI6" s="314">
        <f t="shared" si="197"/>
        <v>0</v>
      </c>
      <c r="RQJ6" s="314">
        <f t="shared" si="197"/>
        <v>0</v>
      </c>
      <c r="RQK6" s="314">
        <f t="shared" si="197"/>
        <v>0</v>
      </c>
      <c r="RQL6" s="314">
        <f t="shared" si="197"/>
        <v>0</v>
      </c>
      <c r="RQM6" s="314">
        <f t="shared" si="197"/>
        <v>0</v>
      </c>
      <c r="RQN6" s="314">
        <f t="shared" si="197"/>
        <v>0</v>
      </c>
      <c r="RQO6" s="314">
        <f t="shared" si="197"/>
        <v>0</v>
      </c>
      <c r="RQP6" s="314">
        <f t="shared" si="197"/>
        <v>0</v>
      </c>
      <c r="RQQ6" s="314">
        <f t="shared" si="197"/>
        <v>0</v>
      </c>
      <c r="RQR6" s="314">
        <f t="shared" si="197"/>
        <v>0</v>
      </c>
      <c r="RQS6" s="314">
        <f t="shared" si="197"/>
        <v>0</v>
      </c>
      <c r="RQT6" s="314">
        <f t="shared" si="197"/>
        <v>0</v>
      </c>
      <c r="RQU6" s="314">
        <f t="shared" si="197"/>
        <v>0</v>
      </c>
      <c r="RQV6" s="314">
        <f t="shared" si="197"/>
        <v>0</v>
      </c>
      <c r="RQW6" s="314">
        <f t="shared" si="197"/>
        <v>0</v>
      </c>
      <c r="RQX6" s="314">
        <f t="shared" si="197"/>
        <v>0</v>
      </c>
      <c r="RQY6" s="314">
        <f t="shared" si="197"/>
        <v>0</v>
      </c>
      <c r="RQZ6" s="314">
        <f t="shared" si="197"/>
        <v>0</v>
      </c>
      <c r="RRA6" s="314">
        <f t="shared" si="197"/>
        <v>0</v>
      </c>
      <c r="RRB6" s="314">
        <f t="shared" si="197"/>
        <v>0</v>
      </c>
      <c r="RRC6" s="314">
        <f t="shared" si="197"/>
        <v>0</v>
      </c>
      <c r="RRD6" s="314">
        <f t="shared" si="197"/>
        <v>0</v>
      </c>
      <c r="RRE6" s="314">
        <f t="shared" si="197"/>
        <v>0</v>
      </c>
      <c r="RRF6" s="314">
        <f t="shared" si="197"/>
        <v>0</v>
      </c>
      <c r="RRG6" s="314">
        <f t="shared" si="197"/>
        <v>0</v>
      </c>
      <c r="RRH6" s="314">
        <f t="shared" si="197"/>
        <v>0</v>
      </c>
      <c r="RRI6" s="314">
        <f t="shared" si="197"/>
        <v>0</v>
      </c>
      <c r="RRJ6" s="314">
        <f t="shared" si="197"/>
        <v>0</v>
      </c>
      <c r="RRK6" s="314">
        <f t="shared" si="197"/>
        <v>0</v>
      </c>
      <c r="RRL6" s="314">
        <f t="shared" si="197"/>
        <v>0</v>
      </c>
      <c r="RRM6" s="314">
        <f t="shared" si="197"/>
        <v>0</v>
      </c>
      <c r="RRN6" s="314">
        <f t="shared" si="197"/>
        <v>0</v>
      </c>
      <c r="RRO6" s="314">
        <f t="shared" si="197"/>
        <v>0</v>
      </c>
      <c r="RRP6" s="314">
        <f t="shared" si="197"/>
        <v>0</v>
      </c>
      <c r="RRQ6" s="314">
        <f t="shared" si="197"/>
        <v>0</v>
      </c>
      <c r="RRR6" s="314">
        <f t="shared" si="197"/>
        <v>0</v>
      </c>
      <c r="RRS6" s="314">
        <f t="shared" si="197"/>
        <v>0</v>
      </c>
      <c r="RRT6" s="314">
        <f t="shared" si="197"/>
        <v>0</v>
      </c>
      <c r="RRU6" s="314">
        <f t="shared" si="197"/>
        <v>0</v>
      </c>
      <c r="RRV6" s="314">
        <f t="shared" si="197"/>
        <v>0</v>
      </c>
      <c r="RRW6" s="314">
        <f t="shared" si="197"/>
        <v>0</v>
      </c>
      <c r="RRX6" s="314">
        <f t="shared" si="197"/>
        <v>0</v>
      </c>
      <c r="RRY6" s="314">
        <f t="shared" si="197"/>
        <v>0</v>
      </c>
      <c r="RRZ6" s="314">
        <f t="shared" si="197"/>
        <v>0</v>
      </c>
      <c r="RSA6" s="314">
        <f t="shared" si="197"/>
        <v>0</v>
      </c>
      <c r="RSB6" s="314">
        <f t="shared" si="197"/>
        <v>0</v>
      </c>
      <c r="RSC6" s="314">
        <f t="shared" si="197"/>
        <v>0</v>
      </c>
      <c r="RSD6" s="314">
        <f t="shared" si="197"/>
        <v>0</v>
      </c>
      <c r="RSE6" s="314">
        <f t="shared" si="197"/>
        <v>0</v>
      </c>
      <c r="RSF6" s="314">
        <f t="shared" si="197"/>
        <v>0</v>
      </c>
      <c r="RSG6" s="314">
        <f t="shared" si="197"/>
        <v>0</v>
      </c>
      <c r="RSH6" s="314">
        <f t="shared" si="197"/>
        <v>0</v>
      </c>
      <c r="RSI6" s="314">
        <f t="shared" si="197"/>
        <v>0</v>
      </c>
      <c r="RSJ6" s="314">
        <f t="shared" si="197"/>
        <v>0</v>
      </c>
      <c r="RSK6" s="314">
        <f t="shared" si="197"/>
        <v>0</v>
      </c>
      <c r="RSL6" s="314">
        <f t="shared" si="197"/>
        <v>0</v>
      </c>
      <c r="RSM6" s="314">
        <f t="shared" si="197"/>
        <v>0</v>
      </c>
      <c r="RSN6" s="314">
        <f t="shared" si="197"/>
        <v>0</v>
      </c>
      <c r="RSO6" s="314">
        <f t="shared" si="197"/>
        <v>0</v>
      </c>
      <c r="RSP6" s="314">
        <f t="shared" si="197"/>
        <v>0</v>
      </c>
      <c r="RSQ6" s="314">
        <f t="shared" si="197"/>
        <v>0</v>
      </c>
      <c r="RSR6" s="314">
        <f t="shared" ref="RSR6:RVC6" si="198">RSR35-(RSR4+RSR5+RSR7+RSR8+RSR9)</f>
        <v>0</v>
      </c>
      <c r="RSS6" s="314">
        <f t="shared" si="198"/>
        <v>0</v>
      </c>
      <c r="RST6" s="314">
        <f t="shared" si="198"/>
        <v>0</v>
      </c>
      <c r="RSU6" s="314">
        <f t="shared" si="198"/>
        <v>0</v>
      </c>
      <c r="RSV6" s="314">
        <f t="shared" si="198"/>
        <v>0</v>
      </c>
      <c r="RSW6" s="314">
        <f t="shared" si="198"/>
        <v>0</v>
      </c>
      <c r="RSX6" s="314">
        <f t="shared" si="198"/>
        <v>0</v>
      </c>
      <c r="RSY6" s="314">
        <f t="shared" si="198"/>
        <v>0</v>
      </c>
      <c r="RSZ6" s="314">
        <f t="shared" si="198"/>
        <v>0</v>
      </c>
      <c r="RTA6" s="314">
        <f t="shared" si="198"/>
        <v>0</v>
      </c>
      <c r="RTB6" s="314">
        <f t="shared" si="198"/>
        <v>0</v>
      </c>
      <c r="RTC6" s="314">
        <f t="shared" si="198"/>
        <v>0</v>
      </c>
      <c r="RTD6" s="314">
        <f t="shared" si="198"/>
        <v>0</v>
      </c>
      <c r="RTE6" s="314">
        <f t="shared" si="198"/>
        <v>0</v>
      </c>
      <c r="RTF6" s="314">
        <f t="shared" si="198"/>
        <v>0</v>
      </c>
      <c r="RTG6" s="314">
        <f t="shared" si="198"/>
        <v>0</v>
      </c>
      <c r="RTH6" s="314">
        <f t="shared" si="198"/>
        <v>0</v>
      </c>
      <c r="RTI6" s="314">
        <f t="shared" si="198"/>
        <v>0</v>
      </c>
      <c r="RTJ6" s="314">
        <f t="shared" si="198"/>
        <v>0</v>
      </c>
      <c r="RTK6" s="314">
        <f t="shared" si="198"/>
        <v>0</v>
      </c>
      <c r="RTL6" s="314">
        <f t="shared" si="198"/>
        <v>0</v>
      </c>
      <c r="RTM6" s="314">
        <f t="shared" si="198"/>
        <v>0</v>
      </c>
      <c r="RTN6" s="314">
        <f t="shared" si="198"/>
        <v>0</v>
      </c>
      <c r="RTO6" s="314">
        <f t="shared" si="198"/>
        <v>0</v>
      </c>
      <c r="RTP6" s="314">
        <f t="shared" si="198"/>
        <v>0</v>
      </c>
      <c r="RTQ6" s="314">
        <f t="shared" si="198"/>
        <v>0</v>
      </c>
      <c r="RTR6" s="314">
        <f t="shared" si="198"/>
        <v>0</v>
      </c>
      <c r="RTS6" s="314">
        <f t="shared" si="198"/>
        <v>0</v>
      </c>
      <c r="RTT6" s="314">
        <f t="shared" si="198"/>
        <v>0</v>
      </c>
      <c r="RTU6" s="314">
        <f t="shared" si="198"/>
        <v>0</v>
      </c>
      <c r="RTV6" s="314">
        <f t="shared" si="198"/>
        <v>0</v>
      </c>
      <c r="RTW6" s="314">
        <f t="shared" si="198"/>
        <v>0</v>
      </c>
      <c r="RTX6" s="314">
        <f t="shared" si="198"/>
        <v>0</v>
      </c>
      <c r="RTY6" s="314">
        <f t="shared" si="198"/>
        <v>0</v>
      </c>
      <c r="RTZ6" s="314">
        <f t="shared" si="198"/>
        <v>0</v>
      </c>
      <c r="RUA6" s="314">
        <f t="shared" si="198"/>
        <v>0</v>
      </c>
      <c r="RUB6" s="314">
        <f t="shared" si="198"/>
        <v>0</v>
      </c>
      <c r="RUC6" s="314">
        <f t="shared" si="198"/>
        <v>0</v>
      </c>
      <c r="RUD6" s="314">
        <f t="shared" si="198"/>
        <v>0</v>
      </c>
      <c r="RUE6" s="314">
        <f t="shared" si="198"/>
        <v>0</v>
      </c>
      <c r="RUF6" s="314">
        <f t="shared" si="198"/>
        <v>0</v>
      </c>
      <c r="RUG6" s="314">
        <f t="shared" si="198"/>
        <v>0</v>
      </c>
      <c r="RUH6" s="314">
        <f t="shared" si="198"/>
        <v>0</v>
      </c>
      <c r="RUI6" s="314">
        <f t="shared" si="198"/>
        <v>0</v>
      </c>
      <c r="RUJ6" s="314">
        <f t="shared" si="198"/>
        <v>0</v>
      </c>
      <c r="RUK6" s="314">
        <f t="shared" si="198"/>
        <v>0</v>
      </c>
      <c r="RUL6" s="314">
        <f t="shared" si="198"/>
        <v>0</v>
      </c>
      <c r="RUM6" s="314">
        <f t="shared" si="198"/>
        <v>0</v>
      </c>
      <c r="RUN6" s="314">
        <f t="shared" si="198"/>
        <v>0</v>
      </c>
      <c r="RUO6" s="314">
        <f t="shared" si="198"/>
        <v>0</v>
      </c>
      <c r="RUP6" s="314">
        <f t="shared" si="198"/>
        <v>0</v>
      </c>
      <c r="RUQ6" s="314">
        <f t="shared" si="198"/>
        <v>0</v>
      </c>
      <c r="RUR6" s="314">
        <f t="shared" si="198"/>
        <v>0</v>
      </c>
      <c r="RUS6" s="314">
        <f t="shared" si="198"/>
        <v>0</v>
      </c>
      <c r="RUT6" s="314">
        <f t="shared" si="198"/>
        <v>0</v>
      </c>
      <c r="RUU6" s="314">
        <f t="shared" si="198"/>
        <v>0</v>
      </c>
      <c r="RUV6" s="314">
        <f t="shared" si="198"/>
        <v>0</v>
      </c>
      <c r="RUW6" s="314">
        <f t="shared" si="198"/>
        <v>0</v>
      </c>
      <c r="RUX6" s="314">
        <f t="shared" si="198"/>
        <v>0</v>
      </c>
      <c r="RUY6" s="314">
        <f t="shared" si="198"/>
        <v>0</v>
      </c>
      <c r="RUZ6" s="314">
        <f t="shared" si="198"/>
        <v>0</v>
      </c>
      <c r="RVA6" s="314">
        <f t="shared" si="198"/>
        <v>0</v>
      </c>
      <c r="RVB6" s="314">
        <f t="shared" si="198"/>
        <v>0</v>
      </c>
      <c r="RVC6" s="314">
        <f t="shared" si="198"/>
        <v>0</v>
      </c>
      <c r="RVD6" s="314">
        <f t="shared" ref="RVD6:RXO6" si="199">RVD35-(RVD4+RVD5+RVD7+RVD8+RVD9)</f>
        <v>0</v>
      </c>
      <c r="RVE6" s="314">
        <f t="shared" si="199"/>
        <v>0</v>
      </c>
      <c r="RVF6" s="314">
        <f t="shared" si="199"/>
        <v>0</v>
      </c>
      <c r="RVG6" s="314">
        <f t="shared" si="199"/>
        <v>0</v>
      </c>
      <c r="RVH6" s="314">
        <f t="shared" si="199"/>
        <v>0</v>
      </c>
      <c r="RVI6" s="314">
        <f t="shared" si="199"/>
        <v>0</v>
      </c>
      <c r="RVJ6" s="314">
        <f t="shared" si="199"/>
        <v>0</v>
      </c>
      <c r="RVK6" s="314">
        <f t="shared" si="199"/>
        <v>0</v>
      </c>
      <c r="RVL6" s="314">
        <f t="shared" si="199"/>
        <v>0</v>
      </c>
      <c r="RVM6" s="314">
        <f t="shared" si="199"/>
        <v>0</v>
      </c>
      <c r="RVN6" s="314">
        <f t="shared" si="199"/>
        <v>0</v>
      </c>
      <c r="RVO6" s="314">
        <f t="shared" si="199"/>
        <v>0</v>
      </c>
      <c r="RVP6" s="314">
        <f t="shared" si="199"/>
        <v>0</v>
      </c>
      <c r="RVQ6" s="314">
        <f t="shared" si="199"/>
        <v>0</v>
      </c>
      <c r="RVR6" s="314">
        <f t="shared" si="199"/>
        <v>0</v>
      </c>
      <c r="RVS6" s="314">
        <f t="shared" si="199"/>
        <v>0</v>
      </c>
      <c r="RVT6" s="314">
        <f t="shared" si="199"/>
        <v>0</v>
      </c>
      <c r="RVU6" s="314">
        <f t="shared" si="199"/>
        <v>0</v>
      </c>
      <c r="RVV6" s="314">
        <f t="shared" si="199"/>
        <v>0</v>
      </c>
      <c r="RVW6" s="314">
        <f t="shared" si="199"/>
        <v>0</v>
      </c>
      <c r="RVX6" s="314">
        <f t="shared" si="199"/>
        <v>0</v>
      </c>
      <c r="RVY6" s="314">
        <f t="shared" si="199"/>
        <v>0</v>
      </c>
      <c r="RVZ6" s="314">
        <f t="shared" si="199"/>
        <v>0</v>
      </c>
      <c r="RWA6" s="314">
        <f t="shared" si="199"/>
        <v>0</v>
      </c>
      <c r="RWB6" s="314">
        <f t="shared" si="199"/>
        <v>0</v>
      </c>
      <c r="RWC6" s="314">
        <f t="shared" si="199"/>
        <v>0</v>
      </c>
      <c r="RWD6" s="314">
        <f t="shared" si="199"/>
        <v>0</v>
      </c>
      <c r="RWE6" s="314">
        <f t="shared" si="199"/>
        <v>0</v>
      </c>
      <c r="RWF6" s="314">
        <f t="shared" si="199"/>
        <v>0</v>
      </c>
      <c r="RWG6" s="314">
        <f t="shared" si="199"/>
        <v>0</v>
      </c>
      <c r="RWH6" s="314">
        <f t="shared" si="199"/>
        <v>0</v>
      </c>
      <c r="RWI6" s="314">
        <f t="shared" si="199"/>
        <v>0</v>
      </c>
      <c r="RWJ6" s="314">
        <f t="shared" si="199"/>
        <v>0</v>
      </c>
      <c r="RWK6" s="314">
        <f t="shared" si="199"/>
        <v>0</v>
      </c>
      <c r="RWL6" s="314">
        <f t="shared" si="199"/>
        <v>0</v>
      </c>
      <c r="RWM6" s="314">
        <f t="shared" si="199"/>
        <v>0</v>
      </c>
      <c r="RWN6" s="314">
        <f t="shared" si="199"/>
        <v>0</v>
      </c>
      <c r="RWO6" s="314">
        <f t="shared" si="199"/>
        <v>0</v>
      </c>
      <c r="RWP6" s="314">
        <f t="shared" si="199"/>
        <v>0</v>
      </c>
      <c r="RWQ6" s="314">
        <f t="shared" si="199"/>
        <v>0</v>
      </c>
      <c r="RWR6" s="314">
        <f t="shared" si="199"/>
        <v>0</v>
      </c>
      <c r="RWS6" s="314">
        <f t="shared" si="199"/>
        <v>0</v>
      </c>
      <c r="RWT6" s="314">
        <f t="shared" si="199"/>
        <v>0</v>
      </c>
      <c r="RWU6" s="314">
        <f t="shared" si="199"/>
        <v>0</v>
      </c>
      <c r="RWV6" s="314">
        <f t="shared" si="199"/>
        <v>0</v>
      </c>
      <c r="RWW6" s="314">
        <f t="shared" si="199"/>
        <v>0</v>
      </c>
      <c r="RWX6" s="314">
        <f t="shared" si="199"/>
        <v>0</v>
      </c>
      <c r="RWY6" s="314">
        <f t="shared" si="199"/>
        <v>0</v>
      </c>
      <c r="RWZ6" s="314">
        <f t="shared" si="199"/>
        <v>0</v>
      </c>
      <c r="RXA6" s="314">
        <f t="shared" si="199"/>
        <v>0</v>
      </c>
      <c r="RXB6" s="314">
        <f t="shared" si="199"/>
        <v>0</v>
      </c>
      <c r="RXC6" s="314">
        <f t="shared" si="199"/>
        <v>0</v>
      </c>
      <c r="RXD6" s="314">
        <f t="shared" si="199"/>
        <v>0</v>
      </c>
      <c r="RXE6" s="314">
        <f t="shared" si="199"/>
        <v>0</v>
      </c>
      <c r="RXF6" s="314">
        <f t="shared" si="199"/>
        <v>0</v>
      </c>
      <c r="RXG6" s="314">
        <f t="shared" si="199"/>
        <v>0</v>
      </c>
      <c r="RXH6" s="314">
        <f t="shared" si="199"/>
        <v>0</v>
      </c>
      <c r="RXI6" s="314">
        <f t="shared" si="199"/>
        <v>0</v>
      </c>
      <c r="RXJ6" s="314">
        <f t="shared" si="199"/>
        <v>0</v>
      </c>
      <c r="RXK6" s="314">
        <f t="shared" si="199"/>
        <v>0</v>
      </c>
      <c r="RXL6" s="314">
        <f t="shared" si="199"/>
        <v>0</v>
      </c>
      <c r="RXM6" s="314">
        <f t="shared" si="199"/>
        <v>0</v>
      </c>
      <c r="RXN6" s="314">
        <f t="shared" si="199"/>
        <v>0</v>
      </c>
      <c r="RXO6" s="314">
        <f t="shared" si="199"/>
        <v>0</v>
      </c>
      <c r="RXP6" s="314">
        <f t="shared" ref="RXP6:SAA6" si="200">RXP35-(RXP4+RXP5+RXP7+RXP8+RXP9)</f>
        <v>0</v>
      </c>
      <c r="RXQ6" s="314">
        <f t="shared" si="200"/>
        <v>0</v>
      </c>
      <c r="RXR6" s="314">
        <f t="shared" si="200"/>
        <v>0</v>
      </c>
      <c r="RXS6" s="314">
        <f t="shared" si="200"/>
        <v>0</v>
      </c>
      <c r="RXT6" s="314">
        <f t="shared" si="200"/>
        <v>0</v>
      </c>
      <c r="RXU6" s="314">
        <f t="shared" si="200"/>
        <v>0</v>
      </c>
      <c r="RXV6" s="314">
        <f t="shared" si="200"/>
        <v>0</v>
      </c>
      <c r="RXW6" s="314">
        <f t="shared" si="200"/>
        <v>0</v>
      </c>
      <c r="RXX6" s="314">
        <f t="shared" si="200"/>
        <v>0</v>
      </c>
      <c r="RXY6" s="314">
        <f t="shared" si="200"/>
        <v>0</v>
      </c>
      <c r="RXZ6" s="314">
        <f t="shared" si="200"/>
        <v>0</v>
      </c>
      <c r="RYA6" s="314">
        <f t="shared" si="200"/>
        <v>0</v>
      </c>
      <c r="RYB6" s="314">
        <f t="shared" si="200"/>
        <v>0</v>
      </c>
      <c r="RYC6" s="314">
        <f t="shared" si="200"/>
        <v>0</v>
      </c>
      <c r="RYD6" s="314">
        <f t="shared" si="200"/>
        <v>0</v>
      </c>
      <c r="RYE6" s="314">
        <f t="shared" si="200"/>
        <v>0</v>
      </c>
      <c r="RYF6" s="314">
        <f t="shared" si="200"/>
        <v>0</v>
      </c>
      <c r="RYG6" s="314">
        <f t="shared" si="200"/>
        <v>0</v>
      </c>
      <c r="RYH6" s="314">
        <f t="shared" si="200"/>
        <v>0</v>
      </c>
      <c r="RYI6" s="314">
        <f t="shared" si="200"/>
        <v>0</v>
      </c>
      <c r="RYJ6" s="314">
        <f t="shared" si="200"/>
        <v>0</v>
      </c>
      <c r="RYK6" s="314">
        <f t="shared" si="200"/>
        <v>0</v>
      </c>
      <c r="RYL6" s="314">
        <f t="shared" si="200"/>
        <v>0</v>
      </c>
      <c r="RYM6" s="314">
        <f t="shared" si="200"/>
        <v>0</v>
      </c>
      <c r="RYN6" s="314">
        <f t="shared" si="200"/>
        <v>0</v>
      </c>
      <c r="RYO6" s="314">
        <f t="shared" si="200"/>
        <v>0</v>
      </c>
      <c r="RYP6" s="314">
        <f t="shared" si="200"/>
        <v>0</v>
      </c>
      <c r="RYQ6" s="314">
        <f t="shared" si="200"/>
        <v>0</v>
      </c>
      <c r="RYR6" s="314">
        <f t="shared" si="200"/>
        <v>0</v>
      </c>
      <c r="RYS6" s="314">
        <f t="shared" si="200"/>
        <v>0</v>
      </c>
      <c r="RYT6" s="314">
        <f t="shared" si="200"/>
        <v>0</v>
      </c>
      <c r="RYU6" s="314">
        <f t="shared" si="200"/>
        <v>0</v>
      </c>
      <c r="RYV6" s="314">
        <f t="shared" si="200"/>
        <v>0</v>
      </c>
      <c r="RYW6" s="314">
        <f t="shared" si="200"/>
        <v>0</v>
      </c>
      <c r="RYX6" s="314">
        <f t="shared" si="200"/>
        <v>0</v>
      </c>
      <c r="RYY6" s="314">
        <f t="shared" si="200"/>
        <v>0</v>
      </c>
      <c r="RYZ6" s="314">
        <f t="shared" si="200"/>
        <v>0</v>
      </c>
      <c r="RZA6" s="314">
        <f t="shared" si="200"/>
        <v>0</v>
      </c>
      <c r="RZB6" s="314">
        <f t="shared" si="200"/>
        <v>0</v>
      </c>
      <c r="RZC6" s="314">
        <f t="shared" si="200"/>
        <v>0</v>
      </c>
      <c r="RZD6" s="314">
        <f t="shared" si="200"/>
        <v>0</v>
      </c>
      <c r="RZE6" s="314">
        <f t="shared" si="200"/>
        <v>0</v>
      </c>
      <c r="RZF6" s="314">
        <f t="shared" si="200"/>
        <v>0</v>
      </c>
      <c r="RZG6" s="314">
        <f t="shared" si="200"/>
        <v>0</v>
      </c>
      <c r="RZH6" s="314">
        <f t="shared" si="200"/>
        <v>0</v>
      </c>
      <c r="RZI6" s="314">
        <f t="shared" si="200"/>
        <v>0</v>
      </c>
      <c r="RZJ6" s="314">
        <f t="shared" si="200"/>
        <v>0</v>
      </c>
      <c r="RZK6" s="314">
        <f t="shared" si="200"/>
        <v>0</v>
      </c>
      <c r="RZL6" s="314">
        <f t="shared" si="200"/>
        <v>0</v>
      </c>
      <c r="RZM6" s="314">
        <f t="shared" si="200"/>
        <v>0</v>
      </c>
      <c r="RZN6" s="314">
        <f t="shared" si="200"/>
        <v>0</v>
      </c>
      <c r="RZO6" s="314">
        <f t="shared" si="200"/>
        <v>0</v>
      </c>
      <c r="RZP6" s="314">
        <f t="shared" si="200"/>
        <v>0</v>
      </c>
      <c r="RZQ6" s="314">
        <f t="shared" si="200"/>
        <v>0</v>
      </c>
      <c r="RZR6" s="314">
        <f t="shared" si="200"/>
        <v>0</v>
      </c>
      <c r="RZS6" s="314">
        <f t="shared" si="200"/>
        <v>0</v>
      </c>
      <c r="RZT6" s="314">
        <f t="shared" si="200"/>
        <v>0</v>
      </c>
      <c r="RZU6" s="314">
        <f t="shared" si="200"/>
        <v>0</v>
      </c>
      <c r="RZV6" s="314">
        <f t="shared" si="200"/>
        <v>0</v>
      </c>
      <c r="RZW6" s="314">
        <f t="shared" si="200"/>
        <v>0</v>
      </c>
      <c r="RZX6" s="314">
        <f t="shared" si="200"/>
        <v>0</v>
      </c>
      <c r="RZY6" s="314">
        <f t="shared" si="200"/>
        <v>0</v>
      </c>
      <c r="RZZ6" s="314">
        <f t="shared" si="200"/>
        <v>0</v>
      </c>
      <c r="SAA6" s="314">
        <f t="shared" si="200"/>
        <v>0</v>
      </c>
      <c r="SAB6" s="314">
        <f t="shared" ref="SAB6:SCM6" si="201">SAB35-(SAB4+SAB5+SAB7+SAB8+SAB9)</f>
        <v>0</v>
      </c>
      <c r="SAC6" s="314">
        <f t="shared" si="201"/>
        <v>0</v>
      </c>
      <c r="SAD6" s="314">
        <f t="shared" si="201"/>
        <v>0</v>
      </c>
      <c r="SAE6" s="314">
        <f t="shared" si="201"/>
        <v>0</v>
      </c>
      <c r="SAF6" s="314">
        <f t="shared" si="201"/>
        <v>0</v>
      </c>
      <c r="SAG6" s="314">
        <f t="shared" si="201"/>
        <v>0</v>
      </c>
      <c r="SAH6" s="314">
        <f t="shared" si="201"/>
        <v>0</v>
      </c>
      <c r="SAI6" s="314">
        <f t="shared" si="201"/>
        <v>0</v>
      </c>
      <c r="SAJ6" s="314">
        <f t="shared" si="201"/>
        <v>0</v>
      </c>
      <c r="SAK6" s="314">
        <f t="shared" si="201"/>
        <v>0</v>
      </c>
      <c r="SAL6" s="314">
        <f t="shared" si="201"/>
        <v>0</v>
      </c>
      <c r="SAM6" s="314">
        <f t="shared" si="201"/>
        <v>0</v>
      </c>
      <c r="SAN6" s="314">
        <f t="shared" si="201"/>
        <v>0</v>
      </c>
      <c r="SAO6" s="314">
        <f t="shared" si="201"/>
        <v>0</v>
      </c>
      <c r="SAP6" s="314">
        <f t="shared" si="201"/>
        <v>0</v>
      </c>
      <c r="SAQ6" s="314">
        <f t="shared" si="201"/>
        <v>0</v>
      </c>
      <c r="SAR6" s="314">
        <f t="shared" si="201"/>
        <v>0</v>
      </c>
      <c r="SAS6" s="314">
        <f t="shared" si="201"/>
        <v>0</v>
      </c>
      <c r="SAT6" s="314">
        <f t="shared" si="201"/>
        <v>0</v>
      </c>
      <c r="SAU6" s="314">
        <f t="shared" si="201"/>
        <v>0</v>
      </c>
      <c r="SAV6" s="314">
        <f t="shared" si="201"/>
        <v>0</v>
      </c>
      <c r="SAW6" s="314">
        <f t="shared" si="201"/>
        <v>0</v>
      </c>
      <c r="SAX6" s="314">
        <f t="shared" si="201"/>
        <v>0</v>
      </c>
      <c r="SAY6" s="314">
        <f t="shared" si="201"/>
        <v>0</v>
      </c>
      <c r="SAZ6" s="314">
        <f t="shared" si="201"/>
        <v>0</v>
      </c>
      <c r="SBA6" s="314">
        <f t="shared" si="201"/>
        <v>0</v>
      </c>
      <c r="SBB6" s="314">
        <f t="shared" si="201"/>
        <v>0</v>
      </c>
      <c r="SBC6" s="314">
        <f t="shared" si="201"/>
        <v>0</v>
      </c>
      <c r="SBD6" s="314">
        <f t="shared" si="201"/>
        <v>0</v>
      </c>
      <c r="SBE6" s="314">
        <f t="shared" si="201"/>
        <v>0</v>
      </c>
      <c r="SBF6" s="314">
        <f t="shared" si="201"/>
        <v>0</v>
      </c>
      <c r="SBG6" s="314">
        <f t="shared" si="201"/>
        <v>0</v>
      </c>
      <c r="SBH6" s="314">
        <f t="shared" si="201"/>
        <v>0</v>
      </c>
      <c r="SBI6" s="314">
        <f t="shared" si="201"/>
        <v>0</v>
      </c>
      <c r="SBJ6" s="314">
        <f t="shared" si="201"/>
        <v>0</v>
      </c>
      <c r="SBK6" s="314">
        <f t="shared" si="201"/>
        <v>0</v>
      </c>
      <c r="SBL6" s="314">
        <f t="shared" si="201"/>
        <v>0</v>
      </c>
      <c r="SBM6" s="314">
        <f t="shared" si="201"/>
        <v>0</v>
      </c>
      <c r="SBN6" s="314">
        <f t="shared" si="201"/>
        <v>0</v>
      </c>
      <c r="SBO6" s="314">
        <f t="shared" si="201"/>
        <v>0</v>
      </c>
      <c r="SBP6" s="314">
        <f t="shared" si="201"/>
        <v>0</v>
      </c>
      <c r="SBQ6" s="314">
        <f t="shared" si="201"/>
        <v>0</v>
      </c>
      <c r="SBR6" s="314">
        <f t="shared" si="201"/>
        <v>0</v>
      </c>
      <c r="SBS6" s="314">
        <f t="shared" si="201"/>
        <v>0</v>
      </c>
      <c r="SBT6" s="314">
        <f t="shared" si="201"/>
        <v>0</v>
      </c>
      <c r="SBU6" s="314">
        <f t="shared" si="201"/>
        <v>0</v>
      </c>
      <c r="SBV6" s="314">
        <f t="shared" si="201"/>
        <v>0</v>
      </c>
      <c r="SBW6" s="314">
        <f t="shared" si="201"/>
        <v>0</v>
      </c>
      <c r="SBX6" s="314">
        <f t="shared" si="201"/>
        <v>0</v>
      </c>
      <c r="SBY6" s="314">
        <f t="shared" si="201"/>
        <v>0</v>
      </c>
      <c r="SBZ6" s="314">
        <f t="shared" si="201"/>
        <v>0</v>
      </c>
      <c r="SCA6" s="314">
        <f t="shared" si="201"/>
        <v>0</v>
      </c>
      <c r="SCB6" s="314">
        <f t="shared" si="201"/>
        <v>0</v>
      </c>
      <c r="SCC6" s="314">
        <f t="shared" si="201"/>
        <v>0</v>
      </c>
      <c r="SCD6" s="314">
        <f t="shared" si="201"/>
        <v>0</v>
      </c>
      <c r="SCE6" s="314">
        <f t="shared" si="201"/>
        <v>0</v>
      </c>
      <c r="SCF6" s="314">
        <f t="shared" si="201"/>
        <v>0</v>
      </c>
      <c r="SCG6" s="314">
        <f t="shared" si="201"/>
        <v>0</v>
      </c>
      <c r="SCH6" s="314">
        <f t="shared" si="201"/>
        <v>0</v>
      </c>
      <c r="SCI6" s="314">
        <f t="shared" si="201"/>
        <v>0</v>
      </c>
      <c r="SCJ6" s="314">
        <f t="shared" si="201"/>
        <v>0</v>
      </c>
      <c r="SCK6" s="314">
        <f t="shared" si="201"/>
        <v>0</v>
      </c>
      <c r="SCL6" s="314">
        <f t="shared" si="201"/>
        <v>0</v>
      </c>
      <c r="SCM6" s="314">
        <f t="shared" si="201"/>
        <v>0</v>
      </c>
      <c r="SCN6" s="314">
        <f t="shared" ref="SCN6:SEY6" si="202">SCN35-(SCN4+SCN5+SCN7+SCN8+SCN9)</f>
        <v>0</v>
      </c>
      <c r="SCO6" s="314">
        <f t="shared" si="202"/>
        <v>0</v>
      </c>
      <c r="SCP6" s="314">
        <f t="shared" si="202"/>
        <v>0</v>
      </c>
      <c r="SCQ6" s="314">
        <f t="shared" si="202"/>
        <v>0</v>
      </c>
      <c r="SCR6" s="314">
        <f t="shared" si="202"/>
        <v>0</v>
      </c>
      <c r="SCS6" s="314">
        <f t="shared" si="202"/>
        <v>0</v>
      </c>
      <c r="SCT6" s="314">
        <f t="shared" si="202"/>
        <v>0</v>
      </c>
      <c r="SCU6" s="314">
        <f t="shared" si="202"/>
        <v>0</v>
      </c>
      <c r="SCV6" s="314">
        <f t="shared" si="202"/>
        <v>0</v>
      </c>
      <c r="SCW6" s="314">
        <f t="shared" si="202"/>
        <v>0</v>
      </c>
      <c r="SCX6" s="314">
        <f t="shared" si="202"/>
        <v>0</v>
      </c>
      <c r="SCY6" s="314">
        <f t="shared" si="202"/>
        <v>0</v>
      </c>
      <c r="SCZ6" s="314">
        <f t="shared" si="202"/>
        <v>0</v>
      </c>
      <c r="SDA6" s="314">
        <f t="shared" si="202"/>
        <v>0</v>
      </c>
      <c r="SDB6" s="314">
        <f t="shared" si="202"/>
        <v>0</v>
      </c>
      <c r="SDC6" s="314">
        <f t="shared" si="202"/>
        <v>0</v>
      </c>
      <c r="SDD6" s="314">
        <f t="shared" si="202"/>
        <v>0</v>
      </c>
      <c r="SDE6" s="314">
        <f t="shared" si="202"/>
        <v>0</v>
      </c>
      <c r="SDF6" s="314">
        <f t="shared" si="202"/>
        <v>0</v>
      </c>
      <c r="SDG6" s="314">
        <f t="shared" si="202"/>
        <v>0</v>
      </c>
      <c r="SDH6" s="314">
        <f t="shared" si="202"/>
        <v>0</v>
      </c>
      <c r="SDI6" s="314">
        <f t="shared" si="202"/>
        <v>0</v>
      </c>
      <c r="SDJ6" s="314">
        <f t="shared" si="202"/>
        <v>0</v>
      </c>
      <c r="SDK6" s="314">
        <f t="shared" si="202"/>
        <v>0</v>
      </c>
      <c r="SDL6" s="314">
        <f t="shared" si="202"/>
        <v>0</v>
      </c>
      <c r="SDM6" s="314">
        <f t="shared" si="202"/>
        <v>0</v>
      </c>
      <c r="SDN6" s="314">
        <f t="shared" si="202"/>
        <v>0</v>
      </c>
      <c r="SDO6" s="314">
        <f t="shared" si="202"/>
        <v>0</v>
      </c>
      <c r="SDP6" s="314">
        <f t="shared" si="202"/>
        <v>0</v>
      </c>
      <c r="SDQ6" s="314">
        <f t="shared" si="202"/>
        <v>0</v>
      </c>
      <c r="SDR6" s="314">
        <f t="shared" si="202"/>
        <v>0</v>
      </c>
      <c r="SDS6" s="314">
        <f t="shared" si="202"/>
        <v>0</v>
      </c>
      <c r="SDT6" s="314">
        <f t="shared" si="202"/>
        <v>0</v>
      </c>
      <c r="SDU6" s="314">
        <f t="shared" si="202"/>
        <v>0</v>
      </c>
      <c r="SDV6" s="314">
        <f t="shared" si="202"/>
        <v>0</v>
      </c>
      <c r="SDW6" s="314">
        <f t="shared" si="202"/>
        <v>0</v>
      </c>
      <c r="SDX6" s="314">
        <f t="shared" si="202"/>
        <v>0</v>
      </c>
      <c r="SDY6" s="314">
        <f t="shared" si="202"/>
        <v>0</v>
      </c>
      <c r="SDZ6" s="314">
        <f t="shared" si="202"/>
        <v>0</v>
      </c>
      <c r="SEA6" s="314">
        <f t="shared" si="202"/>
        <v>0</v>
      </c>
      <c r="SEB6" s="314">
        <f t="shared" si="202"/>
        <v>0</v>
      </c>
      <c r="SEC6" s="314">
        <f t="shared" si="202"/>
        <v>0</v>
      </c>
      <c r="SED6" s="314">
        <f t="shared" si="202"/>
        <v>0</v>
      </c>
      <c r="SEE6" s="314">
        <f t="shared" si="202"/>
        <v>0</v>
      </c>
      <c r="SEF6" s="314">
        <f t="shared" si="202"/>
        <v>0</v>
      </c>
      <c r="SEG6" s="314">
        <f t="shared" si="202"/>
        <v>0</v>
      </c>
      <c r="SEH6" s="314">
        <f t="shared" si="202"/>
        <v>0</v>
      </c>
      <c r="SEI6" s="314">
        <f t="shared" si="202"/>
        <v>0</v>
      </c>
      <c r="SEJ6" s="314">
        <f t="shared" si="202"/>
        <v>0</v>
      </c>
      <c r="SEK6" s="314">
        <f t="shared" si="202"/>
        <v>0</v>
      </c>
      <c r="SEL6" s="314">
        <f t="shared" si="202"/>
        <v>0</v>
      </c>
      <c r="SEM6" s="314">
        <f t="shared" si="202"/>
        <v>0</v>
      </c>
      <c r="SEN6" s="314">
        <f t="shared" si="202"/>
        <v>0</v>
      </c>
      <c r="SEO6" s="314">
        <f t="shared" si="202"/>
        <v>0</v>
      </c>
      <c r="SEP6" s="314">
        <f t="shared" si="202"/>
        <v>0</v>
      </c>
      <c r="SEQ6" s="314">
        <f t="shared" si="202"/>
        <v>0</v>
      </c>
      <c r="SER6" s="314">
        <f t="shared" si="202"/>
        <v>0</v>
      </c>
      <c r="SES6" s="314">
        <f t="shared" si="202"/>
        <v>0</v>
      </c>
      <c r="SET6" s="314">
        <f t="shared" si="202"/>
        <v>0</v>
      </c>
      <c r="SEU6" s="314">
        <f t="shared" si="202"/>
        <v>0</v>
      </c>
      <c r="SEV6" s="314">
        <f t="shared" si="202"/>
        <v>0</v>
      </c>
      <c r="SEW6" s="314">
        <f t="shared" si="202"/>
        <v>0</v>
      </c>
      <c r="SEX6" s="314">
        <f t="shared" si="202"/>
        <v>0</v>
      </c>
      <c r="SEY6" s="314">
        <f t="shared" si="202"/>
        <v>0</v>
      </c>
      <c r="SEZ6" s="314">
        <f t="shared" ref="SEZ6:SHK6" si="203">SEZ35-(SEZ4+SEZ5+SEZ7+SEZ8+SEZ9)</f>
        <v>0</v>
      </c>
      <c r="SFA6" s="314">
        <f t="shared" si="203"/>
        <v>0</v>
      </c>
      <c r="SFB6" s="314">
        <f t="shared" si="203"/>
        <v>0</v>
      </c>
      <c r="SFC6" s="314">
        <f t="shared" si="203"/>
        <v>0</v>
      </c>
      <c r="SFD6" s="314">
        <f t="shared" si="203"/>
        <v>0</v>
      </c>
      <c r="SFE6" s="314">
        <f t="shared" si="203"/>
        <v>0</v>
      </c>
      <c r="SFF6" s="314">
        <f t="shared" si="203"/>
        <v>0</v>
      </c>
      <c r="SFG6" s="314">
        <f t="shared" si="203"/>
        <v>0</v>
      </c>
      <c r="SFH6" s="314">
        <f t="shared" si="203"/>
        <v>0</v>
      </c>
      <c r="SFI6" s="314">
        <f t="shared" si="203"/>
        <v>0</v>
      </c>
      <c r="SFJ6" s="314">
        <f t="shared" si="203"/>
        <v>0</v>
      </c>
      <c r="SFK6" s="314">
        <f t="shared" si="203"/>
        <v>0</v>
      </c>
      <c r="SFL6" s="314">
        <f t="shared" si="203"/>
        <v>0</v>
      </c>
      <c r="SFM6" s="314">
        <f t="shared" si="203"/>
        <v>0</v>
      </c>
      <c r="SFN6" s="314">
        <f t="shared" si="203"/>
        <v>0</v>
      </c>
      <c r="SFO6" s="314">
        <f t="shared" si="203"/>
        <v>0</v>
      </c>
      <c r="SFP6" s="314">
        <f t="shared" si="203"/>
        <v>0</v>
      </c>
      <c r="SFQ6" s="314">
        <f t="shared" si="203"/>
        <v>0</v>
      </c>
      <c r="SFR6" s="314">
        <f t="shared" si="203"/>
        <v>0</v>
      </c>
      <c r="SFS6" s="314">
        <f t="shared" si="203"/>
        <v>0</v>
      </c>
      <c r="SFT6" s="314">
        <f t="shared" si="203"/>
        <v>0</v>
      </c>
      <c r="SFU6" s="314">
        <f t="shared" si="203"/>
        <v>0</v>
      </c>
      <c r="SFV6" s="314">
        <f t="shared" si="203"/>
        <v>0</v>
      </c>
      <c r="SFW6" s="314">
        <f t="shared" si="203"/>
        <v>0</v>
      </c>
      <c r="SFX6" s="314">
        <f t="shared" si="203"/>
        <v>0</v>
      </c>
      <c r="SFY6" s="314">
        <f t="shared" si="203"/>
        <v>0</v>
      </c>
      <c r="SFZ6" s="314">
        <f t="shared" si="203"/>
        <v>0</v>
      </c>
      <c r="SGA6" s="314">
        <f t="shared" si="203"/>
        <v>0</v>
      </c>
      <c r="SGB6" s="314">
        <f t="shared" si="203"/>
        <v>0</v>
      </c>
      <c r="SGC6" s="314">
        <f t="shared" si="203"/>
        <v>0</v>
      </c>
      <c r="SGD6" s="314">
        <f t="shared" si="203"/>
        <v>0</v>
      </c>
      <c r="SGE6" s="314">
        <f t="shared" si="203"/>
        <v>0</v>
      </c>
      <c r="SGF6" s="314">
        <f t="shared" si="203"/>
        <v>0</v>
      </c>
      <c r="SGG6" s="314">
        <f t="shared" si="203"/>
        <v>0</v>
      </c>
      <c r="SGH6" s="314">
        <f t="shared" si="203"/>
        <v>0</v>
      </c>
      <c r="SGI6" s="314">
        <f t="shared" si="203"/>
        <v>0</v>
      </c>
      <c r="SGJ6" s="314">
        <f t="shared" si="203"/>
        <v>0</v>
      </c>
      <c r="SGK6" s="314">
        <f t="shared" si="203"/>
        <v>0</v>
      </c>
      <c r="SGL6" s="314">
        <f t="shared" si="203"/>
        <v>0</v>
      </c>
      <c r="SGM6" s="314">
        <f t="shared" si="203"/>
        <v>0</v>
      </c>
      <c r="SGN6" s="314">
        <f t="shared" si="203"/>
        <v>0</v>
      </c>
      <c r="SGO6" s="314">
        <f t="shared" si="203"/>
        <v>0</v>
      </c>
      <c r="SGP6" s="314">
        <f t="shared" si="203"/>
        <v>0</v>
      </c>
      <c r="SGQ6" s="314">
        <f t="shared" si="203"/>
        <v>0</v>
      </c>
      <c r="SGR6" s="314">
        <f t="shared" si="203"/>
        <v>0</v>
      </c>
      <c r="SGS6" s="314">
        <f t="shared" si="203"/>
        <v>0</v>
      </c>
      <c r="SGT6" s="314">
        <f t="shared" si="203"/>
        <v>0</v>
      </c>
      <c r="SGU6" s="314">
        <f t="shared" si="203"/>
        <v>0</v>
      </c>
      <c r="SGV6" s="314">
        <f t="shared" si="203"/>
        <v>0</v>
      </c>
      <c r="SGW6" s="314">
        <f t="shared" si="203"/>
        <v>0</v>
      </c>
      <c r="SGX6" s="314">
        <f t="shared" si="203"/>
        <v>0</v>
      </c>
      <c r="SGY6" s="314">
        <f t="shared" si="203"/>
        <v>0</v>
      </c>
      <c r="SGZ6" s="314">
        <f t="shared" si="203"/>
        <v>0</v>
      </c>
      <c r="SHA6" s="314">
        <f t="shared" si="203"/>
        <v>0</v>
      </c>
      <c r="SHB6" s="314">
        <f t="shared" si="203"/>
        <v>0</v>
      </c>
      <c r="SHC6" s="314">
        <f t="shared" si="203"/>
        <v>0</v>
      </c>
      <c r="SHD6" s="314">
        <f t="shared" si="203"/>
        <v>0</v>
      </c>
      <c r="SHE6" s="314">
        <f t="shared" si="203"/>
        <v>0</v>
      </c>
      <c r="SHF6" s="314">
        <f t="shared" si="203"/>
        <v>0</v>
      </c>
      <c r="SHG6" s="314">
        <f t="shared" si="203"/>
        <v>0</v>
      </c>
      <c r="SHH6" s="314">
        <f t="shared" si="203"/>
        <v>0</v>
      </c>
      <c r="SHI6" s="314">
        <f t="shared" si="203"/>
        <v>0</v>
      </c>
      <c r="SHJ6" s="314">
        <f t="shared" si="203"/>
        <v>0</v>
      </c>
      <c r="SHK6" s="314">
        <f t="shared" si="203"/>
        <v>0</v>
      </c>
      <c r="SHL6" s="314">
        <f t="shared" ref="SHL6:SJW6" si="204">SHL35-(SHL4+SHL5+SHL7+SHL8+SHL9)</f>
        <v>0</v>
      </c>
      <c r="SHM6" s="314">
        <f t="shared" si="204"/>
        <v>0</v>
      </c>
      <c r="SHN6" s="314">
        <f t="shared" si="204"/>
        <v>0</v>
      </c>
      <c r="SHO6" s="314">
        <f t="shared" si="204"/>
        <v>0</v>
      </c>
      <c r="SHP6" s="314">
        <f t="shared" si="204"/>
        <v>0</v>
      </c>
      <c r="SHQ6" s="314">
        <f t="shared" si="204"/>
        <v>0</v>
      </c>
      <c r="SHR6" s="314">
        <f t="shared" si="204"/>
        <v>0</v>
      </c>
      <c r="SHS6" s="314">
        <f t="shared" si="204"/>
        <v>0</v>
      </c>
      <c r="SHT6" s="314">
        <f t="shared" si="204"/>
        <v>0</v>
      </c>
      <c r="SHU6" s="314">
        <f t="shared" si="204"/>
        <v>0</v>
      </c>
      <c r="SHV6" s="314">
        <f t="shared" si="204"/>
        <v>0</v>
      </c>
      <c r="SHW6" s="314">
        <f t="shared" si="204"/>
        <v>0</v>
      </c>
      <c r="SHX6" s="314">
        <f t="shared" si="204"/>
        <v>0</v>
      </c>
      <c r="SHY6" s="314">
        <f t="shared" si="204"/>
        <v>0</v>
      </c>
      <c r="SHZ6" s="314">
        <f t="shared" si="204"/>
        <v>0</v>
      </c>
      <c r="SIA6" s="314">
        <f t="shared" si="204"/>
        <v>0</v>
      </c>
      <c r="SIB6" s="314">
        <f t="shared" si="204"/>
        <v>0</v>
      </c>
      <c r="SIC6" s="314">
        <f t="shared" si="204"/>
        <v>0</v>
      </c>
      <c r="SID6" s="314">
        <f t="shared" si="204"/>
        <v>0</v>
      </c>
      <c r="SIE6" s="314">
        <f t="shared" si="204"/>
        <v>0</v>
      </c>
      <c r="SIF6" s="314">
        <f t="shared" si="204"/>
        <v>0</v>
      </c>
      <c r="SIG6" s="314">
        <f t="shared" si="204"/>
        <v>0</v>
      </c>
      <c r="SIH6" s="314">
        <f t="shared" si="204"/>
        <v>0</v>
      </c>
      <c r="SII6" s="314">
        <f t="shared" si="204"/>
        <v>0</v>
      </c>
      <c r="SIJ6" s="314">
        <f t="shared" si="204"/>
        <v>0</v>
      </c>
      <c r="SIK6" s="314">
        <f t="shared" si="204"/>
        <v>0</v>
      </c>
      <c r="SIL6" s="314">
        <f t="shared" si="204"/>
        <v>0</v>
      </c>
      <c r="SIM6" s="314">
        <f t="shared" si="204"/>
        <v>0</v>
      </c>
      <c r="SIN6" s="314">
        <f t="shared" si="204"/>
        <v>0</v>
      </c>
      <c r="SIO6" s="314">
        <f t="shared" si="204"/>
        <v>0</v>
      </c>
      <c r="SIP6" s="314">
        <f t="shared" si="204"/>
        <v>0</v>
      </c>
      <c r="SIQ6" s="314">
        <f t="shared" si="204"/>
        <v>0</v>
      </c>
      <c r="SIR6" s="314">
        <f t="shared" si="204"/>
        <v>0</v>
      </c>
      <c r="SIS6" s="314">
        <f t="shared" si="204"/>
        <v>0</v>
      </c>
      <c r="SIT6" s="314">
        <f t="shared" si="204"/>
        <v>0</v>
      </c>
      <c r="SIU6" s="314">
        <f t="shared" si="204"/>
        <v>0</v>
      </c>
      <c r="SIV6" s="314">
        <f t="shared" si="204"/>
        <v>0</v>
      </c>
      <c r="SIW6" s="314">
        <f t="shared" si="204"/>
        <v>0</v>
      </c>
      <c r="SIX6" s="314">
        <f t="shared" si="204"/>
        <v>0</v>
      </c>
      <c r="SIY6" s="314">
        <f t="shared" si="204"/>
        <v>0</v>
      </c>
      <c r="SIZ6" s="314">
        <f t="shared" si="204"/>
        <v>0</v>
      </c>
      <c r="SJA6" s="314">
        <f t="shared" si="204"/>
        <v>0</v>
      </c>
      <c r="SJB6" s="314">
        <f t="shared" si="204"/>
        <v>0</v>
      </c>
      <c r="SJC6" s="314">
        <f t="shared" si="204"/>
        <v>0</v>
      </c>
      <c r="SJD6" s="314">
        <f t="shared" si="204"/>
        <v>0</v>
      </c>
      <c r="SJE6" s="314">
        <f t="shared" si="204"/>
        <v>0</v>
      </c>
      <c r="SJF6" s="314">
        <f t="shared" si="204"/>
        <v>0</v>
      </c>
      <c r="SJG6" s="314">
        <f t="shared" si="204"/>
        <v>0</v>
      </c>
      <c r="SJH6" s="314">
        <f t="shared" si="204"/>
        <v>0</v>
      </c>
      <c r="SJI6" s="314">
        <f t="shared" si="204"/>
        <v>0</v>
      </c>
      <c r="SJJ6" s="314">
        <f t="shared" si="204"/>
        <v>0</v>
      </c>
      <c r="SJK6" s="314">
        <f t="shared" si="204"/>
        <v>0</v>
      </c>
      <c r="SJL6" s="314">
        <f t="shared" si="204"/>
        <v>0</v>
      </c>
      <c r="SJM6" s="314">
        <f t="shared" si="204"/>
        <v>0</v>
      </c>
      <c r="SJN6" s="314">
        <f t="shared" si="204"/>
        <v>0</v>
      </c>
      <c r="SJO6" s="314">
        <f t="shared" si="204"/>
        <v>0</v>
      </c>
      <c r="SJP6" s="314">
        <f t="shared" si="204"/>
        <v>0</v>
      </c>
      <c r="SJQ6" s="314">
        <f t="shared" si="204"/>
        <v>0</v>
      </c>
      <c r="SJR6" s="314">
        <f t="shared" si="204"/>
        <v>0</v>
      </c>
      <c r="SJS6" s="314">
        <f t="shared" si="204"/>
        <v>0</v>
      </c>
      <c r="SJT6" s="314">
        <f t="shared" si="204"/>
        <v>0</v>
      </c>
      <c r="SJU6" s="314">
        <f t="shared" si="204"/>
        <v>0</v>
      </c>
      <c r="SJV6" s="314">
        <f t="shared" si="204"/>
        <v>0</v>
      </c>
      <c r="SJW6" s="314">
        <f t="shared" si="204"/>
        <v>0</v>
      </c>
      <c r="SJX6" s="314">
        <f t="shared" ref="SJX6:SMI6" si="205">SJX35-(SJX4+SJX5+SJX7+SJX8+SJX9)</f>
        <v>0</v>
      </c>
      <c r="SJY6" s="314">
        <f t="shared" si="205"/>
        <v>0</v>
      </c>
      <c r="SJZ6" s="314">
        <f t="shared" si="205"/>
        <v>0</v>
      </c>
      <c r="SKA6" s="314">
        <f t="shared" si="205"/>
        <v>0</v>
      </c>
      <c r="SKB6" s="314">
        <f t="shared" si="205"/>
        <v>0</v>
      </c>
      <c r="SKC6" s="314">
        <f t="shared" si="205"/>
        <v>0</v>
      </c>
      <c r="SKD6" s="314">
        <f t="shared" si="205"/>
        <v>0</v>
      </c>
      <c r="SKE6" s="314">
        <f t="shared" si="205"/>
        <v>0</v>
      </c>
      <c r="SKF6" s="314">
        <f t="shared" si="205"/>
        <v>0</v>
      </c>
      <c r="SKG6" s="314">
        <f t="shared" si="205"/>
        <v>0</v>
      </c>
      <c r="SKH6" s="314">
        <f t="shared" si="205"/>
        <v>0</v>
      </c>
      <c r="SKI6" s="314">
        <f t="shared" si="205"/>
        <v>0</v>
      </c>
      <c r="SKJ6" s="314">
        <f t="shared" si="205"/>
        <v>0</v>
      </c>
      <c r="SKK6" s="314">
        <f t="shared" si="205"/>
        <v>0</v>
      </c>
      <c r="SKL6" s="314">
        <f t="shared" si="205"/>
        <v>0</v>
      </c>
      <c r="SKM6" s="314">
        <f t="shared" si="205"/>
        <v>0</v>
      </c>
      <c r="SKN6" s="314">
        <f t="shared" si="205"/>
        <v>0</v>
      </c>
      <c r="SKO6" s="314">
        <f t="shared" si="205"/>
        <v>0</v>
      </c>
      <c r="SKP6" s="314">
        <f t="shared" si="205"/>
        <v>0</v>
      </c>
      <c r="SKQ6" s="314">
        <f t="shared" si="205"/>
        <v>0</v>
      </c>
      <c r="SKR6" s="314">
        <f t="shared" si="205"/>
        <v>0</v>
      </c>
      <c r="SKS6" s="314">
        <f t="shared" si="205"/>
        <v>0</v>
      </c>
      <c r="SKT6" s="314">
        <f t="shared" si="205"/>
        <v>0</v>
      </c>
      <c r="SKU6" s="314">
        <f t="shared" si="205"/>
        <v>0</v>
      </c>
      <c r="SKV6" s="314">
        <f t="shared" si="205"/>
        <v>0</v>
      </c>
      <c r="SKW6" s="314">
        <f t="shared" si="205"/>
        <v>0</v>
      </c>
      <c r="SKX6" s="314">
        <f t="shared" si="205"/>
        <v>0</v>
      </c>
      <c r="SKY6" s="314">
        <f t="shared" si="205"/>
        <v>0</v>
      </c>
      <c r="SKZ6" s="314">
        <f t="shared" si="205"/>
        <v>0</v>
      </c>
      <c r="SLA6" s="314">
        <f t="shared" si="205"/>
        <v>0</v>
      </c>
      <c r="SLB6" s="314">
        <f t="shared" si="205"/>
        <v>0</v>
      </c>
      <c r="SLC6" s="314">
        <f t="shared" si="205"/>
        <v>0</v>
      </c>
      <c r="SLD6" s="314">
        <f t="shared" si="205"/>
        <v>0</v>
      </c>
      <c r="SLE6" s="314">
        <f t="shared" si="205"/>
        <v>0</v>
      </c>
      <c r="SLF6" s="314">
        <f t="shared" si="205"/>
        <v>0</v>
      </c>
      <c r="SLG6" s="314">
        <f t="shared" si="205"/>
        <v>0</v>
      </c>
      <c r="SLH6" s="314">
        <f t="shared" si="205"/>
        <v>0</v>
      </c>
      <c r="SLI6" s="314">
        <f t="shared" si="205"/>
        <v>0</v>
      </c>
      <c r="SLJ6" s="314">
        <f t="shared" si="205"/>
        <v>0</v>
      </c>
      <c r="SLK6" s="314">
        <f t="shared" si="205"/>
        <v>0</v>
      </c>
      <c r="SLL6" s="314">
        <f t="shared" si="205"/>
        <v>0</v>
      </c>
      <c r="SLM6" s="314">
        <f t="shared" si="205"/>
        <v>0</v>
      </c>
      <c r="SLN6" s="314">
        <f t="shared" si="205"/>
        <v>0</v>
      </c>
      <c r="SLO6" s="314">
        <f t="shared" si="205"/>
        <v>0</v>
      </c>
      <c r="SLP6" s="314">
        <f t="shared" si="205"/>
        <v>0</v>
      </c>
      <c r="SLQ6" s="314">
        <f t="shared" si="205"/>
        <v>0</v>
      </c>
      <c r="SLR6" s="314">
        <f t="shared" si="205"/>
        <v>0</v>
      </c>
      <c r="SLS6" s="314">
        <f t="shared" si="205"/>
        <v>0</v>
      </c>
      <c r="SLT6" s="314">
        <f t="shared" si="205"/>
        <v>0</v>
      </c>
      <c r="SLU6" s="314">
        <f t="shared" si="205"/>
        <v>0</v>
      </c>
      <c r="SLV6" s="314">
        <f t="shared" si="205"/>
        <v>0</v>
      </c>
      <c r="SLW6" s="314">
        <f t="shared" si="205"/>
        <v>0</v>
      </c>
      <c r="SLX6" s="314">
        <f t="shared" si="205"/>
        <v>0</v>
      </c>
      <c r="SLY6" s="314">
        <f t="shared" si="205"/>
        <v>0</v>
      </c>
      <c r="SLZ6" s="314">
        <f t="shared" si="205"/>
        <v>0</v>
      </c>
      <c r="SMA6" s="314">
        <f t="shared" si="205"/>
        <v>0</v>
      </c>
      <c r="SMB6" s="314">
        <f t="shared" si="205"/>
        <v>0</v>
      </c>
      <c r="SMC6" s="314">
        <f t="shared" si="205"/>
        <v>0</v>
      </c>
      <c r="SMD6" s="314">
        <f t="shared" si="205"/>
        <v>0</v>
      </c>
      <c r="SME6" s="314">
        <f t="shared" si="205"/>
        <v>0</v>
      </c>
      <c r="SMF6" s="314">
        <f t="shared" si="205"/>
        <v>0</v>
      </c>
      <c r="SMG6" s="314">
        <f t="shared" si="205"/>
        <v>0</v>
      </c>
      <c r="SMH6" s="314">
        <f t="shared" si="205"/>
        <v>0</v>
      </c>
      <c r="SMI6" s="314">
        <f t="shared" si="205"/>
        <v>0</v>
      </c>
      <c r="SMJ6" s="314">
        <f t="shared" ref="SMJ6:SOU6" si="206">SMJ35-(SMJ4+SMJ5+SMJ7+SMJ8+SMJ9)</f>
        <v>0</v>
      </c>
      <c r="SMK6" s="314">
        <f t="shared" si="206"/>
        <v>0</v>
      </c>
      <c r="SML6" s="314">
        <f t="shared" si="206"/>
        <v>0</v>
      </c>
      <c r="SMM6" s="314">
        <f t="shared" si="206"/>
        <v>0</v>
      </c>
      <c r="SMN6" s="314">
        <f t="shared" si="206"/>
        <v>0</v>
      </c>
      <c r="SMO6" s="314">
        <f t="shared" si="206"/>
        <v>0</v>
      </c>
      <c r="SMP6" s="314">
        <f t="shared" si="206"/>
        <v>0</v>
      </c>
      <c r="SMQ6" s="314">
        <f t="shared" si="206"/>
        <v>0</v>
      </c>
      <c r="SMR6" s="314">
        <f t="shared" si="206"/>
        <v>0</v>
      </c>
      <c r="SMS6" s="314">
        <f t="shared" si="206"/>
        <v>0</v>
      </c>
      <c r="SMT6" s="314">
        <f t="shared" si="206"/>
        <v>0</v>
      </c>
      <c r="SMU6" s="314">
        <f t="shared" si="206"/>
        <v>0</v>
      </c>
      <c r="SMV6" s="314">
        <f t="shared" si="206"/>
        <v>0</v>
      </c>
      <c r="SMW6" s="314">
        <f t="shared" si="206"/>
        <v>0</v>
      </c>
      <c r="SMX6" s="314">
        <f t="shared" si="206"/>
        <v>0</v>
      </c>
      <c r="SMY6" s="314">
        <f t="shared" si="206"/>
        <v>0</v>
      </c>
      <c r="SMZ6" s="314">
        <f t="shared" si="206"/>
        <v>0</v>
      </c>
      <c r="SNA6" s="314">
        <f t="shared" si="206"/>
        <v>0</v>
      </c>
      <c r="SNB6" s="314">
        <f t="shared" si="206"/>
        <v>0</v>
      </c>
      <c r="SNC6" s="314">
        <f t="shared" si="206"/>
        <v>0</v>
      </c>
      <c r="SND6" s="314">
        <f t="shared" si="206"/>
        <v>0</v>
      </c>
      <c r="SNE6" s="314">
        <f t="shared" si="206"/>
        <v>0</v>
      </c>
      <c r="SNF6" s="314">
        <f t="shared" si="206"/>
        <v>0</v>
      </c>
      <c r="SNG6" s="314">
        <f t="shared" si="206"/>
        <v>0</v>
      </c>
      <c r="SNH6" s="314">
        <f t="shared" si="206"/>
        <v>0</v>
      </c>
      <c r="SNI6" s="314">
        <f t="shared" si="206"/>
        <v>0</v>
      </c>
      <c r="SNJ6" s="314">
        <f t="shared" si="206"/>
        <v>0</v>
      </c>
      <c r="SNK6" s="314">
        <f t="shared" si="206"/>
        <v>0</v>
      </c>
      <c r="SNL6" s="314">
        <f t="shared" si="206"/>
        <v>0</v>
      </c>
      <c r="SNM6" s="314">
        <f t="shared" si="206"/>
        <v>0</v>
      </c>
      <c r="SNN6" s="314">
        <f t="shared" si="206"/>
        <v>0</v>
      </c>
      <c r="SNO6" s="314">
        <f t="shared" si="206"/>
        <v>0</v>
      </c>
      <c r="SNP6" s="314">
        <f t="shared" si="206"/>
        <v>0</v>
      </c>
      <c r="SNQ6" s="314">
        <f t="shared" si="206"/>
        <v>0</v>
      </c>
      <c r="SNR6" s="314">
        <f t="shared" si="206"/>
        <v>0</v>
      </c>
      <c r="SNS6" s="314">
        <f t="shared" si="206"/>
        <v>0</v>
      </c>
      <c r="SNT6" s="314">
        <f t="shared" si="206"/>
        <v>0</v>
      </c>
      <c r="SNU6" s="314">
        <f t="shared" si="206"/>
        <v>0</v>
      </c>
      <c r="SNV6" s="314">
        <f t="shared" si="206"/>
        <v>0</v>
      </c>
      <c r="SNW6" s="314">
        <f t="shared" si="206"/>
        <v>0</v>
      </c>
      <c r="SNX6" s="314">
        <f t="shared" si="206"/>
        <v>0</v>
      </c>
      <c r="SNY6" s="314">
        <f t="shared" si="206"/>
        <v>0</v>
      </c>
      <c r="SNZ6" s="314">
        <f t="shared" si="206"/>
        <v>0</v>
      </c>
      <c r="SOA6" s="314">
        <f t="shared" si="206"/>
        <v>0</v>
      </c>
      <c r="SOB6" s="314">
        <f t="shared" si="206"/>
        <v>0</v>
      </c>
      <c r="SOC6" s="314">
        <f t="shared" si="206"/>
        <v>0</v>
      </c>
      <c r="SOD6" s="314">
        <f t="shared" si="206"/>
        <v>0</v>
      </c>
      <c r="SOE6" s="314">
        <f t="shared" si="206"/>
        <v>0</v>
      </c>
      <c r="SOF6" s="314">
        <f t="shared" si="206"/>
        <v>0</v>
      </c>
      <c r="SOG6" s="314">
        <f t="shared" si="206"/>
        <v>0</v>
      </c>
      <c r="SOH6" s="314">
        <f t="shared" si="206"/>
        <v>0</v>
      </c>
      <c r="SOI6" s="314">
        <f t="shared" si="206"/>
        <v>0</v>
      </c>
      <c r="SOJ6" s="314">
        <f t="shared" si="206"/>
        <v>0</v>
      </c>
      <c r="SOK6" s="314">
        <f t="shared" si="206"/>
        <v>0</v>
      </c>
      <c r="SOL6" s="314">
        <f t="shared" si="206"/>
        <v>0</v>
      </c>
      <c r="SOM6" s="314">
        <f t="shared" si="206"/>
        <v>0</v>
      </c>
      <c r="SON6" s="314">
        <f t="shared" si="206"/>
        <v>0</v>
      </c>
      <c r="SOO6" s="314">
        <f t="shared" si="206"/>
        <v>0</v>
      </c>
      <c r="SOP6" s="314">
        <f t="shared" si="206"/>
        <v>0</v>
      </c>
      <c r="SOQ6" s="314">
        <f t="shared" si="206"/>
        <v>0</v>
      </c>
      <c r="SOR6" s="314">
        <f t="shared" si="206"/>
        <v>0</v>
      </c>
      <c r="SOS6" s="314">
        <f t="shared" si="206"/>
        <v>0</v>
      </c>
      <c r="SOT6" s="314">
        <f t="shared" si="206"/>
        <v>0</v>
      </c>
      <c r="SOU6" s="314">
        <f t="shared" si="206"/>
        <v>0</v>
      </c>
      <c r="SOV6" s="314">
        <f t="shared" ref="SOV6:SRG6" si="207">SOV35-(SOV4+SOV5+SOV7+SOV8+SOV9)</f>
        <v>0</v>
      </c>
      <c r="SOW6" s="314">
        <f t="shared" si="207"/>
        <v>0</v>
      </c>
      <c r="SOX6" s="314">
        <f t="shared" si="207"/>
        <v>0</v>
      </c>
      <c r="SOY6" s="314">
        <f t="shared" si="207"/>
        <v>0</v>
      </c>
      <c r="SOZ6" s="314">
        <f t="shared" si="207"/>
        <v>0</v>
      </c>
      <c r="SPA6" s="314">
        <f t="shared" si="207"/>
        <v>0</v>
      </c>
      <c r="SPB6" s="314">
        <f t="shared" si="207"/>
        <v>0</v>
      </c>
      <c r="SPC6" s="314">
        <f t="shared" si="207"/>
        <v>0</v>
      </c>
      <c r="SPD6" s="314">
        <f t="shared" si="207"/>
        <v>0</v>
      </c>
      <c r="SPE6" s="314">
        <f t="shared" si="207"/>
        <v>0</v>
      </c>
      <c r="SPF6" s="314">
        <f t="shared" si="207"/>
        <v>0</v>
      </c>
      <c r="SPG6" s="314">
        <f t="shared" si="207"/>
        <v>0</v>
      </c>
      <c r="SPH6" s="314">
        <f t="shared" si="207"/>
        <v>0</v>
      </c>
      <c r="SPI6" s="314">
        <f t="shared" si="207"/>
        <v>0</v>
      </c>
      <c r="SPJ6" s="314">
        <f t="shared" si="207"/>
        <v>0</v>
      </c>
      <c r="SPK6" s="314">
        <f t="shared" si="207"/>
        <v>0</v>
      </c>
      <c r="SPL6" s="314">
        <f t="shared" si="207"/>
        <v>0</v>
      </c>
      <c r="SPM6" s="314">
        <f t="shared" si="207"/>
        <v>0</v>
      </c>
      <c r="SPN6" s="314">
        <f t="shared" si="207"/>
        <v>0</v>
      </c>
      <c r="SPO6" s="314">
        <f t="shared" si="207"/>
        <v>0</v>
      </c>
      <c r="SPP6" s="314">
        <f t="shared" si="207"/>
        <v>0</v>
      </c>
      <c r="SPQ6" s="314">
        <f t="shared" si="207"/>
        <v>0</v>
      </c>
      <c r="SPR6" s="314">
        <f t="shared" si="207"/>
        <v>0</v>
      </c>
      <c r="SPS6" s="314">
        <f t="shared" si="207"/>
        <v>0</v>
      </c>
      <c r="SPT6" s="314">
        <f t="shared" si="207"/>
        <v>0</v>
      </c>
      <c r="SPU6" s="314">
        <f t="shared" si="207"/>
        <v>0</v>
      </c>
      <c r="SPV6" s="314">
        <f t="shared" si="207"/>
        <v>0</v>
      </c>
      <c r="SPW6" s="314">
        <f t="shared" si="207"/>
        <v>0</v>
      </c>
      <c r="SPX6" s="314">
        <f t="shared" si="207"/>
        <v>0</v>
      </c>
      <c r="SPY6" s="314">
        <f t="shared" si="207"/>
        <v>0</v>
      </c>
      <c r="SPZ6" s="314">
        <f t="shared" si="207"/>
        <v>0</v>
      </c>
      <c r="SQA6" s="314">
        <f t="shared" si="207"/>
        <v>0</v>
      </c>
      <c r="SQB6" s="314">
        <f t="shared" si="207"/>
        <v>0</v>
      </c>
      <c r="SQC6" s="314">
        <f t="shared" si="207"/>
        <v>0</v>
      </c>
      <c r="SQD6" s="314">
        <f t="shared" si="207"/>
        <v>0</v>
      </c>
      <c r="SQE6" s="314">
        <f t="shared" si="207"/>
        <v>0</v>
      </c>
      <c r="SQF6" s="314">
        <f t="shared" si="207"/>
        <v>0</v>
      </c>
      <c r="SQG6" s="314">
        <f t="shared" si="207"/>
        <v>0</v>
      </c>
      <c r="SQH6" s="314">
        <f t="shared" si="207"/>
        <v>0</v>
      </c>
      <c r="SQI6" s="314">
        <f t="shared" si="207"/>
        <v>0</v>
      </c>
      <c r="SQJ6" s="314">
        <f t="shared" si="207"/>
        <v>0</v>
      </c>
      <c r="SQK6" s="314">
        <f t="shared" si="207"/>
        <v>0</v>
      </c>
      <c r="SQL6" s="314">
        <f t="shared" si="207"/>
        <v>0</v>
      </c>
      <c r="SQM6" s="314">
        <f t="shared" si="207"/>
        <v>0</v>
      </c>
      <c r="SQN6" s="314">
        <f t="shared" si="207"/>
        <v>0</v>
      </c>
      <c r="SQO6" s="314">
        <f t="shared" si="207"/>
        <v>0</v>
      </c>
      <c r="SQP6" s="314">
        <f t="shared" si="207"/>
        <v>0</v>
      </c>
      <c r="SQQ6" s="314">
        <f t="shared" si="207"/>
        <v>0</v>
      </c>
      <c r="SQR6" s="314">
        <f t="shared" si="207"/>
        <v>0</v>
      </c>
      <c r="SQS6" s="314">
        <f t="shared" si="207"/>
        <v>0</v>
      </c>
      <c r="SQT6" s="314">
        <f t="shared" si="207"/>
        <v>0</v>
      </c>
      <c r="SQU6" s="314">
        <f t="shared" si="207"/>
        <v>0</v>
      </c>
      <c r="SQV6" s="314">
        <f t="shared" si="207"/>
        <v>0</v>
      </c>
      <c r="SQW6" s="314">
        <f t="shared" si="207"/>
        <v>0</v>
      </c>
      <c r="SQX6" s="314">
        <f t="shared" si="207"/>
        <v>0</v>
      </c>
      <c r="SQY6" s="314">
        <f t="shared" si="207"/>
        <v>0</v>
      </c>
      <c r="SQZ6" s="314">
        <f t="shared" si="207"/>
        <v>0</v>
      </c>
      <c r="SRA6" s="314">
        <f t="shared" si="207"/>
        <v>0</v>
      </c>
      <c r="SRB6" s="314">
        <f t="shared" si="207"/>
        <v>0</v>
      </c>
      <c r="SRC6" s="314">
        <f t="shared" si="207"/>
        <v>0</v>
      </c>
      <c r="SRD6" s="314">
        <f t="shared" si="207"/>
        <v>0</v>
      </c>
      <c r="SRE6" s="314">
        <f t="shared" si="207"/>
        <v>0</v>
      </c>
      <c r="SRF6" s="314">
        <f t="shared" si="207"/>
        <v>0</v>
      </c>
      <c r="SRG6" s="314">
        <f t="shared" si="207"/>
        <v>0</v>
      </c>
      <c r="SRH6" s="314">
        <f t="shared" ref="SRH6:STS6" si="208">SRH35-(SRH4+SRH5+SRH7+SRH8+SRH9)</f>
        <v>0</v>
      </c>
      <c r="SRI6" s="314">
        <f t="shared" si="208"/>
        <v>0</v>
      </c>
      <c r="SRJ6" s="314">
        <f t="shared" si="208"/>
        <v>0</v>
      </c>
      <c r="SRK6" s="314">
        <f t="shared" si="208"/>
        <v>0</v>
      </c>
      <c r="SRL6" s="314">
        <f t="shared" si="208"/>
        <v>0</v>
      </c>
      <c r="SRM6" s="314">
        <f t="shared" si="208"/>
        <v>0</v>
      </c>
      <c r="SRN6" s="314">
        <f t="shared" si="208"/>
        <v>0</v>
      </c>
      <c r="SRO6" s="314">
        <f t="shared" si="208"/>
        <v>0</v>
      </c>
      <c r="SRP6" s="314">
        <f t="shared" si="208"/>
        <v>0</v>
      </c>
      <c r="SRQ6" s="314">
        <f t="shared" si="208"/>
        <v>0</v>
      </c>
      <c r="SRR6" s="314">
        <f t="shared" si="208"/>
        <v>0</v>
      </c>
      <c r="SRS6" s="314">
        <f t="shared" si="208"/>
        <v>0</v>
      </c>
      <c r="SRT6" s="314">
        <f t="shared" si="208"/>
        <v>0</v>
      </c>
      <c r="SRU6" s="314">
        <f t="shared" si="208"/>
        <v>0</v>
      </c>
      <c r="SRV6" s="314">
        <f t="shared" si="208"/>
        <v>0</v>
      </c>
      <c r="SRW6" s="314">
        <f t="shared" si="208"/>
        <v>0</v>
      </c>
      <c r="SRX6" s="314">
        <f t="shared" si="208"/>
        <v>0</v>
      </c>
      <c r="SRY6" s="314">
        <f t="shared" si="208"/>
        <v>0</v>
      </c>
      <c r="SRZ6" s="314">
        <f t="shared" si="208"/>
        <v>0</v>
      </c>
      <c r="SSA6" s="314">
        <f t="shared" si="208"/>
        <v>0</v>
      </c>
      <c r="SSB6" s="314">
        <f t="shared" si="208"/>
        <v>0</v>
      </c>
      <c r="SSC6" s="314">
        <f t="shared" si="208"/>
        <v>0</v>
      </c>
      <c r="SSD6" s="314">
        <f t="shared" si="208"/>
        <v>0</v>
      </c>
      <c r="SSE6" s="314">
        <f t="shared" si="208"/>
        <v>0</v>
      </c>
      <c r="SSF6" s="314">
        <f t="shared" si="208"/>
        <v>0</v>
      </c>
      <c r="SSG6" s="314">
        <f t="shared" si="208"/>
        <v>0</v>
      </c>
      <c r="SSH6" s="314">
        <f t="shared" si="208"/>
        <v>0</v>
      </c>
      <c r="SSI6" s="314">
        <f t="shared" si="208"/>
        <v>0</v>
      </c>
      <c r="SSJ6" s="314">
        <f t="shared" si="208"/>
        <v>0</v>
      </c>
      <c r="SSK6" s="314">
        <f t="shared" si="208"/>
        <v>0</v>
      </c>
      <c r="SSL6" s="314">
        <f t="shared" si="208"/>
        <v>0</v>
      </c>
      <c r="SSM6" s="314">
        <f t="shared" si="208"/>
        <v>0</v>
      </c>
      <c r="SSN6" s="314">
        <f t="shared" si="208"/>
        <v>0</v>
      </c>
      <c r="SSO6" s="314">
        <f t="shared" si="208"/>
        <v>0</v>
      </c>
      <c r="SSP6" s="314">
        <f t="shared" si="208"/>
        <v>0</v>
      </c>
      <c r="SSQ6" s="314">
        <f t="shared" si="208"/>
        <v>0</v>
      </c>
      <c r="SSR6" s="314">
        <f t="shared" si="208"/>
        <v>0</v>
      </c>
      <c r="SSS6" s="314">
        <f t="shared" si="208"/>
        <v>0</v>
      </c>
      <c r="SST6" s="314">
        <f t="shared" si="208"/>
        <v>0</v>
      </c>
      <c r="SSU6" s="314">
        <f t="shared" si="208"/>
        <v>0</v>
      </c>
      <c r="SSV6" s="314">
        <f t="shared" si="208"/>
        <v>0</v>
      </c>
      <c r="SSW6" s="314">
        <f t="shared" si="208"/>
        <v>0</v>
      </c>
      <c r="SSX6" s="314">
        <f t="shared" si="208"/>
        <v>0</v>
      </c>
      <c r="SSY6" s="314">
        <f t="shared" si="208"/>
        <v>0</v>
      </c>
      <c r="SSZ6" s="314">
        <f t="shared" si="208"/>
        <v>0</v>
      </c>
      <c r="STA6" s="314">
        <f t="shared" si="208"/>
        <v>0</v>
      </c>
      <c r="STB6" s="314">
        <f t="shared" si="208"/>
        <v>0</v>
      </c>
      <c r="STC6" s="314">
        <f t="shared" si="208"/>
        <v>0</v>
      </c>
      <c r="STD6" s="314">
        <f t="shared" si="208"/>
        <v>0</v>
      </c>
      <c r="STE6" s="314">
        <f t="shared" si="208"/>
        <v>0</v>
      </c>
      <c r="STF6" s="314">
        <f t="shared" si="208"/>
        <v>0</v>
      </c>
      <c r="STG6" s="314">
        <f t="shared" si="208"/>
        <v>0</v>
      </c>
      <c r="STH6" s="314">
        <f t="shared" si="208"/>
        <v>0</v>
      </c>
      <c r="STI6" s="314">
        <f t="shared" si="208"/>
        <v>0</v>
      </c>
      <c r="STJ6" s="314">
        <f t="shared" si="208"/>
        <v>0</v>
      </c>
      <c r="STK6" s="314">
        <f t="shared" si="208"/>
        <v>0</v>
      </c>
      <c r="STL6" s="314">
        <f t="shared" si="208"/>
        <v>0</v>
      </c>
      <c r="STM6" s="314">
        <f t="shared" si="208"/>
        <v>0</v>
      </c>
      <c r="STN6" s="314">
        <f t="shared" si="208"/>
        <v>0</v>
      </c>
      <c r="STO6" s="314">
        <f t="shared" si="208"/>
        <v>0</v>
      </c>
      <c r="STP6" s="314">
        <f t="shared" si="208"/>
        <v>0</v>
      </c>
      <c r="STQ6" s="314">
        <f t="shared" si="208"/>
        <v>0</v>
      </c>
      <c r="STR6" s="314">
        <f t="shared" si="208"/>
        <v>0</v>
      </c>
      <c r="STS6" s="314">
        <f t="shared" si="208"/>
        <v>0</v>
      </c>
      <c r="STT6" s="314">
        <f t="shared" ref="STT6:SWE6" si="209">STT35-(STT4+STT5+STT7+STT8+STT9)</f>
        <v>0</v>
      </c>
      <c r="STU6" s="314">
        <f t="shared" si="209"/>
        <v>0</v>
      </c>
      <c r="STV6" s="314">
        <f t="shared" si="209"/>
        <v>0</v>
      </c>
      <c r="STW6" s="314">
        <f t="shared" si="209"/>
        <v>0</v>
      </c>
      <c r="STX6" s="314">
        <f t="shared" si="209"/>
        <v>0</v>
      </c>
      <c r="STY6" s="314">
        <f t="shared" si="209"/>
        <v>0</v>
      </c>
      <c r="STZ6" s="314">
        <f t="shared" si="209"/>
        <v>0</v>
      </c>
      <c r="SUA6" s="314">
        <f t="shared" si="209"/>
        <v>0</v>
      </c>
      <c r="SUB6" s="314">
        <f t="shared" si="209"/>
        <v>0</v>
      </c>
      <c r="SUC6" s="314">
        <f t="shared" si="209"/>
        <v>0</v>
      </c>
      <c r="SUD6" s="314">
        <f t="shared" si="209"/>
        <v>0</v>
      </c>
      <c r="SUE6" s="314">
        <f t="shared" si="209"/>
        <v>0</v>
      </c>
      <c r="SUF6" s="314">
        <f t="shared" si="209"/>
        <v>0</v>
      </c>
      <c r="SUG6" s="314">
        <f t="shared" si="209"/>
        <v>0</v>
      </c>
      <c r="SUH6" s="314">
        <f t="shared" si="209"/>
        <v>0</v>
      </c>
      <c r="SUI6" s="314">
        <f t="shared" si="209"/>
        <v>0</v>
      </c>
      <c r="SUJ6" s="314">
        <f t="shared" si="209"/>
        <v>0</v>
      </c>
      <c r="SUK6" s="314">
        <f t="shared" si="209"/>
        <v>0</v>
      </c>
      <c r="SUL6" s="314">
        <f t="shared" si="209"/>
        <v>0</v>
      </c>
      <c r="SUM6" s="314">
        <f t="shared" si="209"/>
        <v>0</v>
      </c>
      <c r="SUN6" s="314">
        <f t="shared" si="209"/>
        <v>0</v>
      </c>
      <c r="SUO6" s="314">
        <f t="shared" si="209"/>
        <v>0</v>
      </c>
      <c r="SUP6" s="314">
        <f t="shared" si="209"/>
        <v>0</v>
      </c>
      <c r="SUQ6" s="314">
        <f t="shared" si="209"/>
        <v>0</v>
      </c>
      <c r="SUR6" s="314">
        <f t="shared" si="209"/>
        <v>0</v>
      </c>
      <c r="SUS6" s="314">
        <f t="shared" si="209"/>
        <v>0</v>
      </c>
      <c r="SUT6" s="314">
        <f t="shared" si="209"/>
        <v>0</v>
      </c>
      <c r="SUU6" s="314">
        <f t="shared" si="209"/>
        <v>0</v>
      </c>
      <c r="SUV6" s="314">
        <f t="shared" si="209"/>
        <v>0</v>
      </c>
      <c r="SUW6" s="314">
        <f t="shared" si="209"/>
        <v>0</v>
      </c>
      <c r="SUX6" s="314">
        <f t="shared" si="209"/>
        <v>0</v>
      </c>
      <c r="SUY6" s="314">
        <f t="shared" si="209"/>
        <v>0</v>
      </c>
      <c r="SUZ6" s="314">
        <f t="shared" si="209"/>
        <v>0</v>
      </c>
      <c r="SVA6" s="314">
        <f t="shared" si="209"/>
        <v>0</v>
      </c>
      <c r="SVB6" s="314">
        <f t="shared" si="209"/>
        <v>0</v>
      </c>
      <c r="SVC6" s="314">
        <f t="shared" si="209"/>
        <v>0</v>
      </c>
      <c r="SVD6" s="314">
        <f t="shared" si="209"/>
        <v>0</v>
      </c>
      <c r="SVE6" s="314">
        <f t="shared" si="209"/>
        <v>0</v>
      </c>
      <c r="SVF6" s="314">
        <f t="shared" si="209"/>
        <v>0</v>
      </c>
      <c r="SVG6" s="314">
        <f t="shared" si="209"/>
        <v>0</v>
      </c>
      <c r="SVH6" s="314">
        <f t="shared" si="209"/>
        <v>0</v>
      </c>
      <c r="SVI6" s="314">
        <f t="shared" si="209"/>
        <v>0</v>
      </c>
      <c r="SVJ6" s="314">
        <f t="shared" si="209"/>
        <v>0</v>
      </c>
      <c r="SVK6" s="314">
        <f t="shared" si="209"/>
        <v>0</v>
      </c>
      <c r="SVL6" s="314">
        <f t="shared" si="209"/>
        <v>0</v>
      </c>
      <c r="SVM6" s="314">
        <f t="shared" si="209"/>
        <v>0</v>
      </c>
      <c r="SVN6" s="314">
        <f t="shared" si="209"/>
        <v>0</v>
      </c>
      <c r="SVO6" s="314">
        <f t="shared" si="209"/>
        <v>0</v>
      </c>
      <c r="SVP6" s="314">
        <f t="shared" si="209"/>
        <v>0</v>
      </c>
      <c r="SVQ6" s="314">
        <f t="shared" si="209"/>
        <v>0</v>
      </c>
      <c r="SVR6" s="314">
        <f t="shared" si="209"/>
        <v>0</v>
      </c>
      <c r="SVS6" s="314">
        <f t="shared" si="209"/>
        <v>0</v>
      </c>
      <c r="SVT6" s="314">
        <f t="shared" si="209"/>
        <v>0</v>
      </c>
      <c r="SVU6" s="314">
        <f t="shared" si="209"/>
        <v>0</v>
      </c>
      <c r="SVV6" s="314">
        <f t="shared" si="209"/>
        <v>0</v>
      </c>
      <c r="SVW6" s="314">
        <f t="shared" si="209"/>
        <v>0</v>
      </c>
      <c r="SVX6" s="314">
        <f t="shared" si="209"/>
        <v>0</v>
      </c>
      <c r="SVY6" s="314">
        <f t="shared" si="209"/>
        <v>0</v>
      </c>
      <c r="SVZ6" s="314">
        <f t="shared" si="209"/>
        <v>0</v>
      </c>
      <c r="SWA6" s="314">
        <f t="shared" si="209"/>
        <v>0</v>
      </c>
      <c r="SWB6" s="314">
        <f t="shared" si="209"/>
        <v>0</v>
      </c>
      <c r="SWC6" s="314">
        <f t="shared" si="209"/>
        <v>0</v>
      </c>
      <c r="SWD6" s="314">
        <f t="shared" si="209"/>
        <v>0</v>
      </c>
      <c r="SWE6" s="314">
        <f t="shared" si="209"/>
        <v>0</v>
      </c>
      <c r="SWF6" s="314">
        <f t="shared" ref="SWF6:SYQ6" si="210">SWF35-(SWF4+SWF5+SWF7+SWF8+SWF9)</f>
        <v>0</v>
      </c>
      <c r="SWG6" s="314">
        <f t="shared" si="210"/>
        <v>0</v>
      </c>
      <c r="SWH6" s="314">
        <f t="shared" si="210"/>
        <v>0</v>
      </c>
      <c r="SWI6" s="314">
        <f t="shared" si="210"/>
        <v>0</v>
      </c>
      <c r="SWJ6" s="314">
        <f t="shared" si="210"/>
        <v>0</v>
      </c>
      <c r="SWK6" s="314">
        <f t="shared" si="210"/>
        <v>0</v>
      </c>
      <c r="SWL6" s="314">
        <f t="shared" si="210"/>
        <v>0</v>
      </c>
      <c r="SWM6" s="314">
        <f t="shared" si="210"/>
        <v>0</v>
      </c>
      <c r="SWN6" s="314">
        <f t="shared" si="210"/>
        <v>0</v>
      </c>
      <c r="SWO6" s="314">
        <f t="shared" si="210"/>
        <v>0</v>
      </c>
      <c r="SWP6" s="314">
        <f t="shared" si="210"/>
        <v>0</v>
      </c>
      <c r="SWQ6" s="314">
        <f t="shared" si="210"/>
        <v>0</v>
      </c>
      <c r="SWR6" s="314">
        <f t="shared" si="210"/>
        <v>0</v>
      </c>
      <c r="SWS6" s="314">
        <f t="shared" si="210"/>
        <v>0</v>
      </c>
      <c r="SWT6" s="314">
        <f t="shared" si="210"/>
        <v>0</v>
      </c>
      <c r="SWU6" s="314">
        <f t="shared" si="210"/>
        <v>0</v>
      </c>
      <c r="SWV6" s="314">
        <f t="shared" si="210"/>
        <v>0</v>
      </c>
      <c r="SWW6" s="314">
        <f t="shared" si="210"/>
        <v>0</v>
      </c>
      <c r="SWX6" s="314">
        <f t="shared" si="210"/>
        <v>0</v>
      </c>
      <c r="SWY6" s="314">
        <f t="shared" si="210"/>
        <v>0</v>
      </c>
      <c r="SWZ6" s="314">
        <f t="shared" si="210"/>
        <v>0</v>
      </c>
      <c r="SXA6" s="314">
        <f t="shared" si="210"/>
        <v>0</v>
      </c>
      <c r="SXB6" s="314">
        <f t="shared" si="210"/>
        <v>0</v>
      </c>
      <c r="SXC6" s="314">
        <f t="shared" si="210"/>
        <v>0</v>
      </c>
      <c r="SXD6" s="314">
        <f t="shared" si="210"/>
        <v>0</v>
      </c>
      <c r="SXE6" s="314">
        <f t="shared" si="210"/>
        <v>0</v>
      </c>
      <c r="SXF6" s="314">
        <f t="shared" si="210"/>
        <v>0</v>
      </c>
      <c r="SXG6" s="314">
        <f t="shared" si="210"/>
        <v>0</v>
      </c>
      <c r="SXH6" s="314">
        <f t="shared" si="210"/>
        <v>0</v>
      </c>
      <c r="SXI6" s="314">
        <f t="shared" si="210"/>
        <v>0</v>
      </c>
      <c r="SXJ6" s="314">
        <f t="shared" si="210"/>
        <v>0</v>
      </c>
      <c r="SXK6" s="314">
        <f t="shared" si="210"/>
        <v>0</v>
      </c>
      <c r="SXL6" s="314">
        <f t="shared" si="210"/>
        <v>0</v>
      </c>
      <c r="SXM6" s="314">
        <f t="shared" si="210"/>
        <v>0</v>
      </c>
      <c r="SXN6" s="314">
        <f t="shared" si="210"/>
        <v>0</v>
      </c>
      <c r="SXO6" s="314">
        <f t="shared" si="210"/>
        <v>0</v>
      </c>
      <c r="SXP6" s="314">
        <f t="shared" si="210"/>
        <v>0</v>
      </c>
      <c r="SXQ6" s="314">
        <f t="shared" si="210"/>
        <v>0</v>
      </c>
      <c r="SXR6" s="314">
        <f t="shared" si="210"/>
        <v>0</v>
      </c>
      <c r="SXS6" s="314">
        <f t="shared" si="210"/>
        <v>0</v>
      </c>
      <c r="SXT6" s="314">
        <f t="shared" si="210"/>
        <v>0</v>
      </c>
      <c r="SXU6" s="314">
        <f t="shared" si="210"/>
        <v>0</v>
      </c>
      <c r="SXV6" s="314">
        <f t="shared" si="210"/>
        <v>0</v>
      </c>
      <c r="SXW6" s="314">
        <f t="shared" si="210"/>
        <v>0</v>
      </c>
      <c r="SXX6" s="314">
        <f t="shared" si="210"/>
        <v>0</v>
      </c>
      <c r="SXY6" s="314">
        <f t="shared" si="210"/>
        <v>0</v>
      </c>
      <c r="SXZ6" s="314">
        <f t="shared" si="210"/>
        <v>0</v>
      </c>
      <c r="SYA6" s="314">
        <f t="shared" si="210"/>
        <v>0</v>
      </c>
      <c r="SYB6" s="314">
        <f t="shared" si="210"/>
        <v>0</v>
      </c>
      <c r="SYC6" s="314">
        <f t="shared" si="210"/>
        <v>0</v>
      </c>
      <c r="SYD6" s="314">
        <f t="shared" si="210"/>
        <v>0</v>
      </c>
      <c r="SYE6" s="314">
        <f t="shared" si="210"/>
        <v>0</v>
      </c>
      <c r="SYF6" s="314">
        <f t="shared" si="210"/>
        <v>0</v>
      </c>
      <c r="SYG6" s="314">
        <f t="shared" si="210"/>
        <v>0</v>
      </c>
      <c r="SYH6" s="314">
        <f t="shared" si="210"/>
        <v>0</v>
      </c>
      <c r="SYI6" s="314">
        <f t="shared" si="210"/>
        <v>0</v>
      </c>
      <c r="SYJ6" s="314">
        <f t="shared" si="210"/>
        <v>0</v>
      </c>
      <c r="SYK6" s="314">
        <f t="shared" si="210"/>
        <v>0</v>
      </c>
      <c r="SYL6" s="314">
        <f t="shared" si="210"/>
        <v>0</v>
      </c>
      <c r="SYM6" s="314">
        <f t="shared" si="210"/>
        <v>0</v>
      </c>
      <c r="SYN6" s="314">
        <f t="shared" si="210"/>
        <v>0</v>
      </c>
      <c r="SYO6" s="314">
        <f t="shared" si="210"/>
        <v>0</v>
      </c>
      <c r="SYP6" s="314">
        <f t="shared" si="210"/>
        <v>0</v>
      </c>
      <c r="SYQ6" s="314">
        <f t="shared" si="210"/>
        <v>0</v>
      </c>
      <c r="SYR6" s="314">
        <f t="shared" ref="SYR6:TBC6" si="211">SYR35-(SYR4+SYR5+SYR7+SYR8+SYR9)</f>
        <v>0</v>
      </c>
      <c r="SYS6" s="314">
        <f t="shared" si="211"/>
        <v>0</v>
      </c>
      <c r="SYT6" s="314">
        <f t="shared" si="211"/>
        <v>0</v>
      </c>
      <c r="SYU6" s="314">
        <f t="shared" si="211"/>
        <v>0</v>
      </c>
      <c r="SYV6" s="314">
        <f t="shared" si="211"/>
        <v>0</v>
      </c>
      <c r="SYW6" s="314">
        <f t="shared" si="211"/>
        <v>0</v>
      </c>
      <c r="SYX6" s="314">
        <f t="shared" si="211"/>
        <v>0</v>
      </c>
      <c r="SYY6" s="314">
        <f t="shared" si="211"/>
        <v>0</v>
      </c>
      <c r="SYZ6" s="314">
        <f t="shared" si="211"/>
        <v>0</v>
      </c>
      <c r="SZA6" s="314">
        <f t="shared" si="211"/>
        <v>0</v>
      </c>
      <c r="SZB6" s="314">
        <f t="shared" si="211"/>
        <v>0</v>
      </c>
      <c r="SZC6" s="314">
        <f t="shared" si="211"/>
        <v>0</v>
      </c>
      <c r="SZD6" s="314">
        <f t="shared" si="211"/>
        <v>0</v>
      </c>
      <c r="SZE6" s="314">
        <f t="shared" si="211"/>
        <v>0</v>
      </c>
      <c r="SZF6" s="314">
        <f t="shared" si="211"/>
        <v>0</v>
      </c>
      <c r="SZG6" s="314">
        <f t="shared" si="211"/>
        <v>0</v>
      </c>
      <c r="SZH6" s="314">
        <f t="shared" si="211"/>
        <v>0</v>
      </c>
      <c r="SZI6" s="314">
        <f t="shared" si="211"/>
        <v>0</v>
      </c>
      <c r="SZJ6" s="314">
        <f t="shared" si="211"/>
        <v>0</v>
      </c>
      <c r="SZK6" s="314">
        <f t="shared" si="211"/>
        <v>0</v>
      </c>
      <c r="SZL6" s="314">
        <f t="shared" si="211"/>
        <v>0</v>
      </c>
      <c r="SZM6" s="314">
        <f t="shared" si="211"/>
        <v>0</v>
      </c>
      <c r="SZN6" s="314">
        <f t="shared" si="211"/>
        <v>0</v>
      </c>
      <c r="SZO6" s="314">
        <f t="shared" si="211"/>
        <v>0</v>
      </c>
      <c r="SZP6" s="314">
        <f t="shared" si="211"/>
        <v>0</v>
      </c>
      <c r="SZQ6" s="314">
        <f t="shared" si="211"/>
        <v>0</v>
      </c>
      <c r="SZR6" s="314">
        <f t="shared" si="211"/>
        <v>0</v>
      </c>
      <c r="SZS6" s="314">
        <f t="shared" si="211"/>
        <v>0</v>
      </c>
      <c r="SZT6" s="314">
        <f t="shared" si="211"/>
        <v>0</v>
      </c>
      <c r="SZU6" s="314">
        <f t="shared" si="211"/>
        <v>0</v>
      </c>
      <c r="SZV6" s="314">
        <f t="shared" si="211"/>
        <v>0</v>
      </c>
      <c r="SZW6" s="314">
        <f t="shared" si="211"/>
        <v>0</v>
      </c>
      <c r="SZX6" s="314">
        <f t="shared" si="211"/>
        <v>0</v>
      </c>
      <c r="SZY6" s="314">
        <f t="shared" si="211"/>
        <v>0</v>
      </c>
      <c r="SZZ6" s="314">
        <f t="shared" si="211"/>
        <v>0</v>
      </c>
      <c r="TAA6" s="314">
        <f t="shared" si="211"/>
        <v>0</v>
      </c>
      <c r="TAB6" s="314">
        <f t="shared" si="211"/>
        <v>0</v>
      </c>
      <c r="TAC6" s="314">
        <f t="shared" si="211"/>
        <v>0</v>
      </c>
      <c r="TAD6" s="314">
        <f t="shared" si="211"/>
        <v>0</v>
      </c>
      <c r="TAE6" s="314">
        <f t="shared" si="211"/>
        <v>0</v>
      </c>
      <c r="TAF6" s="314">
        <f t="shared" si="211"/>
        <v>0</v>
      </c>
      <c r="TAG6" s="314">
        <f t="shared" si="211"/>
        <v>0</v>
      </c>
      <c r="TAH6" s="314">
        <f t="shared" si="211"/>
        <v>0</v>
      </c>
      <c r="TAI6" s="314">
        <f t="shared" si="211"/>
        <v>0</v>
      </c>
      <c r="TAJ6" s="314">
        <f t="shared" si="211"/>
        <v>0</v>
      </c>
      <c r="TAK6" s="314">
        <f t="shared" si="211"/>
        <v>0</v>
      </c>
      <c r="TAL6" s="314">
        <f t="shared" si="211"/>
        <v>0</v>
      </c>
      <c r="TAM6" s="314">
        <f t="shared" si="211"/>
        <v>0</v>
      </c>
      <c r="TAN6" s="314">
        <f t="shared" si="211"/>
        <v>0</v>
      </c>
      <c r="TAO6" s="314">
        <f t="shared" si="211"/>
        <v>0</v>
      </c>
      <c r="TAP6" s="314">
        <f t="shared" si="211"/>
        <v>0</v>
      </c>
      <c r="TAQ6" s="314">
        <f t="shared" si="211"/>
        <v>0</v>
      </c>
      <c r="TAR6" s="314">
        <f t="shared" si="211"/>
        <v>0</v>
      </c>
      <c r="TAS6" s="314">
        <f t="shared" si="211"/>
        <v>0</v>
      </c>
      <c r="TAT6" s="314">
        <f t="shared" si="211"/>
        <v>0</v>
      </c>
      <c r="TAU6" s="314">
        <f t="shared" si="211"/>
        <v>0</v>
      </c>
      <c r="TAV6" s="314">
        <f t="shared" si="211"/>
        <v>0</v>
      </c>
      <c r="TAW6" s="314">
        <f t="shared" si="211"/>
        <v>0</v>
      </c>
      <c r="TAX6" s="314">
        <f t="shared" si="211"/>
        <v>0</v>
      </c>
      <c r="TAY6" s="314">
        <f t="shared" si="211"/>
        <v>0</v>
      </c>
      <c r="TAZ6" s="314">
        <f t="shared" si="211"/>
        <v>0</v>
      </c>
      <c r="TBA6" s="314">
        <f t="shared" si="211"/>
        <v>0</v>
      </c>
      <c r="TBB6" s="314">
        <f t="shared" si="211"/>
        <v>0</v>
      </c>
      <c r="TBC6" s="314">
        <f t="shared" si="211"/>
        <v>0</v>
      </c>
      <c r="TBD6" s="314">
        <f t="shared" ref="TBD6:TDO6" si="212">TBD35-(TBD4+TBD5+TBD7+TBD8+TBD9)</f>
        <v>0</v>
      </c>
      <c r="TBE6" s="314">
        <f t="shared" si="212"/>
        <v>0</v>
      </c>
      <c r="TBF6" s="314">
        <f t="shared" si="212"/>
        <v>0</v>
      </c>
      <c r="TBG6" s="314">
        <f t="shared" si="212"/>
        <v>0</v>
      </c>
      <c r="TBH6" s="314">
        <f t="shared" si="212"/>
        <v>0</v>
      </c>
      <c r="TBI6" s="314">
        <f t="shared" si="212"/>
        <v>0</v>
      </c>
      <c r="TBJ6" s="314">
        <f t="shared" si="212"/>
        <v>0</v>
      </c>
      <c r="TBK6" s="314">
        <f t="shared" si="212"/>
        <v>0</v>
      </c>
      <c r="TBL6" s="314">
        <f t="shared" si="212"/>
        <v>0</v>
      </c>
      <c r="TBM6" s="314">
        <f t="shared" si="212"/>
        <v>0</v>
      </c>
      <c r="TBN6" s="314">
        <f t="shared" si="212"/>
        <v>0</v>
      </c>
      <c r="TBO6" s="314">
        <f t="shared" si="212"/>
        <v>0</v>
      </c>
      <c r="TBP6" s="314">
        <f t="shared" si="212"/>
        <v>0</v>
      </c>
      <c r="TBQ6" s="314">
        <f t="shared" si="212"/>
        <v>0</v>
      </c>
      <c r="TBR6" s="314">
        <f t="shared" si="212"/>
        <v>0</v>
      </c>
      <c r="TBS6" s="314">
        <f t="shared" si="212"/>
        <v>0</v>
      </c>
      <c r="TBT6" s="314">
        <f t="shared" si="212"/>
        <v>0</v>
      </c>
      <c r="TBU6" s="314">
        <f t="shared" si="212"/>
        <v>0</v>
      </c>
      <c r="TBV6" s="314">
        <f t="shared" si="212"/>
        <v>0</v>
      </c>
      <c r="TBW6" s="314">
        <f t="shared" si="212"/>
        <v>0</v>
      </c>
      <c r="TBX6" s="314">
        <f t="shared" si="212"/>
        <v>0</v>
      </c>
      <c r="TBY6" s="314">
        <f t="shared" si="212"/>
        <v>0</v>
      </c>
      <c r="TBZ6" s="314">
        <f t="shared" si="212"/>
        <v>0</v>
      </c>
      <c r="TCA6" s="314">
        <f t="shared" si="212"/>
        <v>0</v>
      </c>
      <c r="TCB6" s="314">
        <f t="shared" si="212"/>
        <v>0</v>
      </c>
      <c r="TCC6" s="314">
        <f t="shared" si="212"/>
        <v>0</v>
      </c>
      <c r="TCD6" s="314">
        <f t="shared" si="212"/>
        <v>0</v>
      </c>
      <c r="TCE6" s="314">
        <f t="shared" si="212"/>
        <v>0</v>
      </c>
      <c r="TCF6" s="314">
        <f t="shared" si="212"/>
        <v>0</v>
      </c>
      <c r="TCG6" s="314">
        <f t="shared" si="212"/>
        <v>0</v>
      </c>
      <c r="TCH6" s="314">
        <f t="shared" si="212"/>
        <v>0</v>
      </c>
      <c r="TCI6" s="314">
        <f t="shared" si="212"/>
        <v>0</v>
      </c>
      <c r="TCJ6" s="314">
        <f t="shared" si="212"/>
        <v>0</v>
      </c>
      <c r="TCK6" s="314">
        <f t="shared" si="212"/>
        <v>0</v>
      </c>
      <c r="TCL6" s="314">
        <f t="shared" si="212"/>
        <v>0</v>
      </c>
      <c r="TCM6" s="314">
        <f t="shared" si="212"/>
        <v>0</v>
      </c>
      <c r="TCN6" s="314">
        <f t="shared" si="212"/>
        <v>0</v>
      </c>
      <c r="TCO6" s="314">
        <f t="shared" si="212"/>
        <v>0</v>
      </c>
      <c r="TCP6" s="314">
        <f t="shared" si="212"/>
        <v>0</v>
      </c>
      <c r="TCQ6" s="314">
        <f t="shared" si="212"/>
        <v>0</v>
      </c>
      <c r="TCR6" s="314">
        <f t="shared" si="212"/>
        <v>0</v>
      </c>
      <c r="TCS6" s="314">
        <f t="shared" si="212"/>
        <v>0</v>
      </c>
      <c r="TCT6" s="314">
        <f t="shared" si="212"/>
        <v>0</v>
      </c>
      <c r="TCU6" s="314">
        <f t="shared" si="212"/>
        <v>0</v>
      </c>
      <c r="TCV6" s="314">
        <f t="shared" si="212"/>
        <v>0</v>
      </c>
      <c r="TCW6" s="314">
        <f t="shared" si="212"/>
        <v>0</v>
      </c>
      <c r="TCX6" s="314">
        <f t="shared" si="212"/>
        <v>0</v>
      </c>
      <c r="TCY6" s="314">
        <f t="shared" si="212"/>
        <v>0</v>
      </c>
      <c r="TCZ6" s="314">
        <f t="shared" si="212"/>
        <v>0</v>
      </c>
      <c r="TDA6" s="314">
        <f t="shared" si="212"/>
        <v>0</v>
      </c>
      <c r="TDB6" s="314">
        <f t="shared" si="212"/>
        <v>0</v>
      </c>
      <c r="TDC6" s="314">
        <f t="shared" si="212"/>
        <v>0</v>
      </c>
      <c r="TDD6" s="314">
        <f t="shared" si="212"/>
        <v>0</v>
      </c>
      <c r="TDE6" s="314">
        <f t="shared" si="212"/>
        <v>0</v>
      </c>
      <c r="TDF6" s="314">
        <f t="shared" si="212"/>
        <v>0</v>
      </c>
      <c r="TDG6" s="314">
        <f t="shared" si="212"/>
        <v>0</v>
      </c>
      <c r="TDH6" s="314">
        <f t="shared" si="212"/>
        <v>0</v>
      </c>
      <c r="TDI6" s="314">
        <f t="shared" si="212"/>
        <v>0</v>
      </c>
      <c r="TDJ6" s="314">
        <f t="shared" si="212"/>
        <v>0</v>
      </c>
      <c r="TDK6" s="314">
        <f t="shared" si="212"/>
        <v>0</v>
      </c>
      <c r="TDL6" s="314">
        <f t="shared" si="212"/>
        <v>0</v>
      </c>
      <c r="TDM6" s="314">
        <f t="shared" si="212"/>
        <v>0</v>
      </c>
      <c r="TDN6" s="314">
        <f t="shared" si="212"/>
        <v>0</v>
      </c>
      <c r="TDO6" s="314">
        <f t="shared" si="212"/>
        <v>0</v>
      </c>
      <c r="TDP6" s="314">
        <f t="shared" ref="TDP6:TGA6" si="213">TDP35-(TDP4+TDP5+TDP7+TDP8+TDP9)</f>
        <v>0</v>
      </c>
      <c r="TDQ6" s="314">
        <f t="shared" si="213"/>
        <v>0</v>
      </c>
      <c r="TDR6" s="314">
        <f t="shared" si="213"/>
        <v>0</v>
      </c>
      <c r="TDS6" s="314">
        <f t="shared" si="213"/>
        <v>0</v>
      </c>
      <c r="TDT6" s="314">
        <f t="shared" si="213"/>
        <v>0</v>
      </c>
      <c r="TDU6" s="314">
        <f t="shared" si="213"/>
        <v>0</v>
      </c>
      <c r="TDV6" s="314">
        <f t="shared" si="213"/>
        <v>0</v>
      </c>
      <c r="TDW6" s="314">
        <f t="shared" si="213"/>
        <v>0</v>
      </c>
      <c r="TDX6" s="314">
        <f t="shared" si="213"/>
        <v>0</v>
      </c>
      <c r="TDY6" s="314">
        <f t="shared" si="213"/>
        <v>0</v>
      </c>
      <c r="TDZ6" s="314">
        <f t="shared" si="213"/>
        <v>0</v>
      </c>
      <c r="TEA6" s="314">
        <f t="shared" si="213"/>
        <v>0</v>
      </c>
      <c r="TEB6" s="314">
        <f t="shared" si="213"/>
        <v>0</v>
      </c>
      <c r="TEC6" s="314">
        <f t="shared" si="213"/>
        <v>0</v>
      </c>
      <c r="TED6" s="314">
        <f t="shared" si="213"/>
        <v>0</v>
      </c>
      <c r="TEE6" s="314">
        <f t="shared" si="213"/>
        <v>0</v>
      </c>
      <c r="TEF6" s="314">
        <f t="shared" si="213"/>
        <v>0</v>
      </c>
      <c r="TEG6" s="314">
        <f t="shared" si="213"/>
        <v>0</v>
      </c>
      <c r="TEH6" s="314">
        <f t="shared" si="213"/>
        <v>0</v>
      </c>
      <c r="TEI6" s="314">
        <f t="shared" si="213"/>
        <v>0</v>
      </c>
      <c r="TEJ6" s="314">
        <f t="shared" si="213"/>
        <v>0</v>
      </c>
      <c r="TEK6" s="314">
        <f t="shared" si="213"/>
        <v>0</v>
      </c>
      <c r="TEL6" s="314">
        <f t="shared" si="213"/>
        <v>0</v>
      </c>
      <c r="TEM6" s="314">
        <f t="shared" si="213"/>
        <v>0</v>
      </c>
      <c r="TEN6" s="314">
        <f t="shared" si="213"/>
        <v>0</v>
      </c>
      <c r="TEO6" s="314">
        <f t="shared" si="213"/>
        <v>0</v>
      </c>
      <c r="TEP6" s="314">
        <f t="shared" si="213"/>
        <v>0</v>
      </c>
      <c r="TEQ6" s="314">
        <f t="shared" si="213"/>
        <v>0</v>
      </c>
      <c r="TER6" s="314">
        <f t="shared" si="213"/>
        <v>0</v>
      </c>
      <c r="TES6" s="314">
        <f t="shared" si="213"/>
        <v>0</v>
      </c>
      <c r="TET6" s="314">
        <f t="shared" si="213"/>
        <v>0</v>
      </c>
      <c r="TEU6" s="314">
        <f t="shared" si="213"/>
        <v>0</v>
      </c>
      <c r="TEV6" s="314">
        <f t="shared" si="213"/>
        <v>0</v>
      </c>
      <c r="TEW6" s="314">
        <f t="shared" si="213"/>
        <v>0</v>
      </c>
      <c r="TEX6" s="314">
        <f t="shared" si="213"/>
        <v>0</v>
      </c>
      <c r="TEY6" s="314">
        <f t="shared" si="213"/>
        <v>0</v>
      </c>
      <c r="TEZ6" s="314">
        <f t="shared" si="213"/>
        <v>0</v>
      </c>
      <c r="TFA6" s="314">
        <f t="shared" si="213"/>
        <v>0</v>
      </c>
      <c r="TFB6" s="314">
        <f t="shared" si="213"/>
        <v>0</v>
      </c>
      <c r="TFC6" s="314">
        <f t="shared" si="213"/>
        <v>0</v>
      </c>
      <c r="TFD6" s="314">
        <f t="shared" si="213"/>
        <v>0</v>
      </c>
      <c r="TFE6" s="314">
        <f t="shared" si="213"/>
        <v>0</v>
      </c>
      <c r="TFF6" s="314">
        <f t="shared" si="213"/>
        <v>0</v>
      </c>
      <c r="TFG6" s="314">
        <f t="shared" si="213"/>
        <v>0</v>
      </c>
      <c r="TFH6" s="314">
        <f t="shared" si="213"/>
        <v>0</v>
      </c>
      <c r="TFI6" s="314">
        <f t="shared" si="213"/>
        <v>0</v>
      </c>
      <c r="TFJ6" s="314">
        <f t="shared" si="213"/>
        <v>0</v>
      </c>
      <c r="TFK6" s="314">
        <f t="shared" si="213"/>
        <v>0</v>
      </c>
      <c r="TFL6" s="314">
        <f t="shared" si="213"/>
        <v>0</v>
      </c>
      <c r="TFM6" s="314">
        <f t="shared" si="213"/>
        <v>0</v>
      </c>
      <c r="TFN6" s="314">
        <f t="shared" si="213"/>
        <v>0</v>
      </c>
      <c r="TFO6" s="314">
        <f t="shared" si="213"/>
        <v>0</v>
      </c>
      <c r="TFP6" s="314">
        <f t="shared" si="213"/>
        <v>0</v>
      </c>
      <c r="TFQ6" s="314">
        <f t="shared" si="213"/>
        <v>0</v>
      </c>
      <c r="TFR6" s="314">
        <f t="shared" si="213"/>
        <v>0</v>
      </c>
      <c r="TFS6" s="314">
        <f t="shared" si="213"/>
        <v>0</v>
      </c>
      <c r="TFT6" s="314">
        <f t="shared" si="213"/>
        <v>0</v>
      </c>
      <c r="TFU6" s="314">
        <f t="shared" si="213"/>
        <v>0</v>
      </c>
      <c r="TFV6" s="314">
        <f t="shared" si="213"/>
        <v>0</v>
      </c>
      <c r="TFW6" s="314">
        <f t="shared" si="213"/>
        <v>0</v>
      </c>
      <c r="TFX6" s="314">
        <f t="shared" si="213"/>
        <v>0</v>
      </c>
      <c r="TFY6" s="314">
        <f t="shared" si="213"/>
        <v>0</v>
      </c>
      <c r="TFZ6" s="314">
        <f t="shared" si="213"/>
        <v>0</v>
      </c>
      <c r="TGA6" s="314">
        <f t="shared" si="213"/>
        <v>0</v>
      </c>
      <c r="TGB6" s="314">
        <f t="shared" ref="TGB6:TIM6" si="214">TGB35-(TGB4+TGB5+TGB7+TGB8+TGB9)</f>
        <v>0</v>
      </c>
      <c r="TGC6" s="314">
        <f t="shared" si="214"/>
        <v>0</v>
      </c>
      <c r="TGD6" s="314">
        <f t="shared" si="214"/>
        <v>0</v>
      </c>
      <c r="TGE6" s="314">
        <f t="shared" si="214"/>
        <v>0</v>
      </c>
      <c r="TGF6" s="314">
        <f t="shared" si="214"/>
        <v>0</v>
      </c>
      <c r="TGG6" s="314">
        <f t="shared" si="214"/>
        <v>0</v>
      </c>
      <c r="TGH6" s="314">
        <f t="shared" si="214"/>
        <v>0</v>
      </c>
      <c r="TGI6" s="314">
        <f t="shared" si="214"/>
        <v>0</v>
      </c>
      <c r="TGJ6" s="314">
        <f t="shared" si="214"/>
        <v>0</v>
      </c>
      <c r="TGK6" s="314">
        <f t="shared" si="214"/>
        <v>0</v>
      </c>
      <c r="TGL6" s="314">
        <f t="shared" si="214"/>
        <v>0</v>
      </c>
      <c r="TGM6" s="314">
        <f t="shared" si="214"/>
        <v>0</v>
      </c>
      <c r="TGN6" s="314">
        <f t="shared" si="214"/>
        <v>0</v>
      </c>
      <c r="TGO6" s="314">
        <f t="shared" si="214"/>
        <v>0</v>
      </c>
      <c r="TGP6" s="314">
        <f t="shared" si="214"/>
        <v>0</v>
      </c>
      <c r="TGQ6" s="314">
        <f t="shared" si="214"/>
        <v>0</v>
      </c>
      <c r="TGR6" s="314">
        <f t="shared" si="214"/>
        <v>0</v>
      </c>
      <c r="TGS6" s="314">
        <f t="shared" si="214"/>
        <v>0</v>
      </c>
      <c r="TGT6" s="314">
        <f t="shared" si="214"/>
        <v>0</v>
      </c>
      <c r="TGU6" s="314">
        <f t="shared" si="214"/>
        <v>0</v>
      </c>
      <c r="TGV6" s="314">
        <f t="shared" si="214"/>
        <v>0</v>
      </c>
      <c r="TGW6" s="314">
        <f t="shared" si="214"/>
        <v>0</v>
      </c>
      <c r="TGX6" s="314">
        <f t="shared" si="214"/>
        <v>0</v>
      </c>
      <c r="TGY6" s="314">
        <f t="shared" si="214"/>
        <v>0</v>
      </c>
      <c r="TGZ6" s="314">
        <f t="shared" si="214"/>
        <v>0</v>
      </c>
      <c r="THA6" s="314">
        <f t="shared" si="214"/>
        <v>0</v>
      </c>
      <c r="THB6" s="314">
        <f t="shared" si="214"/>
        <v>0</v>
      </c>
      <c r="THC6" s="314">
        <f t="shared" si="214"/>
        <v>0</v>
      </c>
      <c r="THD6" s="314">
        <f t="shared" si="214"/>
        <v>0</v>
      </c>
      <c r="THE6" s="314">
        <f t="shared" si="214"/>
        <v>0</v>
      </c>
      <c r="THF6" s="314">
        <f t="shared" si="214"/>
        <v>0</v>
      </c>
      <c r="THG6" s="314">
        <f t="shared" si="214"/>
        <v>0</v>
      </c>
      <c r="THH6" s="314">
        <f t="shared" si="214"/>
        <v>0</v>
      </c>
      <c r="THI6" s="314">
        <f t="shared" si="214"/>
        <v>0</v>
      </c>
      <c r="THJ6" s="314">
        <f t="shared" si="214"/>
        <v>0</v>
      </c>
      <c r="THK6" s="314">
        <f t="shared" si="214"/>
        <v>0</v>
      </c>
      <c r="THL6" s="314">
        <f t="shared" si="214"/>
        <v>0</v>
      </c>
      <c r="THM6" s="314">
        <f t="shared" si="214"/>
        <v>0</v>
      </c>
      <c r="THN6" s="314">
        <f t="shared" si="214"/>
        <v>0</v>
      </c>
      <c r="THO6" s="314">
        <f t="shared" si="214"/>
        <v>0</v>
      </c>
      <c r="THP6" s="314">
        <f t="shared" si="214"/>
        <v>0</v>
      </c>
      <c r="THQ6" s="314">
        <f t="shared" si="214"/>
        <v>0</v>
      </c>
      <c r="THR6" s="314">
        <f t="shared" si="214"/>
        <v>0</v>
      </c>
      <c r="THS6" s="314">
        <f t="shared" si="214"/>
        <v>0</v>
      </c>
      <c r="THT6" s="314">
        <f t="shared" si="214"/>
        <v>0</v>
      </c>
      <c r="THU6" s="314">
        <f t="shared" si="214"/>
        <v>0</v>
      </c>
      <c r="THV6" s="314">
        <f t="shared" si="214"/>
        <v>0</v>
      </c>
      <c r="THW6" s="314">
        <f t="shared" si="214"/>
        <v>0</v>
      </c>
      <c r="THX6" s="314">
        <f t="shared" si="214"/>
        <v>0</v>
      </c>
      <c r="THY6" s="314">
        <f t="shared" si="214"/>
        <v>0</v>
      </c>
      <c r="THZ6" s="314">
        <f t="shared" si="214"/>
        <v>0</v>
      </c>
      <c r="TIA6" s="314">
        <f t="shared" si="214"/>
        <v>0</v>
      </c>
      <c r="TIB6" s="314">
        <f t="shared" si="214"/>
        <v>0</v>
      </c>
      <c r="TIC6" s="314">
        <f t="shared" si="214"/>
        <v>0</v>
      </c>
      <c r="TID6" s="314">
        <f t="shared" si="214"/>
        <v>0</v>
      </c>
      <c r="TIE6" s="314">
        <f t="shared" si="214"/>
        <v>0</v>
      </c>
      <c r="TIF6" s="314">
        <f t="shared" si="214"/>
        <v>0</v>
      </c>
      <c r="TIG6" s="314">
        <f t="shared" si="214"/>
        <v>0</v>
      </c>
      <c r="TIH6" s="314">
        <f t="shared" si="214"/>
        <v>0</v>
      </c>
      <c r="TII6" s="314">
        <f t="shared" si="214"/>
        <v>0</v>
      </c>
      <c r="TIJ6" s="314">
        <f t="shared" si="214"/>
        <v>0</v>
      </c>
      <c r="TIK6" s="314">
        <f t="shared" si="214"/>
        <v>0</v>
      </c>
      <c r="TIL6" s="314">
        <f t="shared" si="214"/>
        <v>0</v>
      </c>
      <c r="TIM6" s="314">
        <f t="shared" si="214"/>
        <v>0</v>
      </c>
      <c r="TIN6" s="314">
        <f t="shared" ref="TIN6:TKY6" si="215">TIN35-(TIN4+TIN5+TIN7+TIN8+TIN9)</f>
        <v>0</v>
      </c>
      <c r="TIO6" s="314">
        <f t="shared" si="215"/>
        <v>0</v>
      </c>
      <c r="TIP6" s="314">
        <f t="shared" si="215"/>
        <v>0</v>
      </c>
      <c r="TIQ6" s="314">
        <f t="shared" si="215"/>
        <v>0</v>
      </c>
      <c r="TIR6" s="314">
        <f t="shared" si="215"/>
        <v>0</v>
      </c>
      <c r="TIS6" s="314">
        <f t="shared" si="215"/>
        <v>0</v>
      </c>
      <c r="TIT6" s="314">
        <f t="shared" si="215"/>
        <v>0</v>
      </c>
      <c r="TIU6" s="314">
        <f t="shared" si="215"/>
        <v>0</v>
      </c>
      <c r="TIV6" s="314">
        <f t="shared" si="215"/>
        <v>0</v>
      </c>
      <c r="TIW6" s="314">
        <f t="shared" si="215"/>
        <v>0</v>
      </c>
      <c r="TIX6" s="314">
        <f t="shared" si="215"/>
        <v>0</v>
      </c>
      <c r="TIY6" s="314">
        <f t="shared" si="215"/>
        <v>0</v>
      </c>
      <c r="TIZ6" s="314">
        <f t="shared" si="215"/>
        <v>0</v>
      </c>
      <c r="TJA6" s="314">
        <f t="shared" si="215"/>
        <v>0</v>
      </c>
      <c r="TJB6" s="314">
        <f t="shared" si="215"/>
        <v>0</v>
      </c>
      <c r="TJC6" s="314">
        <f t="shared" si="215"/>
        <v>0</v>
      </c>
      <c r="TJD6" s="314">
        <f t="shared" si="215"/>
        <v>0</v>
      </c>
      <c r="TJE6" s="314">
        <f t="shared" si="215"/>
        <v>0</v>
      </c>
      <c r="TJF6" s="314">
        <f t="shared" si="215"/>
        <v>0</v>
      </c>
      <c r="TJG6" s="314">
        <f t="shared" si="215"/>
        <v>0</v>
      </c>
      <c r="TJH6" s="314">
        <f t="shared" si="215"/>
        <v>0</v>
      </c>
      <c r="TJI6" s="314">
        <f t="shared" si="215"/>
        <v>0</v>
      </c>
      <c r="TJJ6" s="314">
        <f t="shared" si="215"/>
        <v>0</v>
      </c>
      <c r="TJK6" s="314">
        <f t="shared" si="215"/>
        <v>0</v>
      </c>
      <c r="TJL6" s="314">
        <f t="shared" si="215"/>
        <v>0</v>
      </c>
      <c r="TJM6" s="314">
        <f t="shared" si="215"/>
        <v>0</v>
      </c>
      <c r="TJN6" s="314">
        <f t="shared" si="215"/>
        <v>0</v>
      </c>
      <c r="TJO6" s="314">
        <f t="shared" si="215"/>
        <v>0</v>
      </c>
      <c r="TJP6" s="314">
        <f t="shared" si="215"/>
        <v>0</v>
      </c>
      <c r="TJQ6" s="314">
        <f t="shared" si="215"/>
        <v>0</v>
      </c>
      <c r="TJR6" s="314">
        <f t="shared" si="215"/>
        <v>0</v>
      </c>
      <c r="TJS6" s="314">
        <f t="shared" si="215"/>
        <v>0</v>
      </c>
      <c r="TJT6" s="314">
        <f t="shared" si="215"/>
        <v>0</v>
      </c>
      <c r="TJU6" s="314">
        <f t="shared" si="215"/>
        <v>0</v>
      </c>
      <c r="TJV6" s="314">
        <f t="shared" si="215"/>
        <v>0</v>
      </c>
      <c r="TJW6" s="314">
        <f t="shared" si="215"/>
        <v>0</v>
      </c>
      <c r="TJX6" s="314">
        <f t="shared" si="215"/>
        <v>0</v>
      </c>
      <c r="TJY6" s="314">
        <f t="shared" si="215"/>
        <v>0</v>
      </c>
      <c r="TJZ6" s="314">
        <f t="shared" si="215"/>
        <v>0</v>
      </c>
      <c r="TKA6" s="314">
        <f t="shared" si="215"/>
        <v>0</v>
      </c>
      <c r="TKB6" s="314">
        <f t="shared" si="215"/>
        <v>0</v>
      </c>
      <c r="TKC6" s="314">
        <f t="shared" si="215"/>
        <v>0</v>
      </c>
      <c r="TKD6" s="314">
        <f t="shared" si="215"/>
        <v>0</v>
      </c>
      <c r="TKE6" s="314">
        <f t="shared" si="215"/>
        <v>0</v>
      </c>
      <c r="TKF6" s="314">
        <f t="shared" si="215"/>
        <v>0</v>
      </c>
      <c r="TKG6" s="314">
        <f t="shared" si="215"/>
        <v>0</v>
      </c>
      <c r="TKH6" s="314">
        <f t="shared" si="215"/>
        <v>0</v>
      </c>
      <c r="TKI6" s="314">
        <f t="shared" si="215"/>
        <v>0</v>
      </c>
      <c r="TKJ6" s="314">
        <f t="shared" si="215"/>
        <v>0</v>
      </c>
      <c r="TKK6" s="314">
        <f t="shared" si="215"/>
        <v>0</v>
      </c>
      <c r="TKL6" s="314">
        <f t="shared" si="215"/>
        <v>0</v>
      </c>
      <c r="TKM6" s="314">
        <f t="shared" si="215"/>
        <v>0</v>
      </c>
      <c r="TKN6" s="314">
        <f t="shared" si="215"/>
        <v>0</v>
      </c>
      <c r="TKO6" s="314">
        <f t="shared" si="215"/>
        <v>0</v>
      </c>
      <c r="TKP6" s="314">
        <f t="shared" si="215"/>
        <v>0</v>
      </c>
      <c r="TKQ6" s="314">
        <f t="shared" si="215"/>
        <v>0</v>
      </c>
      <c r="TKR6" s="314">
        <f t="shared" si="215"/>
        <v>0</v>
      </c>
      <c r="TKS6" s="314">
        <f t="shared" si="215"/>
        <v>0</v>
      </c>
      <c r="TKT6" s="314">
        <f t="shared" si="215"/>
        <v>0</v>
      </c>
      <c r="TKU6" s="314">
        <f t="shared" si="215"/>
        <v>0</v>
      </c>
      <c r="TKV6" s="314">
        <f t="shared" si="215"/>
        <v>0</v>
      </c>
      <c r="TKW6" s="314">
        <f t="shared" si="215"/>
        <v>0</v>
      </c>
      <c r="TKX6" s="314">
        <f t="shared" si="215"/>
        <v>0</v>
      </c>
      <c r="TKY6" s="314">
        <f t="shared" si="215"/>
        <v>0</v>
      </c>
      <c r="TKZ6" s="314">
        <f t="shared" ref="TKZ6:TNK6" si="216">TKZ35-(TKZ4+TKZ5+TKZ7+TKZ8+TKZ9)</f>
        <v>0</v>
      </c>
      <c r="TLA6" s="314">
        <f t="shared" si="216"/>
        <v>0</v>
      </c>
      <c r="TLB6" s="314">
        <f t="shared" si="216"/>
        <v>0</v>
      </c>
      <c r="TLC6" s="314">
        <f t="shared" si="216"/>
        <v>0</v>
      </c>
      <c r="TLD6" s="314">
        <f t="shared" si="216"/>
        <v>0</v>
      </c>
      <c r="TLE6" s="314">
        <f t="shared" si="216"/>
        <v>0</v>
      </c>
      <c r="TLF6" s="314">
        <f t="shared" si="216"/>
        <v>0</v>
      </c>
      <c r="TLG6" s="314">
        <f t="shared" si="216"/>
        <v>0</v>
      </c>
      <c r="TLH6" s="314">
        <f t="shared" si="216"/>
        <v>0</v>
      </c>
      <c r="TLI6" s="314">
        <f t="shared" si="216"/>
        <v>0</v>
      </c>
      <c r="TLJ6" s="314">
        <f t="shared" si="216"/>
        <v>0</v>
      </c>
      <c r="TLK6" s="314">
        <f t="shared" si="216"/>
        <v>0</v>
      </c>
      <c r="TLL6" s="314">
        <f t="shared" si="216"/>
        <v>0</v>
      </c>
      <c r="TLM6" s="314">
        <f t="shared" si="216"/>
        <v>0</v>
      </c>
      <c r="TLN6" s="314">
        <f t="shared" si="216"/>
        <v>0</v>
      </c>
      <c r="TLO6" s="314">
        <f t="shared" si="216"/>
        <v>0</v>
      </c>
      <c r="TLP6" s="314">
        <f t="shared" si="216"/>
        <v>0</v>
      </c>
      <c r="TLQ6" s="314">
        <f t="shared" si="216"/>
        <v>0</v>
      </c>
      <c r="TLR6" s="314">
        <f t="shared" si="216"/>
        <v>0</v>
      </c>
      <c r="TLS6" s="314">
        <f t="shared" si="216"/>
        <v>0</v>
      </c>
      <c r="TLT6" s="314">
        <f t="shared" si="216"/>
        <v>0</v>
      </c>
      <c r="TLU6" s="314">
        <f t="shared" si="216"/>
        <v>0</v>
      </c>
      <c r="TLV6" s="314">
        <f t="shared" si="216"/>
        <v>0</v>
      </c>
      <c r="TLW6" s="314">
        <f t="shared" si="216"/>
        <v>0</v>
      </c>
      <c r="TLX6" s="314">
        <f t="shared" si="216"/>
        <v>0</v>
      </c>
      <c r="TLY6" s="314">
        <f t="shared" si="216"/>
        <v>0</v>
      </c>
      <c r="TLZ6" s="314">
        <f t="shared" si="216"/>
        <v>0</v>
      </c>
      <c r="TMA6" s="314">
        <f t="shared" si="216"/>
        <v>0</v>
      </c>
      <c r="TMB6" s="314">
        <f t="shared" si="216"/>
        <v>0</v>
      </c>
      <c r="TMC6" s="314">
        <f t="shared" si="216"/>
        <v>0</v>
      </c>
      <c r="TMD6" s="314">
        <f t="shared" si="216"/>
        <v>0</v>
      </c>
      <c r="TME6" s="314">
        <f t="shared" si="216"/>
        <v>0</v>
      </c>
      <c r="TMF6" s="314">
        <f t="shared" si="216"/>
        <v>0</v>
      </c>
      <c r="TMG6" s="314">
        <f t="shared" si="216"/>
        <v>0</v>
      </c>
      <c r="TMH6" s="314">
        <f t="shared" si="216"/>
        <v>0</v>
      </c>
      <c r="TMI6" s="314">
        <f t="shared" si="216"/>
        <v>0</v>
      </c>
      <c r="TMJ6" s="314">
        <f t="shared" si="216"/>
        <v>0</v>
      </c>
      <c r="TMK6" s="314">
        <f t="shared" si="216"/>
        <v>0</v>
      </c>
      <c r="TML6" s="314">
        <f t="shared" si="216"/>
        <v>0</v>
      </c>
      <c r="TMM6" s="314">
        <f t="shared" si="216"/>
        <v>0</v>
      </c>
      <c r="TMN6" s="314">
        <f t="shared" si="216"/>
        <v>0</v>
      </c>
      <c r="TMO6" s="314">
        <f t="shared" si="216"/>
        <v>0</v>
      </c>
      <c r="TMP6" s="314">
        <f t="shared" si="216"/>
        <v>0</v>
      </c>
      <c r="TMQ6" s="314">
        <f t="shared" si="216"/>
        <v>0</v>
      </c>
      <c r="TMR6" s="314">
        <f t="shared" si="216"/>
        <v>0</v>
      </c>
      <c r="TMS6" s="314">
        <f t="shared" si="216"/>
        <v>0</v>
      </c>
      <c r="TMT6" s="314">
        <f t="shared" si="216"/>
        <v>0</v>
      </c>
      <c r="TMU6" s="314">
        <f t="shared" si="216"/>
        <v>0</v>
      </c>
      <c r="TMV6" s="314">
        <f t="shared" si="216"/>
        <v>0</v>
      </c>
      <c r="TMW6" s="314">
        <f t="shared" si="216"/>
        <v>0</v>
      </c>
      <c r="TMX6" s="314">
        <f t="shared" si="216"/>
        <v>0</v>
      </c>
      <c r="TMY6" s="314">
        <f t="shared" si="216"/>
        <v>0</v>
      </c>
      <c r="TMZ6" s="314">
        <f t="shared" si="216"/>
        <v>0</v>
      </c>
      <c r="TNA6" s="314">
        <f t="shared" si="216"/>
        <v>0</v>
      </c>
      <c r="TNB6" s="314">
        <f t="shared" si="216"/>
        <v>0</v>
      </c>
      <c r="TNC6" s="314">
        <f t="shared" si="216"/>
        <v>0</v>
      </c>
      <c r="TND6" s="314">
        <f t="shared" si="216"/>
        <v>0</v>
      </c>
      <c r="TNE6" s="314">
        <f t="shared" si="216"/>
        <v>0</v>
      </c>
      <c r="TNF6" s="314">
        <f t="shared" si="216"/>
        <v>0</v>
      </c>
      <c r="TNG6" s="314">
        <f t="shared" si="216"/>
        <v>0</v>
      </c>
      <c r="TNH6" s="314">
        <f t="shared" si="216"/>
        <v>0</v>
      </c>
      <c r="TNI6" s="314">
        <f t="shared" si="216"/>
        <v>0</v>
      </c>
      <c r="TNJ6" s="314">
        <f t="shared" si="216"/>
        <v>0</v>
      </c>
      <c r="TNK6" s="314">
        <f t="shared" si="216"/>
        <v>0</v>
      </c>
      <c r="TNL6" s="314">
        <f t="shared" ref="TNL6:TPW6" si="217">TNL35-(TNL4+TNL5+TNL7+TNL8+TNL9)</f>
        <v>0</v>
      </c>
      <c r="TNM6" s="314">
        <f t="shared" si="217"/>
        <v>0</v>
      </c>
      <c r="TNN6" s="314">
        <f t="shared" si="217"/>
        <v>0</v>
      </c>
      <c r="TNO6" s="314">
        <f t="shared" si="217"/>
        <v>0</v>
      </c>
      <c r="TNP6" s="314">
        <f t="shared" si="217"/>
        <v>0</v>
      </c>
      <c r="TNQ6" s="314">
        <f t="shared" si="217"/>
        <v>0</v>
      </c>
      <c r="TNR6" s="314">
        <f t="shared" si="217"/>
        <v>0</v>
      </c>
      <c r="TNS6" s="314">
        <f t="shared" si="217"/>
        <v>0</v>
      </c>
      <c r="TNT6" s="314">
        <f t="shared" si="217"/>
        <v>0</v>
      </c>
      <c r="TNU6" s="314">
        <f t="shared" si="217"/>
        <v>0</v>
      </c>
      <c r="TNV6" s="314">
        <f t="shared" si="217"/>
        <v>0</v>
      </c>
      <c r="TNW6" s="314">
        <f t="shared" si="217"/>
        <v>0</v>
      </c>
      <c r="TNX6" s="314">
        <f t="shared" si="217"/>
        <v>0</v>
      </c>
      <c r="TNY6" s="314">
        <f t="shared" si="217"/>
        <v>0</v>
      </c>
      <c r="TNZ6" s="314">
        <f t="shared" si="217"/>
        <v>0</v>
      </c>
      <c r="TOA6" s="314">
        <f t="shared" si="217"/>
        <v>0</v>
      </c>
      <c r="TOB6" s="314">
        <f t="shared" si="217"/>
        <v>0</v>
      </c>
      <c r="TOC6" s="314">
        <f t="shared" si="217"/>
        <v>0</v>
      </c>
      <c r="TOD6" s="314">
        <f t="shared" si="217"/>
        <v>0</v>
      </c>
      <c r="TOE6" s="314">
        <f t="shared" si="217"/>
        <v>0</v>
      </c>
      <c r="TOF6" s="314">
        <f t="shared" si="217"/>
        <v>0</v>
      </c>
      <c r="TOG6" s="314">
        <f t="shared" si="217"/>
        <v>0</v>
      </c>
      <c r="TOH6" s="314">
        <f t="shared" si="217"/>
        <v>0</v>
      </c>
      <c r="TOI6" s="314">
        <f t="shared" si="217"/>
        <v>0</v>
      </c>
      <c r="TOJ6" s="314">
        <f t="shared" si="217"/>
        <v>0</v>
      </c>
      <c r="TOK6" s="314">
        <f t="shared" si="217"/>
        <v>0</v>
      </c>
      <c r="TOL6" s="314">
        <f t="shared" si="217"/>
        <v>0</v>
      </c>
      <c r="TOM6" s="314">
        <f t="shared" si="217"/>
        <v>0</v>
      </c>
      <c r="TON6" s="314">
        <f t="shared" si="217"/>
        <v>0</v>
      </c>
      <c r="TOO6" s="314">
        <f t="shared" si="217"/>
        <v>0</v>
      </c>
      <c r="TOP6" s="314">
        <f t="shared" si="217"/>
        <v>0</v>
      </c>
      <c r="TOQ6" s="314">
        <f t="shared" si="217"/>
        <v>0</v>
      </c>
      <c r="TOR6" s="314">
        <f t="shared" si="217"/>
        <v>0</v>
      </c>
      <c r="TOS6" s="314">
        <f t="shared" si="217"/>
        <v>0</v>
      </c>
      <c r="TOT6" s="314">
        <f t="shared" si="217"/>
        <v>0</v>
      </c>
      <c r="TOU6" s="314">
        <f t="shared" si="217"/>
        <v>0</v>
      </c>
      <c r="TOV6" s="314">
        <f t="shared" si="217"/>
        <v>0</v>
      </c>
      <c r="TOW6" s="314">
        <f t="shared" si="217"/>
        <v>0</v>
      </c>
      <c r="TOX6" s="314">
        <f t="shared" si="217"/>
        <v>0</v>
      </c>
      <c r="TOY6" s="314">
        <f t="shared" si="217"/>
        <v>0</v>
      </c>
      <c r="TOZ6" s="314">
        <f t="shared" si="217"/>
        <v>0</v>
      </c>
      <c r="TPA6" s="314">
        <f t="shared" si="217"/>
        <v>0</v>
      </c>
      <c r="TPB6" s="314">
        <f t="shared" si="217"/>
        <v>0</v>
      </c>
      <c r="TPC6" s="314">
        <f t="shared" si="217"/>
        <v>0</v>
      </c>
      <c r="TPD6" s="314">
        <f t="shared" si="217"/>
        <v>0</v>
      </c>
      <c r="TPE6" s="314">
        <f t="shared" si="217"/>
        <v>0</v>
      </c>
      <c r="TPF6" s="314">
        <f t="shared" si="217"/>
        <v>0</v>
      </c>
      <c r="TPG6" s="314">
        <f t="shared" si="217"/>
        <v>0</v>
      </c>
      <c r="TPH6" s="314">
        <f t="shared" si="217"/>
        <v>0</v>
      </c>
      <c r="TPI6" s="314">
        <f t="shared" si="217"/>
        <v>0</v>
      </c>
      <c r="TPJ6" s="314">
        <f t="shared" si="217"/>
        <v>0</v>
      </c>
      <c r="TPK6" s="314">
        <f t="shared" si="217"/>
        <v>0</v>
      </c>
      <c r="TPL6" s="314">
        <f t="shared" si="217"/>
        <v>0</v>
      </c>
      <c r="TPM6" s="314">
        <f t="shared" si="217"/>
        <v>0</v>
      </c>
      <c r="TPN6" s="314">
        <f t="shared" si="217"/>
        <v>0</v>
      </c>
      <c r="TPO6" s="314">
        <f t="shared" si="217"/>
        <v>0</v>
      </c>
      <c r="TPP6" s="314">
        <f t="shared" si="217"/>
        <v>0</v>
      </c>
      <c r="TPQ6" s="314">
        <f t="shared" si="217"/>
        <v>0</v>
      </c>
      <c r="TPR6" s="314">
        <f t="shared" si="217"/>
        <v>0</v>
      </c>
      <c r="TPS6" s="314">
        <f t="shared" si="217"/>
        <v>0</v>
      </c>
      <c r="TPT6" s="314">
        <f t="shared" si="217"/>
        <v>0</v>
      </c>
      <c r="TPU6" s="314">
        <f t="shared" si="217"/>
        <v>0</v>
      </c>
      <c r="TPV6" s="314">
        <f t="shared" si="217"/>
        <v>0</v>
      </c>
      <c r="TPW6" s="314">
        <f t="shared" si="217"/>
        <v>0</v>
      </c>
      <c r="TPX6" s="314">
        <f t="shared" ref="TPX6:TSI6" si="218">TPX35-(TPX4+TPX5+TPX7+TPX8+TPX9)</f>
        <v>0</v>
      </c>
      <c r="TPY6" s="314">
        <f t="shared" si="218"/>
        <v>0</v>
      </c>
      <c r="TPZ6" s="314">
        <f t="shared" si="218"/>
        <v>0</v>
      </c>
      <c r="TQA6" s="314">
        <f t="shared" si="218"/>
        <v>0</v>
      </c>
      <c r="TQB6" s="314">
        <f t="shared" si="218"/>
        <v>0</v>
      </c>
      <c r="TQC6" s="314">
        <f t="shared" si="218"/>
        <v>0</v>
      </c>
      <c r="TQD6" s="314">
        <f t="shared" si="218"/>
        <v>0</v>
      </c>
      <c r="TQE6" s="314">
        <f t="shared" si="218"/>
        <v>0</v>
      </c>
      <c r="TQF6" s="314">
        <f t="shared" si="218"/>
        <v>0</v>
      </c>
      <c r="TQG6" s="314">
        <f t="shared" si="218"/>
        <v>0</v>
      </c>
      <c r="TQH6" s="314">
        <f t="shared" si="218"/>
        <v>0</v>
      </c>
      <c r="TQI6" s="314">
        <f t="shared" si="218"/>
        <v>0</v>
      </c>
      <c r="TQJ6" s="314">
        <f t="shared" si="218"/>
        <v>0</v>
      </c>
      <c r="TQK6" s="314">
        <f t="shared" si="218"/>
        <v>0</v>
      </c>
      <c r="TQL6" s="314">
        <f t="shared" si="218"/>
        <v>0</v>
      </c>
      <c r="TQM6" s="314">
        <f t="shared" si="218"/>
        <v>0</v>
      </c>
      <c r="TQN6" s="314">
        <f t="shared" si="218"/>
        <v>0</v>
      </c>
      <c r="TQO6" s="314">
        <f t="shared" si="218"/>
        <v>0</v>
      </c>
      <c r="TQP6" s="314">
        <f t="shared" si="218"/>
        <v>0</v>
      </c>
      <c r="TQQ6" s="314">
        <f t="shared" si="218"/>
        <v>0</v>
      </c>
      <c r="TQR6" s="314">
        <f t="shared" si="218"/>
        <v>0</v>
      </c>
      <c r="TQS6" s="314">
        <f t="shared" si="218"/>
        <v>0</v>
      </c>
      <c r="TQT6" s="314">
        <f t="shared" si="218"/>
        <v>0</v>
      </c>
      <c r="TQU6" s="314">
        <f t="shared" si="218"/>
        <v>0</v>
      </c>
      <c r="TQV6" s="314">
        <f t="shared" si="218"/>
        <v>0</v>
      </c>
      <c r="TQW6" s="314">
        <f t="shared" si="218"/>
        <v>0</v>
      </c>
      <c r="TQX6" s="314">
        <f t="shared" si="218"/>
        <v>0</v>
      </c>
      <c r="TQY6" s="314">
        <f t="shared" si="218"/>
        <v>0</v>
      </c>
      <c r="TQZ6" s="314">
        <f t="shared" si="218"/>
        <v>0</v>
      </c>
      <c r="TRA6" s="314">
        <f t="shared" si="218"/>
        <v>0</v>
      </c>
      <c r="TRB6" s="314">
        <f t="shared" si="218"/>
        <v>0</v>
      </c>
      <c r="TRC6" s="314">
        <f t="shared" si="218"/>
        <v>0</v>
      </c>
      <c r="TRD6" s="314">
        <f t="shared" si="218"/>
        <v>0</v>
      </c>
      <c r="TRE6" s="314">
        <f t="shared" si="218"/>
        <v>0</v>
      </c>
      <c r="TRF6" s="314">
        <f t="shared" si="218"/>
        <v>0</v>
      </c>
      <c r="TRG6" s="314">
        <f t="shared" si="218"/>
        <v>0</v>
      </c>
      <c r="TRH6" s="314">
        <f t="shared" si="218"/>
        <v>0</v>
      </c>
      <c r="TRI6" s="314">
        <f t="shared" si="218"/>
        <v>0</v>
      </c>
      <c r="TRJ6" s="314">
        <f t="shared" si="218"/>
        <v>0</v>
      </c>
      <c r="TRK6" s="314">
        <f t="shared" si="218"/>
        <v>0</v>
      </c>
      <c r="TRL6" s="314">
        <f t="shared" si="218"/>
        <v>0</v>
      </c>
      <c r="TRM6" s="314">
        <f t="shared" si="218"/>
        <v>0</v>
      </c>
      <c r="TRN6" s="314">
        <f t="shared" si="218"/>
        <v>0</v>
      </c>
      <c r="TRO6" s="314">
        <f t="shared" si="218"/>
        <v>0</v>
      </c>
      <c r="TRP6" s="314">
        <f t="shared" si="218"/>
        <v>0</v>
      </c>
      <c r="TRQ6" s="314">
        <f t="shared" si="218"/>
        <v>0</v>
      </c>
      <c r="TRR6" s="314">
        <f t="shared" si="218"/>
        <v>0</v>
      </c>
      <c r="TRS6" s="314">
        <f t="shared" si="218"/>
        <v>0</v>
      </c>
      <c r="TRT6" s="314">
        <f t="shared" si="218"/>
        <v>0</v>
      </c>
      <c r="TRU6" s="314">
        <f t="shared" si="218"/>
        <v>0</v>
      </c>
      <c r="TRV6" s="314">
        <f t="shared" si="218"/>
        <v>0</v>
      </c>
      <c r="TRW6" s="314">
        <f t="shared" si="218"/>
        <v>0</v>
      </c>
      <c r="TRX6" s="314">
        <f t="shared" si="218"/>
        <v>0</v>
      </c>
      <c r="TRY6" s="314">
        <f t="shared" si="218"/>
        <v>0</v>
      </c>
      <c r="TRZ6" s="314">
        <f t="shared" si="218"/>
        <v>0</v>
      </c>
      <c r="TSA6" s="314">
        <f t="shared" si="218"/>
        <v>0</v>
      </c>
      <c r="TSB6" s="314">
        <f t="shared" si="218"/>
        <v>0</v>
      </c>
      <c r="TSC6" s="314">
        <f t="shared" si="218"/>
        <v>0</v>
      </c>
      <c r="TSD6" s="314">
        <f t="shared" si="218"/>
        <v>0</v>
      </c>
      <c r="TSE6" s="314">
        <f t="shared" si="218"/>
        <v>0</v>
      </c>
      <c r="TSF6" s="314">
        <f t="shared" si="218"/>
        <v>0</v>
      </c>
      <c r="TSG6" s="314">
        <f t="shared" si="218"/>
        <v>0</v>
      </c>
      <c r="TSH6" s="314">
        <f t="shared" si="218"/>
        <v>0</v>
      </c>
      <c r="TSI6" s="314">
        <f t="shared" si="218"/>
        <v>0</v>
      </c>
      <c r="TSJ6" s="314">
        <f t="shared" ref="TSJ6:TUU6" si="219">TSJ35-(TSJ4+TSJ5+TSJ7+TSJ8+TSJ9)</f>
        <v>0</v>
      </c>
      <c r="TSK6" s="314">
        <f t="shared" si="219"/>
        <v>0</v>
      </c>
      <c r="TSL6" s="314">
        <f t="shared" si="219"/>
        <v>0</v>
      </c>
      <c r="TSM6" s="314">
        <f t="shared" si="219"/>
        <v>0</v>
      </c>
      <c r="TSN6" s="314">
        <f t="shared" si="219"/>
        <v>0</v>
      </c>
      <c r="TSO6" s="314">
        <f t="shared" si="219"/>
        <v>0</v>
      </c>
      <c r="TSP6" s="314">
        <f t="shared" si="219"/>
        <v>0</v>
      </c>
      <c r="TSQ6" s="314">
        <f t="shared" si="219"/>
        <v>0</v>
      </c>
      <c r="TSR6" s="314">
        <f t="shared" si="219"/>
        <v>0</v>
      </c>
      <c r="TSS6" s="314">
        <f t="shared" si="219"/>
        <v>0</v>
      </c>
      <c r="TST6" s="314">
        <f t="shared" si="219"/>
        <v>0</v>
      </c>
      <c r="TSU6" s="314">
        <f t="shared" si="219"/>
        <v>0</v>
      </c>
      <c r="TSV6" s="314">
        <f t="shared" si="219"/>
        <v>0</v>
      </c>
      <c r="TSW6" s="314">
        <f t="shared" si="219"/>
        <v>0</v>
      </c>
      <c r="TSX6" s="314">
        <f t="shared" si="219"/>
        <v>0</v>
      </c>
      <c r="TSY6" s="314">
        <f t="shared" si="219"/>
        <v>0</v>
      </c>
      <c r="TSZ6" s="314">
        <f t="shared" si="219"/>
        <v>0</v>
      </c>
      <c r="TTA6" s="314">
        <f t="shared" si="219"/>
        <v>0</v>
      </c>
      <c r="TTB6" s="314">
        <f t="shared" si="219"/>
        <v>0</v>
      </c>
      <c r="TTC6" s="314">
        <f t="shared" si="219"/>
        <v>0</v>
      </c>
      <c r="TTD6" s="314">
        <f t="shared" si="219"/>
        <v>0</v>
      </c>
      <c r="TTE6" s="314">
        <f t="shared" si="219"/>
        <v>0</v>
      </c>
      <c r="TTF6" s="314">
        <f t="shared" si="219"/>
        <v>0</v>
      </c>
      <c r="TTG6" s="314">
        <f t="shared" si="219"/>
        <v>0</v>
      </c>
      <c r="TTH6" s="314">
        <f t="shared" si="219"/>
        <v>0</v>
      </c>
      <c r="TTI6" s="314">
        <f t="shared" si="219"/>
        <v>0</v>
      </c>
      <c r="TTJ6" s="314">
        <f t="shared" si="219"/>
        <v>0</v>
      </c>
      <c r="TTK6" s="314">
        <f t="shared" si="219"/>
        <v>0</v>
      </c>
      <c r="TTL6" s="314">
        <f t="shared" si="219"/>
        <v>0</v>
      </c>
      <c r="TTM6" s="314">
        <f t="shared" si="219"/>
        <v>0</v>
      </c>
      <c r="TTN6" s="314">
        <f t="shared" si="219"/>
        <v>0</v>
      </c>
      <c r="TTO6" s="314">
        <f t="shared" si="219"/>
        <v>0</v>
      </c>
      <c r="TTP6" s="314">
        <f t="shared" si="219"/>
        <v>0</v>
      </c>
      <c r="TTQ6" s="314">
        <f t="shared" si="219"/>
        <v>0</v>
      </c>
      <c r="TTR6" s="314">
        <f t="shared" si="219"/>
        <v>0</v>
      </c>
      <c r="TTS6" s="314">
        <f t="shared" si="219"/>
        <v>0</v>
      </c>
      <c r="TTT6" s="314">
        <f t="shared" si="219"/>
        <v>0</v>
      </c>
      <c r="TTU6" s="314">
        <f t="shared" si="219"/>
        <v>0</v>
      </c>
      <c r="TTV6" s="314">
        <f t="shared" si="219"/>
        <v>0</v>
      </c>
      <c r="TTW6" s="314">
        <f t="shared" si="219"/>
        <v>0</v>
      </c>
      <c r="TTX6" s="314">
        <f t="shared" si="219"/>
        <v>0</v>
      </c>
      <c r="TTY6" s="314">
        <f t="shared" si="219"/>
        <v>0</v>
      </c>
      <c r="TTZ6" s="314">
        <f t="shared" si="219"/>
        <v>0</v>
      </c>
      <c r="TUA6" s="314">
        <f t="shared" si="219"/>
        <v>0</v>
      </c>
      <c r="TUB6" s="314">
        <f t="shared" si="219"/>
        <v>0</v>
      </c>
      <c r="TUC6" s="314">
        <f t="shared" si="219"/>
        <v>0</v>
      </c>
      <c r="TUD6" s="314">
        <f t="shared" si="219"/>
        <v>0</v>
      </c>
      <c r="TUE6" s="314">
        <f t="shared" si="219"/>
        <v>0</v>
      </c>
      <c r="TUF6" s="314">
        <f t="shared" si="219"/>
        <v>0</v>
      </c>
      <c r="TUG6" s="314">
        <f t="shared" si="219"/>
        <v>0</v>
      </c>
      <c r="TUH6" s="314">
        <f t="shared" si="219"/>
        <v>0</v>
      </c>
      <c r="TUI6" s="314">
        <f t="shared" si="219"/>
        <v>0</v>
      </c>
      <c r="TUJ6" s="314">
        <f t="shared" si="219"/>
        <v>0</v>
      </c>
      <c r="TUK6" s="314">
        <f t="shared" si="219"/>
        <v>0</v>
      </c>
      <c r="TUL6" s="314">
        <f t="shared" si="219"/>
        <v>0</v>
      </c>
      <c r="TUM6" s="314">
        <f t="shared" si="219"/>
        <v>0</v>
      </c>
      <c r="TUN6" s="314">
        <f t="shared" si="219"/>
        <v>0</v>
      </c>
      <c r="TUO6" s="314">
        <f t="shared" si="219"/>
        <v>0</v>
      </c>
      <c r="TUP6" s="314">
        <f t="shared" si="219"/>
        <v>0</v>
      </c>
      <c r="TUQ6" s="314">
        <f t="shared" si="219"/>
        <v>0</v>
      </c>
      <c r="TUR6" s="314">
        <f t="shared" si="219"/>
        <v>0</v>
      </c>
      <c r="TUS6" s="314">
        <f t="shared" si="219"/>
        <v>0</v>
      </c>
      <c r="TUT6" s="314">
        <f t="shared" si="219"/>
        <v>0</v>
      </c>
      <c r="TUU6" s="314">
        <f t="shared" si="219"/>
        <v>0</v>
      </c>
      <c r="TUV6" s="314">
        <f t="shared" ref="TUV6:TXG6" si="220">TUV35-(TUV4+TUV5+TUV7+TUV8+TUV9)</f>
        <v>0</v>
      </c>
      <c r="TUW6" s="314">
        <f t="shared" si="220"/>
        <v>0</v>
      </c>
      <c r="TUX6" s="314">
        <f t="shared" si="220"/>
        <v>0</v>
      </c>
      <c r="TUY6" s="314">
        <f t="shared" si="220"/>
        <v>0</v>
      </c>
      <c r="TUZ6" s="314">
        <f t="shared" si="220"/>
        <v>0</v>
      </c>
      <c r="TVA6" s="314">
        <f t="shared" si="220"/>
        <v>0</v>
      </c>
      <c r="TVB6" s="314">
        <f t="shared" si="220"/>
        <v>0</v>
      </c>
      <c r="TVC6" s="314">
        <f t="shared" si="220"/>
        <v>0</v>
      </c>
      <c r="TVD6" s="314">
        <f t="shared" si="220"/>
        <v>0</v>
      </c>
      <c r="TVE6" s="314">
        <f t="shared" si="220"/>
        <v>0</v>
      </c>
      <c r="TVF6" s="314">
        <f t="shared" si="220"/>
        <v>0</v>
      </c>
      <c r="TVG6" s="314">
        <f t="shared" si="220"/>
        <v>0</v>
      </c>
      <c r="TVH6" s="314">
        <f t="shared" si="220"/>
        <v>0</v>
      </c>
      <c r="TVI6" s="314">
        <f t="shared" si="220"/>
        <v>0</v>
      </c>
      <c r="TVJ6" s="314">
        <f t="shared" si="220"/>
        <v>0</v>
      </c>
      <c r="TVK6" s="314">
        <f t="shared" si="220"/>
        <v>0</v>
      </c>
      <c r="TVL6" s="314">
        <f t="shared" si="220"/>
        <v>0</v>
      </c>
      <c r="TVM6" s="314">
        <f t="shared" si="220"/>
        <v>0</v>
      </c>
      <c r="TVN6" s="314">
        <f t="shared" si="220"/>
        <v>0</v>
      </c>
      <c r="TVO6" s="314">
        <f t="shared" si="220"/>
        <v>0</v>
      </c>
      <c r="TVP6" s="314">
        <f t="shared" si="220"/>
        <v>0</v>
      </c>
      <c r="TVQ6" s="314">
        <f t="shared" si="220"/>
        <v>0</v>
      </c>
      <c r="TVR6" s="314">
        <f t="shared" si="220"/>
        <v>0</v>
      </c>
      <c r="TVS6" s="314">
        <f t="shared" si="220"/>
        <v>0</v>
      </c>
      <c r="TVT6" s="314">
        <f t="shared" si="220"/>
        <v>0</v>
      </c>
      <c r="TVU6" s="314">
        <f t="shared" si="220"/>
        <v>0</v>
      </c>
      <c r="TVV6" s="314">
        <f t="shared" si="220"/>
        <v>0</v>
      </c>
      <c r="TVW6" s="314">
        <f t="shared" si="220"/>
        <v>0</v>
      </c>
      <c r="TVX6" s="314">
        <f t="shared" si="220"/>
        <v>0</v>
      </c>
      <c r="TVY6" s="314">
        <f t="shared" si="220"/>
        <v>0</v>
      </c>
      <c r="TVZ6" s="314">
        <f t="shared" si="220"/>
        <v>0</v>
      </c>
      <c r="TWA6" s="314">
        <f t="shared" si="220"/>
        <v>0</v>
      </c>
      <c r="TWB6" s="314">
        <f t="shared" si="220"/>
        <v>0</v>
      </c>
      <c r="TWC6" s="314">
        <f t="shared" si="220"/>
        <v>0</v>
      </c>
      <c r="TWD6" s="314">
        <f t="shared" si="220"/>
        <v>0</v>
      </c>
      <c r="TWE6" s="314">
        <f t="shared" si="220"/>
        <v>0</v>
      </c>
      <c r="TWF6" s="314">
        <f t="shared" si="220"/>
        <v>0</v>
      </c>
      <c r="TWG6" s="314">
        <f t="shared" si="220"/>
        <v>0</v>
      </c>
      <c r="TWH6" s="314">
        <f t="shared" si="220"/>
        <v>0</v>
      </c>
      <c r="TWI6" s="314">
        <f t="shared" si="220"/>
        <v>0</v>
      </c>
      <c r="TWJ6" s="314">
        <f t="shared" si="220"/>
        <v>0</v>
      </c>
      <c r="TWK6" s="314">
        <f t="shared" si="220"/>
        <v>0</v>
      </c>
      <c r="TWL6" s="314">
        <f t="shared" si="220"/>
        <v>0</v>
      </c>
      <c r="TWM6" s="314">
        <f t="shared" si="220"/>
        <v>0</v>
      </c>
      <c r="TWN6" s="314">
        <f t="shared" si="220"/>
        <v>0</v>
      </c>
      <c r="TWO6" s="314">
        <f t="shared" si="220"/>
        <v>0</v>
      </c>
      <c r="TWP6" s="314">
        <f t="shared" si="220"/>
        <v>0</v>
      </c>
      <c r="TWQ6" s="314">
        <f t="shared" si="220"/>
        <v>0</v>
      </c>
      <c r="TWR6" s="314">
        <f t="shared" si="220"/>
        <v>0</v>
      </c>
      <c r="TWS6" s="314">
        <f t="shared" si="220"/>
        <v>0</v>
      </c>
      <c r="TWT6" s="314">
        <f t="shared" si="220"/>
        <v>0</v>
      </c>
      <c r="TWU6" s="314">
        <f t="shared" si="220"/>
        <v>0</v>
      </c>
      <c r="TWV6" s="314">
        <f t="shared" si="220"/>
        <v>0</v>
      </c>
      <c r="TWW6" s="314">
        <f t="shared" si="220"/>
        <v>0</v>
      </c>
      <c r="TWX6" s="314">
        <f t="shared" si="220"/>
        <v>0</v>
      </c>
      <c r="TWY6" s="314">
        <f t="shared" si="220"/>
        <v>0</v>
      </c>
      <c r="TWZ6" s="314">
        <f t="shared" si="220"/>
        <v>0</v>
      </c>
      <c r="TXA6" s="314">
        <f t="shared" si="220"/>
        <v>0</v>
      </c>
      <c r="TXB6" s="314">
        <f t="shared" si="220"/>
        <v>0</v>
      </c>
      <c r="TXC6" s="314">
        <f t="shared" si="220"/>
        <v>0</v>
      </c>
      <c r="TXD6" s="314">
        <f t="shared" si="220"/>
        <v>0</v>
      </c>
      <c r="TXE6" s="314">
        <f t="shared" si="220"/>
        <v>0</v>
      </c>
      <c r="TXF6" s="314">
        <f t="shared" si="220"/>
        <v>0</v>
      </c>
      <c r="TXG6" s="314">
        <f t="shared" si="220"/>
        <v>0</v>
      </c>
      <c r="TXH6" s="314">
        <f t="shared" ref="TXH6:TZS6" si="221">TXH35-(TXH4+TXH5+TXH7+TXH8+TXH9)</f>
        <v>0</v>
      </c>
      <c r="TXI6" s="314">
        <f t="shared" si="221"/>
        <v>0</v>
      </c>
      <c r="TXJ6" s="314">
        <f t="shared" si="221"/>
        <v>0</v>
      </c>
      <c r="TXK6" s="314">
        <f t="shared" si="221"/>
        <v>0</v>
      </c>
      <c r="TXL6" s="314">
        <f t="shared" si="221"/>
        <v>0</v>
      </c>
      <c r="TXM6" s="314">
        <f t="shared" si="221"/>
        <v>0</v>
      </c>
      <c r="TXN6" s="314">
        <f t="shared" si="221"/>
        <v>0</v>
      </c>
      <c r="TXO6" s="314">
        <f t="shared" si="221"/>
        <v>0</v>
      </c>
      <c r="TXP6" s="314">
        <f t="shared" si="221"/>
        <v>0</v>
      </c>
      <c r="TXQ6" s="314">
        <f t="shared" si="221"/>
        <v>0</v>
      </c>
      <c r="TXR6" s="314">
        <f t="shared" si="221"/>
        <v>0</v>
      </c>
      <c r="TXS6" s="314">
        <f t="shared" si="221"/>
        <v>0</v>
      </c>
      <c r="TXT6" s="314">
        <f t="shared" si="221"/>
        <v>0</v>
      </c>
      <c r="TXU6" s="314">
        <f t="shared" si="221"/>
        <v>0</v>
      </c>
      <c r="TXV6" s="314">
        <f t="shared" si="221"/>
        <v>0</v>
      </c>
      <c r="TXW6" s="314">
        <f t="shared" si="221"/>
        <v>0</v>
      </c>
      <c r="TXX6" s="314">
        <f t="shared" si="221"/>
        <v>0</v>
      </c>
      <c r="TXY6" s="314">
        <f t="shared" si="221"/>
        <v>0</v>
      </c>
      <c r="TXZ6" s="314">
        <f t="shared" si="221"/>
        <v>0</v>
      </c>
      <c r="TYA6" s="314">
        <f t="shared" si="221"/>
        <v>0</v>
      </c>
      <c r="TYB6" s="314">
        <f t="shared" si="221"/>
        <v>0</v>
      </c>
      <c r="TYC6" s="314">
        <f t="shared" si="221"/>
        <v>0</v>
      </c>
      <c r="TYD6" s="314">
        <f t="shared" si="221"/>
        <v>0</v>
      </c>
      <c r="TYE6" s="314">
        <f t="shared" si="221"/>
        <v>0</v>
      </c>
      <c r="TYF6" s="314">
        <f t="shared" si="221"/>
        <v>0</v>
      </c>
      <c r="TYG6" s="314">
        <f t="shared" si="221"/>
        <v>0</v>
      </c>
      <c r="TYH6" s="314">
        <f t="shared" si="221"/>
        <v>0</v>
      </c>
      <c r="TYI6" s="314">
        <f t="shared" si="221"/>
        <v>0</v>
      </c>
      <c r="TYJ6" s="314">
        <f t="shared" si="221"/>
        <v>0</v>
      </c>
      <c r="TYK6" s="314">
        <f t="shared" si="221"/>
        <v>0</v>
      </c>
      <c r="TYL6" s="314">
        <f t="shared" si="221"/>
        <v>0</v>
      </c>
      <c r="TYM6" s="314">
        <f t="shared" si="221"/>
        <v>0</v>
      </c>
      <c r="TYN6" s="314">
        <f t="shared" si="221"/>
        <v>0</v>
      </c>
      <c r="TYO6" s="314">
        <f t="shared" si="221"/>
        <v>0</v>
      </c>
      <c r="TYP6" s="314">
        <f t="shared" si="221"/>
        <v>0</v>
      </c>
      <c r="TYQ6" s="314">
        <f t="shared" si="221"/>
        <v>0</v>
      </c>
      <c r="TYR6" s="314">
        <f t="shared" si="221"/>
        <v>0</v>
      </c>
      <c r="TYS6" s="314">
        <f t="shared" si="221"/>
        <v>0</v>
      </c>
      <c r="TYT6" s="314">
        <f t="shared" si="221"/>
        <v>0</v>
      </c>
      <c r="TYU6" s="314">
        <f t="shared" si="221"/>
        <v>0</v>
      </c>
      <c r="TYV6" s="314">
        <f t="shared" si="221"/>
        <v>0</v>
      </c>
      <c r="TYW6" s="314">
        <f t="shared" si="221"/>
        <v>0</v>
      </c>
      <c r="TYX6" s="314">
        <f t="shared" si="221"/>
        <v>0</v>
      </c>
      <c r="TYY6" s="314">
        <f t="shared" si="221"/>
        <v>0</v>
      </c>
      <c r="TYZ6" s="314">
        <f t="shared" si="221"/>
        <v>0</v>
      </c>
      <c r="TZA6" s="314">
        <f t="shared" si="221"/>
        <v>0</v>
      </c>
      <c r="TZB6" s="314">
        <f t="shared" si="221"/>
        <v>0</v>
      </c>
      <c r="TZC6" s="314">
        <f t="shared" si="221"/>
        <v>0</v>
      </c>
      <c r="TZD6" s="314">
        <f t="shared" si="221"/>
        <v>0</v>
      </c>
      <c r="TZE6" s="314">
        <f t="shared" si="221"/>
        <v>0</v>
      </c>
      <c r="TZF6" s="314">
        <f t="shared" si="221"/>
        <v>0</v>
      </c>
      <c r="TZG6" s="314">
        <f t="shared" si="221"/>
        <v>0</v>
      </c>
      <c r="TZH6" s="314">
        <f t="shared" si="221"/>
        <v>0</v>
      </c>
      <c r="TZI6" s="314">
        <f t="shared" si="221"/>
        <v>0</v>
      </c>
      <c r="TZJ6" s="314">
        <f t="shared" si="221"/>
        <v>0</v>
      </c>
      <c r="TZK6" s="314">
        <f t="shared" si="221"/>
        <v>0</v>
      </c>
      <c r="TZL6" s="314">
        <f t="shared" si="221"/>
        <v>0</v>
      </c>
      <c r="TZM6" s="314">
        <f t="shared" si="221"/>
        <v>0</v>
      </c>
      <c r="TZN6" s="314">
        <f t="shared" si="221"/>
        <v>0</v>
      </c>
      <c r="TZO6" s="314">
        <f t="shared" si="221"/>
        <v>0</v>
      </c>
      <c r="TZP6" s="314">
        <f t="shared" si="221"/>
        <v>0</v>
      </c>
      <c r="TZQ6" s="314">
        <f t="shared" si="221"/>
        <v>0</v>
      </c>
      <c r="TZR6" s="314">
        <f t="shared" si="221"/>
        <v>0</v>
      </c>
      <c r="TZS6" s="314">
        <f t="shared" si="221"/>
        <v>0</v>
      </c>
      <c r="TZT6" s="314">
        <f t="shared" ref="TZT6:UCE6" si="222">TZT35-(TZT4+TZT5+TZT7+TZT8+TZT9)</f>
        <v>0</v>
      </c>
      <c r="TZU6" s="314">
        <f t="shared" si="222"/>
        <v>0</v>
      </c>
      <c r="TZV6" s="314">
        <f t="shared" si="222"/>
        <v>0</v>
      </c>
      <c r="TZW6" s="314">
        <f t="shared" si="222"/>
        <v>0</v>
      </c>
      <c r="TZX6" s="314">
        <f t="shared" si="222"/>
        <v>0</v>
      </c>
      <c r="TZY6" s="314">
        <f t="shared" si="222"/>
        <v>0</v>
      </c>
      <c r="TZZ6" s="314">
        <f t="shared" si="222"/>
        <v>0</v>
      </c>
      <c r="UAA6" s="314">
        <f t="shared" si="222"/>
        <v>0</v>
      </c>
      <c r="UAB6" s="314">
        <f t="shared" si="222"/>
        <v>0</v>
      </c>
      <c r="UAC6" s="314">
        <f t="shared" si="222"/>
        <v>0</v>
      </c>
      <c r="UAD6" s="314">
        <f t="shared" si="222"/>
        <v>0</v>
      </c>
      <c r="UAE6" s="314">
        <f t="shared" si="222"/>
        <v>0</v>
      </c>
      <c r="UAF6" s="314">
        <f t="shared" si="222"/>
        <v>0</v>
      </c>
      <c r="UAG6" s="314">
        <f t="shared" si="222"/>
        <v>0</v>
      </c>
      <c r="UAH6" s="314">
        <f t="shared" si="222"/>
        <v>0</v>
      </c>
      <c r="UAI6" s="314">
        <f t="shared" si="222"/>
        <v>0</v>
      </c>
      <c r="UAJ6" s="314">
        <f t="shared" si="222"/>
        <v>0</v>
      </c>
      <c r="UAK6" s="314">
        <f t="shared" si="222"/>
        <v>0</v>
      </c>
      <c r="UAL6" s="314">
        <f t="shared" si="222"/>
        <v>0</v>
      </c>
      <c r="UAM6" s="314">
        <f t="shared" si="222"/>
        <v>0</v>
      </c>
      <c r="UAN6" s="314">
        <f t="shared" si="222"/>
        <v>0</v>
      </c>
      <c r="UAO6" s="314">
        <f t="shared" si="222"/>
        <v>0</v>
      </c>
      <c r="UAP6" s="314">
        <f t="shared" si="222"/>
        <v>0</v>
      </c>
      <c r="UAQ6" s="314">
        <f t="shared" si="222"/>
        <v>0</v>
      </c>
      <c r="UAR6" s="314">
        <f t="shared" si="222"/>
        <v>0</v>
      </c>
      <c r="UAS6" s="314">
        <f t="shared" si="222"/>
        <v>0</v>
      </c>
      <c r="UAT6" s="314">
        <f t="shared" si="222"/>
        <v>0</v>
      </c>
      <c r="UAU6" s="314">
        <f t="shared" si="222"/>
        <v>0</v>
      </c>
      <c r="UAV6" s="314">
        <f t="shared" si="222"/>
        <v>0</v>
      </c>
      <c r="UAW6" s="314">
        <f t="shared" si="222"/>
        <v>0</v>
      </c>
      <c r="UAX6" s="314">
        <f t="shared" si="222"/>
        <v>0</v>
      </c>
      <c r="UAY6" s="314">
        <f t="shared" si="222"/>
        <v>0</v>
      </c>
      <c r="UAZ6" s="314">
        <f t="shared" si="222"/>
        <v>0</v>
      </c>
      <c r="UBA6" s="314">
        <f t="shared" si="222"/>
        <v>0</v>
      </c>
      <c r="UBB6" s="314">
        <f t="shared" si="222"/>
        <v>0</v>
      </c>
      <c r="UBC6" s="314">
        <f t="shared" si="222"/>
        <v>0</v>
      </c>
      <c r="UBD6" s="314">
        <f t="shared" si="222"/>
        <v>0</v>
      </c>
      <c r="UBE6" s="314">
        <f t="shared" si="222"/>
        <v>0</v>
      </c>
      <c r="UBF6" s="314">
        <f t="shared" si="222"/>
        <v>0</v>
      </c>
      <c r="UBG6" s="314">
        <f t="shared" si="222"/>
        <v>0</v>
      </c>
      <c r="UBH6" s="314">
        <f t="shared" si="222"/>
        <v>0</v>
      </c>
      <c r="UBI6" s="314">
        <f t="shared" si="222"/>
        <v>0</v>
      </c>
      <c r="UBJ6" s="314">
        <f t="shared" si="222"/>
        <v>0</v>
      </c>
      <c r="UBK6" s="314">
        <f t="shared" si="222"/>
        <v>0</v>
      </c>
      <c r="UBL6" s="314">
        <f t="shared" si="222"/>
        <v>0</v>
      </c>
      <c r="UBM6" s="314">
        <f t="shared" si="222"/>
        <v>0</v>
      </c>
      <c r="UBN6" s="314">
        <f t="shared" si="222"/>
        <v>0</v>
      </c>
      <c r="UBO6" s="314">
        <f t="shared" si="222"/>
        <v>0</v>
      </c>
      <c r="UBP6" s="314">
        <f t="shared" si="222"/>
        <v>0</v>
      </c>
      <c r="UBQ6" s="314">
        <f t="shared" si="222"/>
        <v>0</v>
      </c>
      <c r="UBR6" s="314">
        <f t="shared" si="222"/>
        <v>0</v>
      </c>
      <c r="UBS6" s="314">
        <f t="shared" si="222"/>
        <v>0</v>
      </c>
      <c r="UBT6" s="314">
        <f t="shared" si="222"/>
        <v>0</v>
      </c>
      <c r="UBU6" s="314">
        <f t="shared" si="222"/>
        <v>0</v>
      </c>
      <c r="UBV6" s="314">
        <f t="shared" si="222"/>
        <v>0</v>
      </c>
      <c r="UBW6" s="314">
        <f t="shared" si="222"/>
        <v>0</v>
      </c>
      <c r="UBX6" s="314">
        <f t="shared" si="222"/>
        <v>0</v>
      </c>
      <c r="UBY6" s="314">
        <f t="shared" si="222"/>
        <v>0</v>
      </c>
      <c r="UBZ6" s="314">
        <f t="shared" si="222"/>
        <v>0</v>
      </c>
      <c r="UCA6" s="314">
        <f t="shared" si="222"/>
        <v>0</v>
      </c>
      <c r="UCB6" s="314">
        <f t="shared" si="222"/>
        <v>0</v>
      </c>
      <c r="UCC6" s="314">
        <f t="shared" si="222"/>
        <v>0</v>
      </c>
      <c r="UCD6" s="314">
        <f t="shared" si="222"/>
        <v>0</v>
      </c>
      <c r="UCE6" s="314">
        <f t="shared" si="222"/>
        <v>0</v>
      </c>
      <c r="UCF6" s="314">
        <f t="shared" ref="UCF6:UEQ6" si="223">UCF35-(UCF4+UCF5+UCF7+UCF8+UCF9)</f>
        <v>0</v>
      </c>
      <c r="UCG6" s="314">
        <f t="shared" si="223"/>
        <v>0</v>
      </c>
      <c r="UCH6" s="314">
        <f t="shared" si="223"/>
        <v>0</v>
      </c>
      <c r="UCI6" s="314">
        <f t="shared" si="223"/>
        <v>0</v>
      </c>
      <c r="UCJ6" s="314">
        <f t="shared" si="223"/>
        <v>0</v>
      </c>
      <c r="UCK6" s="314">
        <f t="shared" si="223"/>
        <v>0</v>
      </c>
      <c r="UCL6" s="314">
        <f t="shared" si="223"/>
        <v>0</v>
      </c>
      <c r="UCM6" s="314">
        <f t="shared" si="223"/>
        <v>0</v>
      </c>
      <c r="UCN6" s="314">
        <f t="shared" si="223"/>
        <v>0</v>
      </c>
      <c r="UCO6" s="314">
        <f t="shared" si="223"/>
        <v>0</v>
      </c>
      <c r="UCP6" s="314">
        <f t="shared" si="223"/>
        <v>0</v>
      </c>
      <c r="UCQ6" s="314">
        <f t="shared" si="223"/>
        <v>0</v>
      </c>
      <c r="UCR6" s="314">
        <f t="shared" si="223"/>
        <v>0</v>
      </c>
      <c r="UCS6" s="314">
        <f t="shared" si="223"/>
        <v>0</v>
      </c>
      <c r="UCT6" s="314">
        <f t="shared" si="223"/>
        <v>0</v>
      </c>
      <c r="UCU6" s="314">
        <f t="shared" si="223"/>
        <v>0</v>
      </c>
      <c r="UCV6" s="314">
        <f t="shared" si="223"/>
        <v>0</v>
      </c>
      <c r="UCW6" s="314">
        <f t="shared" si="223"/>
        <v>0</v>
      </c>
      <c r="UCX6" s="314">
        <f t="shared" si="223"/>
        <v>0</v>
      </c>
      <c r="UCY6" s="314">
        <f t="shared" si="223"/>
        <v>0</v>
      </c>
      <c r="UCZ6" s="314">
        <f t="shared" si="223"/>
        <v>0</v>
      </c>
      <c r="UDA6" s="314">
        <f t="shared" si="223"/>
        <v>0</v>
      </c>
      <c r="UDB6" s="314">
        <f t="shared" si="223"/>
        <v>0</v>
      </c>
      <c r="UDC6" s="314">
        <f t="shared" si="223"/>
        <v>0</v>
      </c>
      <c r="UDD6" s="314">
        <f t="shared" si="223"/>
        <v>0</v>
      </c>
      <c r="UDE6" s="314">
        <f t="shared" si="223"/>
        <v>0</v>
      </c>
      <c r="UDF6" s="314">
        <f t="shared" si="223"/>
        <v>0</v>
      </c>
      <c r="UDG6" s="314">
        <f t="shared" si="223"/>
        <v>0</v>
      </c>
      <c r="UDH6" s="314">
        <f t="shared" si="223"/>
        <v>0</v>
      </c>
      <c r="UDI6" s="314">
        <f t="shared" si="223"/>
        <v>0</v>
      </c>
      <c r="UDJ6" s="314">
        <f t="shared" si="223"/>
        <v>0</v>
      </c>
      <c r="UDK6" s="314">
        <f t="shared" si="223"/>
        <v>0</v>
      </c>
      <c r="UDL6" s="314">
        <f t="shared" si="223"/>
        <v>0</v>
      </c>
      <c r="UDM6" s="314">
        <f t="shared" si="223"/>
        <v>0</v>
      </c>
      <c r="UDN6" s="314">
        <f t="shared" si="223"/>
        <v>0</v>
      </c>
      <c r="UDO6" s="314">
        <f t="shared" si="223"/>
        <v>0</v>
      </c>
      <c r="UDP6" s="314">
        <f t="shared" si="223"/>
        <v>0</v>
      </c>
      <c r="UDQ6" s="314">
        <f t="shared" si="223"/>
        <v>0</v>
      </c>
      <c r="UDR6" s="314">
        <f t="shared" si="223"/>
        <v>0</v>
      </c>
      <c r="UDS6" s="314">
        <f t="shared" si="223"/>
        <v>0</v>
      </c>
      <c r="UDT6" s="314">
        <f t="shared" si="223"/>
        <v>0</v>
      </c>
      <c r="UDU6" s="314">
        <f t="shared" si="223"/>
        <v>0</v>
      </c>
      <c r="UDV6" s="314">
        <f t="shared" si="223"/>
        <v>0</v>
      </c>
      <c r="UDW6" s="314">
        <f t="shared" si="223"/>
        <v>0</v>
      </c>
      <c r="UDX6" s="314">
        <f t="shared" si="223"/>
        <v>0</v>
      </c>
      <c r="UDY6" s="314">
        <f t="shared" si="223"/>
        <v>0</v>
      </c>
      <c r="UDZ6" s="314">
        <f t="shared" si="223"/>
        <v>0</v>
      </c>
      <c r="UEA6" s="314">
        <f t="shared" si="223"/>
        <v>0</v>
      </c>
      <c r="UEB6" s="314">
        <f t="shared" si="223"/>
        <v>0</v>
      </c>
      <c r="UEC6" s="314">
        <f t="shared" si="223"/>
        <v>0</v>
      </c>
      <c r="UED6" s="314">
        <f t="shared" si="223"/>
        <v>0</v>
      </c>
      <c r="UEE6" s="314">
        <f t="shared" si="223"/>
        <v>0</v>
      </c>
      <c r="UEF6" s="314">
        <f t="shared" si="223"/>
        <v>0</v>
      </c>
      <c r="UEG6" s="314">
        <f t="shared" si="223"/>
        <v>0</v>
      </c>
      <c r="UEH6" s="314">
        <f t="shared" si="223"/>
        <v>0</v>
      </c>
      <c r="UEI6" s="314">
        <f t="shared" si="223"/>
        <v>0</v>
      </c>
      <c r="UEJ6" s="314">
        <f t="shared" si="223"/>
        <v>0</v>
      </c>
      <c r="UEK6" s="314">
        <f t="shared" si="223"/>
        <v>0</v>
      </c>
      <c r="UEL6" s="314">
        <f t="shared" si="223"/>
        <v>0</v>
      </c>
      <c r="UEM6" s="314">
        <f t="shared" si="223"/>
        <v>0</v>
      </c>
      <c r="UEN6" s="314">
        <f t="shared" si="223"/>
        <v>0</v>
      </c>
      <c r="UEO6" s="314">
        <f t="shared" si="223"/>
        <v>0</v>
      </c>
      <c r="UEP6" s="314">
        <f t="shared" si="223"/>
        <v>0</v>
      </c>
      <c r="UEQ6" s="314">
        <f t="shared" si="223"/>
        <v>0</v>
      </c>
      <c r="UER6" s="314">
        <f t="shared" ref="UER6:UHC6" si="224">UER35-(UER4+UER5+UER7+UER8+UER9)</f>
        <v>0</v>
      </c>
      <c r="UES6" s="314">
        <f t="shared" si="224"/>
        <v>0</v>
      </c>
      <c r="UET6" s="314">
        <f t="shared" si="224"/>
        <v>0</v>
      </c>
      <c r="UEU6" s="314">
        <f t="shared" si="224"/>
        <v>0</v>
      </c>
      <c r="UEV6" s="314">
        <f t="shared" si="224"/>
        <v>0</v>
      </c>
      <c r="UEW6" s="314">
        <f t="shared" si="224"/>
        <v>0</v>
      </c>
      <c r="UEX6" s="314">
        <f t="shared" si="224"/>
        <v>0</v>
      </c>
      <c r="UEY6" s="314">
        <f t="shared" si="224"/>
        <v>0</v>
      </c>
      <c r="UEZ6" s="314">
        <f t="shared" si="224"/>
        <v>0</v>
      </c>
      <c r="UFA6" s="314">
        <f t="shared" si="224"/>
        <v>0</v>
      </c>
      <c r="UFB6" s="314">
        <f t="shared" si="224"/>
        <v>0</v>
      </c>
      <c r="UFC6" s="314">
        <f t="shared" si="224"/>
        <v>0</v>
      </c>
      <c r="UFD6" s="314">
        <f t="shared" si="224"/>
        <v>0</v>
      </c>
      <c r="UFE6" s="314">
        <f t="shared" si="224"/>
        <v>0</v>
      </c>
      <c r="UFF6" s="314">
        <f t="shared" si="224"/>
        <v>0</v>
      </c>
      <c r="UFG6" s="314">
        <f t="shared" si="224"/>
        <v>0</v>
      </c>
      <c r="UFH6" s="314">
        <f t="shared" si="224"/>
        <v>0</v>
      </c>
      <c r="UFI6" s="314">
        <f t="shared" si="224"/>
        <v>0</v>
      </c>
      <c r="UFJ6" s="314">
        <f t="shared" si="224"/>
        <v>0</v>
      </c>
      <c r="UFK6" s="314">
        <f t="shared" si="224"/>
        <v>0</v>
      </c>
      <c r="UFL6" s="314">
        <f t="shared" si="224"/>
        <v>0</v>
      </c>
      <c r="UFM6" s="314">
        <f t="shared" si="224"/>
        <v>0</v>
      </c>
      <c r="UFN6" s="314">
        <f t="shared" si="224"/>
        <v>0</v>
      </c>
      <c r="UFO6" s="314">
        <f t="shared" si="224"/>
        <v>0</v>
      </c>
      <c r="UFP6" s="314">
        <f t="shared" si="224"/>
        <v>0</v>
      </c>
      <c r="UFQ6" s="314">
        <f t="shared" si="224"/>
        <v>0</v>
      </c>
      <c r="UFR6" s="314">
        <f t="shared" si="224"/>
        <v>0</v>
      </c>
      <c r="UFS6" s="314">
        <f t="shared" si="224"/>
        <v>0</v>
      </c>
      <c r="UFT6" s="314">
        <f t="shared" si="224"/>
        <v>0</v>
      </c>
      <c r="UFU6" s="314">
        <f t="shared" si="224"/>
        <v>0</v>
      </c>
      <c r="UFV6" s="314">
        <f t="shared" si="224"/>
        <v>0</v>
      </c>
      <c r="UFW6" s="314">
        <f t="shared" si="224"/>
        <v>0</v>
      </c>
      <c r="UFX6" s="314">
        <f t="shared" si="224"/>
        <v>0</v>
      </c>
      <c r="UFY6" s="314">
        <f t="shared" si="224"/>
        <v>0</v>
      </c>
      <c r="UFZ6" s="314">
        <f t="shared" si="224"/>
        <v>0</v>
      </c>
      <c r="UGA6" s="314">
        <f t="shared" si="224"/>
        <v>0</v>
      </c>
      <c r="UGB6" s="314">
        <f t="shared" si="224"/>
        <v>0</v>
      </c>
      <c r="UGC6" s="314">
        <f t="shared" si="224"/>
        <v>0</v>
      </c>
      <c r="UGD6" s="314">
        <f t="shared" si="224"/>
        <v>0</v>
      </c>
      <c r="UGE6" s="314">
        <f t="shared" si="224"/>
        <v>0</v>
      </c>
      <c r="UGF6" s="314">
        <f t="shared" si="224"/>
        <v>0</v>
      </c>
      <c r="UGG6" s="314">
        <f t="shared" si="224"/>
        <v>0</v>
      </c>
      <c r="UGH6" s="314">
        <f t="shared" si="224"/>
        <v>0</v>
      </c>
      <c r="UGI6" s="314">
        <f t="shared" si="224"/>
        <v>0</v>
      </c>
      <c r="UGJ6" s="314">
        <f t="shared" si="224"/>
        <v>0</v>
      </c>
      <c r="UGK6" s="314">
        <f t="shared" si="224"/>
        <v>0</v>
      </c>
      <c r="UGL6" s="314">
        <f t="shared" si="224"/>
        <v>0</v>
      </c>
      <c r="UGM6" s="314">
        <f t="shared" si="224"/>
        <v>0</v>
      </c>
      <c r="UGN6" s="314">
        <f t="shared" si="224"/>
        <v>0</v>
      </c>
      <c r="UGO6" s="314">
        <f t="shared" si="224"/>
        <v>0</v>
      </c>
      <c r="UGP6" s="314">
        <f t="shared" si="224"/>
        <v>0</v>
      </c>
      <c r="UGQ6" s="314">
        <f t="shared" si="224"/>
        <v>0</v>
      </c>
      <c r="UGR6" s="314">
        <f t="shared" si="224"/>
        <v>0</v>
      </c>
      <c r="UGS6" s="314">
        <f t="shared" si="224"/>
        <v>0</v>
      </c>
      <c r="UGT6" s="314">
        <f t="shared" si="224"/>
        <v>0</v>
      </c>
      <c r="UGU6" s="314">
        <f t="shared" si="224"/>
        <v>0</v>
      </c>
      <c r="UGV6" s="314">
        <f t="shared" si="224"/>
        <v>0</v>
      </c>
      <c r="UGW6" s="314">
        <f t="shared" si="224"/>
        <v>0</v>
      </c>
      <c r="UGX6" s="314">
        <f t="shared" si="224"/>
        <v>0</v>
      </c>
      <c r="UGY6" s="314">
        <f t="shared" si="224"/>
        <v>0</v>
      </c>
      <c r="UGZ6" s="314">
        <f t="shared" si="224"/>
        <v>0</v>
      </c>
      <c r="UHA6" s="314">
        <f t="shared" si="224"/>
        <v>0</v>
      </c>
      <c r="UHB6" s="314">
        <f t="shared" si="224"/>
        <v>0</v>
      </c>
      <c r="UHC6" s="314">
        <f t="shared" si="224"/>
        <v>0</v>
      </c>
      <c r="UHD6" s="314">
        <f t="shared" ref="UHD6:UJO6" si="225">UHD35-(UHD4+UHD5+UHD7+UHD8+UHD9)</f>
        <v>0</v>
      </c>
      <c r="UHE6" s="314">
        <f t="shared" si="225"/>
        <v>0</v>
      </c>
      <c r="UHF6" s="314">
        <f t="shared" si="225"/>
        <v>0</v>
      </c>
      <c r="UHG6" s="314">
        <f t="shared" si="225"/>
        <v>0</v>
      </c>
      <c r="UHH6" s="314">
        <f t="shared" si="225"/>
        <v>0</v>
      </c>
      <c r="UHI6" s="314">
        <f t="shared" si="225"/>
        <v>0</v>
      </c>
      <c r="UHJ6" s="314">
        <f t="shared" si="225"/>
        <v>0</v>
      </c>
      <c r="UHK6" s="314">
        <f t="shared" si="225"/>
        <v>0</v>
      </c>
      <c r="UHL6" s="314">
        <f t="shared" si="225"/>
        <v>0</v>
      </c>
      <c r="UHM6" s="314">
        <f t="shared" si="225"/>
        <v>0</v>
      </c>
      <c r="UHN6" s="314">
        <f t="shared" si="225"/>
        <v>0</v>
      </c>
      <c r="UHO6" s="314">
        <f t="shared" si="225"/>
        <v>0</v>
      </c>
      <c r="UHP6" s="314">
        <f t="shared" si="225"/>
        <v>0</v>
      </c>
      <c r="UHQ6" s="314">
        <f t="shared" si="225"/>
        <v>0</v>
      </c>
      <c r="UHR6" s="314">
        <f t="shared" si="225"/>
        <v>0</v>
      </c>
      <c r="UHS6" s="314">
        <f t="shared" si="225"/>
        <v>0</v>
      </c>
      <c r="UHT6" s="314">
        <f t="shared" si="225"/>
        <v>0</v>
      </c>
      <c r="UHU6" s="314">
        <f t="shared" si="225"/>
        <v>0</v>
      </c>
      <c r="UHV6" s="314">
        <f t="shared" si="225"/>
        <v>0</v>
      </c>
      <c r="UHW6" s="314">
        <f t="shared" si="225"/>
        <v>0</v>
      </c>
      <c r="UHX6" s="314">
        <f t="shared" si="225"/>
        <v>0</v>
      </c>
      <c r="UHY6" s="314">
        <f t="shared" si="225"/>
        <v>0</v>
      </c>
      <c r="UHZ6" s="314">
        <f t="shared" si="225"/>
        <v>0</v>
      </c>
      <c r="UIA6" s="314">
        <f t="shared" si="225"/>
        <v>0</v>
      </c>
      <c r="UIB6" s="314">
        <f t="shared" si="225"/>
        <v>0</v>
      </c>
      <c r="UIC6" s="314">
        <f t="shared" si="225"/>
        <v>0</v>
      </c>
      <c r="UID6" s="314">
        <f t="shared" si="225"/>
        <v>0</v>
      </c>
      <c r="UIE6" s="314">
        <f t="shared" si="225"/>
        <v>0</v>
      </c>
      <c r="UIF6" s="314">
        <f t="shared" si="225"/>
        <v>0</v>
      </c>
      <c r="UIG6" s="314">
        <f t="shared" si="225"/>
        <v>0</v>
      </c>
      <c r="UIH6" s="314">
        <f t="shared" si="225"/>
        <v>0</v>
      </c>
      <c r="UII6" s="314">
        <f t="shared" si="225"/>
        <v>0</v>
      </c>
      <c r="UIJ6" s="314">
        <f t="shared" si="225"/>
        <v>0</v>
      </c>
      <c r="UIK6" s="314">
        <f t="shared" si="225"/>
        <v>0</v>
      </c>
      <c r="UIL6" s="314">
        <f t="shared" si="225"/>
        <v>0</v>
      </c>
      <c r="UIM6" s="314">
        <f t="shared" si="225"/>
        <v>0</v>
      </c>
      <c r="UIN6" s="314">
        <f t="shared" si="225"/>
        <v>0</v>
      </c>
      <c r="UIO6" s="314">
        <f t="shared" si="225"/>
        <v>0</v>
      </c>
      <c r="UIP6" s="314">
        <f t="shared" si="225"/>
        <v>0</v>
      </c>
      <c r="UIQ6" s="314">
        <f t="shared" si="225"/>
        <v>0</v>
      </c>
      <c r="UIR6" s="314">
        <f t="shared" si="225"/>
        <v>0</v>
      </c>
      <c r="UIS6" s="314">
        <f t="shared" si="225"/>
        <v>0</v>
      </c>
      <c r="UIT6" s="314">
        <f t="shared" si="225"/>
        <v>0</v>
      </c>
      <c r="UIU6" s="314">
        <f t="shared" si="225"/>
        <v>0</v>
      </c>
      <c r="UIV6" s="314">
        <f t="shared" si="225"/>
        <v>0</v>
      </c>
      <c r="UIW6" s="314">
        <f t="shared" si="225"/>
        <v>0</v>
      </c>
      <c r="UIX6" s="314">
        <f t="shared" si="225"/>
        <v>0</v>
      </c>
      <c r="UIY6" s="314">
        <f t="shared" si="225"/>
        <v>0</v>
      </c>
      <c r="UIZ6" s="314">
        <f t="shared" si="225"/>
        <v>0</v>
      </c>
      <c r="UJA6" s="314">
        <f t="shared" si="225"/>
        <v>0</v>
      </c>
      <c r="UJB6" s="314">
        <f t="shared" si="225"/>
        <v>0</v>
      </c>
      <c r="UJC6" s="314">
        <f t="shared" si="225"/>
        <v>0</v>
      </c>
      <c r="UJD6" s="314">
        <f t="shared" si="225"/>
        <v>0</v>
      </c>
      <c r="UJE6" s="314">
        <f t="shared" si="225"/>
        <v>0</v>
      </c>
      <c r="UJF6" s="314">
        <f t="shared" si="225"/>
        <v>0</v>
      </c>
      <c r="UJG6" s="314">
        <f t="shared" si="225"/>
        <v>0</v>
      </c>
      <c r="UJH6" s="314">
        <f t="shared" si="225"/>
        <v>0</v>
      </c>
      <c r="UJI6" s="314">
        <f t="shared" si="225"/>
        <v>0</v>
      </c>
      <c r="UJJ6" s="314">
        <f t="shared" si="225"/>
        <v>0</v>
      </c>
      <c r="UJK6" s="314">
        <f t="shared" si="225"/>
        <v>0</v>
      </c>
      <c r="UJL6" s="314">
        <f t="shared" si="225"/>
        <v>0</v>
      </c>
      <c r="UJM6" s="314">
        <f t="shared" si="225"/>
        <v>0</v>
      </c>
      <c r="UJN6" s="314">
        <f t="shared" si="225"/>
        <v>0</v>
      </c>
      <c r="UJO6" s="314">
        <f t="shared" si="225"/>
        <v>0</v>
      </c>
      <c r="UJP6" s="314">
        <f t="shared" ref="UJP6:UMA6" si="226">UJP35-(UJP4+UJP5+UJP7+UJP8+UJP9)</f>
        <v>0</v>
      </c>
      <c r="UJQ6" s="314">
        <f t="shared" si="226"/>
        <v>0</v>
      </c>
      <c r="UJR6" s="314">
        <f t="shared" si="226"/>
        <v>0</v>
      </c>
      <c r="UJS6" s="314">
        <f t="shared" si="226"/>
        <v>0</v>
      </c>
      <c r="UJT6" s="314">
        <f t="shared" si="226"/>
        <v>0</v>
      </c>
      <c r="UJU6" s="314">
        <f t="shared" si="226"/>
        <v>0</v>
      </c>
      <c r="UJV6" s="314">
        <f t="shared" si="226"/>
        <v>0</v>
      </c>
      <c r="UJW6" s="314">
        <f t="shared" si="226"/>
        <v>0</v>
      </c>
      <c r="UJX6" s="314">
        <f t="shared" si="226"/>
        <v>0</v>
      </c>
      <c r="UJY6" s="314">
        <f t="shared" si="226"/>
        <v>0</v>
      </c>
      <c r="UJZ6" s="314">
        <f t="shared" si="226"/>
        <v>0</v>
      </c>
      <c r="UKA6" s="314">
        <f t="shared" si="226"/>
        <v>0</v>
      </c>
      <c r="UKB6" s="314">
        <f t="shared" si="226"/>
        <v>0</v>
      </c>
      <c r="UKC6" s="314">
        <f t="shared" si="226"/>
        <v>0</v>
      </c>
      <c r="UKD6" s="314">
        <f t="shared" si="226"/>
        <v>0</v>
      </c>
      <c r="UKE6" s="314">
        <f t="shared" si="226"/>
        <v>0</v>
      </c>
      <c r="UKF6" s="314">
        <f t="shared" si="226"/>
        <v>0</v>
      </c>
      <c r="UKG6" s="314">
        <f t="shared" si="226"/>
        <v>0</v>
      </c>
      <c r="UKH6" s="314">
        <f t="shared" si="226"/>
        <v>0</v>
      </c>
      <c r="UKI6" s="314">
        <f t="shared" si="226"/>
        <v>0</v>
      </c>
      <c r="UKJ6" s="314">
        <f t="shared" si="226"/>
        <v>0</v>
      </c>
      <c r="UKK6" s="314">
        <f t="shared" si="226"/>
        <v>0</v>
      </c>
      <c r="UKL6" s="314">
        <f t="shared" si="226"/>
        <v>0</v>
      </c>
      <c r="UKM6" s="314">
        <f t="shared" si="226"/>
        <v>0</v>
      </c>
      <c r="UKN6" s="314">
        <f t="shared" si="226"/>
        <v>0</v>
      </c>
      <c r="UKO6" s="314">
        <f t="shared" si="226"/>
        <v>0</v>
      </c>
      <c r="UKP6" s="314">
        <f t="shared" si="226"/>
        <v>0</v>
      </c>
      <c r="UKQ6" s="314">
        <f t="shared" si="226"/>
        <v>0</v>
      </c>
      <c r="UKR6" s="314">
        <f t="shared" si="226"/>
        <v>0</v>
      </c>
      <c r="UKS6" s="314">
        <f t="shared" si="226"/>
        <v>0</v>
      </c>
      <c r="UKT6" s="314">
        <f t="shared" si="226"/>
        <v>0</v>
      </c>
      <c r="UKU6" s="314">
        <f t="shared" si="226"/>
        <v>0</v>
      </c>
      <c r="UKV6" s="314">
        <f t="shared" si="226"/>
        <v>0</v>
      </c>
      <c r="UKW6" s="314">
        <f t="shared" si="226"/>
        <v>0</v>
      </c>
      <c r="UKX6" s="314">
        <f t="shared" si="226"/>
        <v>0</v>
      </c>
      <c r="UKY6" s="314">
        <f t="shared" si="226"/>
        <v>0</v>
      </c>
      <c r="UKZ6" s="314">
        <f t="shared" si="226"/>
        <v>0</v>
      </c>
      <c r="ULA6" s="314">
        <f t="shared" si="226"/>
        <v>0</v>
      </c>
      <c r="ULB6" s="314">
        <f t="shared" si="226"/>
        <v>0</v>
      </c>
      <c r="ULC6" s="314">
        <f t="shared" si="226"/>
        <v>0</v>
      </c>
      <c r="ULD6" s="314">
        <f t="shared" si="226"/>
        <v>0</v>
      </c>
      <c r="ULE6" s="314">
        <f t="shared" si="226"/>
        <v>0</v>
      </c>
      <c r="ULF6" s="314">
        <f t="shared" si="226"/>
        <v>0</v>
      </c>
      <c r="ULG6" s="314">
        <f t="shared" si="226"/>
        <v>0</v>
      </c>
      <c r="ULH6" s="314">
        <f t="shared" si="226"/>
        <v>0</v>
      </c>
      <c r="ULI6" s="314">
        <f t="shared" si="226"/>
        <v>0</v>
      </c>
      <c r="ULJ6" s="314">
        <f t="shared" si="226"/>
        <v>0</v>
      </c>
      <c r="ULK6" s="314">
        <f t="shared" si="226"/>
        <v>0</v>
      </c>
      <c r="ULL6" s="314">
        <f t="shared" si="226"/>
        <v>0</v>
      </c>
      <c r="ULM6" s="314">
        <f t="shared" si="226"/>
        <v>0</v>
      </c>
      <c r="ULN6" s="314">
        <f t="shared" si="226"/>
        <v>0</v>
      </c>
      <c r="ULO6" s="314">
        <f t="shared" si="226"/>
        <v>0</v>
      </c>
      <c r="ULP6" s="314">
        <f t="shared" si="226"/>
        <v>0</v>
      </c>
      <c r="ULQ6" s="314">
        <f t="shared" si="226"/>
        <v>0</v>
      </c>
      <c r="ULR6" s="314">
        <f t="shared" si="226"/>
        <v>0</v>
      </c>
      <c r="ULS6" s="314">
        <f t="shared" si="226"/>
        <v>0</v>
      </c>
      <c r="ULT6" s="314">
        <f t="shared" si="226"/>
        <v>0</v>
      </c>
      <c r="ULU6" s="314">
        <f t="shared" si="226"/>
        <v>0</v>
      </c>
      <c r="ULV6" s="314">
        <f t="shared" si="226"/>
        <v>0</v>
      </c>
      <c r="ULW6" s="314">
        <f t="shared" si="226"/>
        <v>0</v>
      </c>
      <c r="ULX6" s="314">
        <f t="shared" si="226"/>
        <v>0</v>
      </c>
      <c r="ULY6" s="314">
        <f t="shared" si="226"/>
        <v>0</v>
      </c>
      <c r="ULZ6" s="314">
        <f t="shared" si="226"/>
        <v>0</v>
      </c>
      <c r="UMA6" s="314">
        <f t="shared" si="226"/>
        <v>0</v>
      </c>
      <c r="UMB6" s="314">
        <f t="shared" ref="UMB6:UOM6" si="227">UMB35-(UMB4+UMB5+UMB7+UMB8+UMB9)</f>
        <v>0</v>
      </c>
      <c r="UMC6" s="314">
        <f t="shared" si="227"/>
        <v>0</v>
      </c>
      <c r="UMD6" s="314">
        <f t="shared" si="227"/>
        <v>0</v>
      </c>
      <c r="UME6" s="314">
        <f t="shared" si="227"/>
        <v>0</v>
      </c>
      <c r="UMF6" s="314">
        <f t="shared" si="227"/>
        <v>0</v>
      </c>
      <c r="UMG6" s="314">
        <f t="shared" si="227"/>
        <v>0</v>
      </c>
      <c r="UMH6" s="314">
        <f t="shared" si="227"/>
        <v>0</v>
      </c>
      <c r="UMI6" s="314">
        <f t="shared" si="227"/>
        <v>0</v>
      </c>
      <c r="UMJ6" s="314">
        <f t="shared" si="227"/>
        <v>0</v>
      </c>
      <c r="UMK6" s="314">
        <f t="shared" si="227"/>
        <v>0</v>
      </c>
      <c r="UML6" s="314">
        <f t="shared" si="227"/>
        <v>0</v>
      </c>
      <c r="UMM6" s="314">
        <f t="shared" si="227"/>
        <v>0</v>
      </c>
      <c r="UMN6" s="314">
        <f t="shared" si="227"/>
        <v>0</v>
      </c>
      <c r="UMO6" s="314">
        <f t="shared" si="227"/>
        <v>0</v>
      </c>
      <c r="UMP6" s="314">
        <f t="shared" si="227"/>
        <v>0</v>
      </c>
      <c r="UMQ6" s="314">
        <f t="shared" si="227"/>
        <v>0</v>
      </c>
      <c r="UMR6" s="314">
        <f t="shared" si="227"/>
        <v>0</v>
      </c>
      <c r="UMS6" s="314">
        <f t="shared" si="227"/>
        <v>0</v>
      </c>
      <c r="UMT6" s="314">
        <f t="shared" si="227"/>
        <v>0</v>
      </c>
      <c r="UMU6" s="314">
        <f t="shared" si="227"/>
        <v>0</v>
      </c>
      <c r="UMV6" s="314">
        <f t="shared" si="227"/>
        <v>0</v>
      </c>
      <c r="UMW6" s="314">
        <f t="shared" si="227"/>
        <v>0</v>
      </c>
      <c r="UMX6" s="314">
        <f t="shared" si="227"/>
        <v>0</v>
      </c>
      <c r="UMY6" s="314">
        <f t="shared" si="227"/>
        <v>0</v>
      </c>
      <c r="UMZ6" s="314">
        <f t="shared" si="227"/>
        <v>0</v>
      </c>
      <c r="UNA6" s="314">
        <f t="shared" si="227"/>
        <v>0</v>
      </c>
      <c r="UNB6" s="314">
        <f t="shared" si="227"/>
        <v>0</v>
      </c>
      <c r="UNC6" s="314">
        <f t="shared" si="227"/>
        <v>0</v>
      </c>
      <c r="UND6" s="314">
        <f t="shared" si="227"/>
        <v>0</v>
      </c>
      <c r="UNE6" s="314">
        <f t="shared" si="227"/>
        <v>0</v>
      </c>
      <c r="UNF6" s="314">
        <f t="shared" si="227"/>
        <v>0</v>
      </c>
      <c r="UNG6" s="314">
        <f t="shared" si="227"/>
        <v>0</v>
      </c>
      <c r="UNH6" s="314">
        <f t="shared" si="227"/>
        <v>0</v>
      </c>
      <c r="UNI6" s="314">
        <f t="shared" si="227"/>
        <v>0</v>
      </c>
      <c r="UNJ6" s="314">
        <f t="shared" si="227"/>
        <v>0</v>
      </c>
      <c r="UNK6" s="314">
        <f t="shared" si="227"/>
        <v>0</v>
      </c>
      <c r="UNL6" s="314">
        <f t="shared" si="227"/>
        <v>0</v>
      </c>
      <c r="UNM6" s="314">
        <f t="shared" si="227"/>
        <v>0</v>
      </c>
      <c r="UNN6" s="314">
        <f t="shared" si="227"/>
        <v>0</v>
      </c>
      <c r="UNO6" s="314">
        <f t="shared" si="227"/>
        <v>0</v>
      </c>
      <c r="UNP6" s="314">
        <f t="shared" si="227"/>
        <v>0</v>
      </c>
      <c r="UNQ6" s="314">
        <f t="shared" si="227"/>
        <v>0</v>
      </c>
      <c r="UNR6" s="314">
        <f t="shared" si="227"/>
        <v>0</v>
      </c>
      <c r="UNS6" s="314">
        <f t="shared" si="227"/>
        <v>0</v>
      </c>
      <c r="UNT6" s="314">
        <f t="shared" si="227"/>
        <v>0</v>
      </c>
      <c r="UNU6" s="314">
        <f t="shared" si="227"/>
        <v>0</v>
      </c>
      <c r="UNV6" s="314">
        <f t="shared" si="227"/>
        <v>0</v>
      </c>
      <c r="UNW6" s="314">
        <f t="shared" si="227"/>
        <v>0</v>
      </c>
      <c r="UNX6" s="314">
        <f t="shared" si="227"/>
        <v>0</v>
      </c>
      <c r="UNY6" s="314">
        <f t="shared" si="227"/>
        <v>0</v>
      </c>
      <c r="UNZ6" s="314">
        <f t="shared" si="227"/>
        <v>0</v>
      </c>
      <c r="UOA6" s="314">
        <f t="shared" si="227"/>
        <v>0</v>
      </c>
      <c r="UOB6" s="314">
        <f t="shared" si="227"/>
        <v>0</v>
      </c>
      <c r="UOC6" s="314">
        <f t="shared" si="227"/>
        <v>0</v>
      </c>
      <c r="UOD6" s="314">
        <f t="shared" si="227"/>
        <v>0</v>
      </c>
      <c r="UOE6" s="314">
        <f t="shared" si="227"/>
        <v>0</v>
      </c>
      <c r="UOF6" s="314">
        <f t="shared" si="227"/>
        <v>0</v>
      </c>
      <c r="UOG6" s="314">
        <f t="shared" si="227"/>
        <v>0</v>
      </c>
      <c r="UOH6" s="314">
        <f t="shared" si="227"/>
        <v>0</v>
      </c>
      <c r="UOI6" s="314">
        <f t="shared" si="227"/>
        <v>0</v>
      </c>
      <c r="UOJ6" s="314">
        <f t="shared" si="227"/>
        <v>0</v>
      </c>
      <c r="UOK6" s="314">
        <f t="shared" si="227"/>
        <v>0</v>
      </c>
      <c r="UOL6" s="314">
        <f t="shared" si="227"/>
        <v>0</v>
      </c>
      <c r="UOM6" s="314">
        <f t="shared" si="227"/>
        <v>0</v>
      </c>
      <c r="UON6" s="314">
        <f t="shared" ref="UON6:UQY6" si="228">UON35-(UON4+UON5+UON7+UON8+UON9)</f>
        <v>0</v>
      </c>
      <c r="UOO6" s="314">
        <f t="shared" si="228"/>
        <v>0</v>
      </c>
      <c r="UOP6" s="314">
        <f t="shared" si="228"/>
        <v>0</v>
      </c>
      <c r="UOQ6" s="314">
        <f t="shared" si="228"/>
        <v>0</v>
      </c>
      <c r="UOR6" s="314">
        <f t="shared" si="228"/>
        <v>0</v>
      </c>
      <c r="UOS6" s="314">
        <f t="shared" si="228"/>
        <v>0</v>
      </c>
      <c r="UOT6" s="314">
        <f t="shared" si="228"/>
        <v>0</v>
      </c>
      <c r="UOU6" s="314">
        <f t="shared" si="228"/>
        <v>0</v>
      </c>
      <c r="UOV6" s="314">
        <f t="shared" si="228"/>
        <v>0</v>
      </c>
      <c r="UOW6" s="314">
        <f t="shared" si="228"/>
        <v>0</v>
      </c>
      <c r="UOX6" s="314">
        <f t="shared" si="228"/>
        <v>0</v>
      </c>
      <c r="UOY6" s="314">
        <f t="shared" si="228"/>
        <v>0</v>
      </c>
      <c r="UOZ6" s="314">
        <f t="shared" si="228"/>
        <v>0</v>
      </c>
      <c r="UPA6" s="314">
        <f t="shared" si="228"/>
        <v>0</v>
      </c>
      <c r="UPB6" s="314">
        <f t="shared" si="228"/>
        <v>0</v>
      </c>
      <c r="UPC6" s="314">
        <f t="shared" si="228"/>
        <v>0</v>
      </c>
      <c r="UPD6" s="314">
        <f t="shared" si="228"/>
        <v>0</v>
      </c>
      <c r="UPE6" s="314">
        <f t="shared" si="228"/>
        <v>0</v>
      </c>
      <c r="UPF6" s="314">
        <f t="shared" si="228"/>
        <v>0</v>
      </c>
      <c r="UPG6" s="314">
        <f t="shared" si="228"/>
        <v>0</v>
      </c>
      <c r="UPH6" s="314">
        <f t="shared" si="228"/>
        <v>0</v>
      </c>
      <c r="UPI6" s="314">
        <f t="shared" si="228"/>
        <v>0</v>
      </c>
      <c r="UPJ6" s="314">
        <f t="shared" si="228"/>
        <v>0</v>
      </c>
      <c r="UPK6" s="314">
        <f t="shared" si="228"/>
        <v>0</v>
      </c>
      <c r="UPL6" s="314">
        <f t="shared" si="228"/>
        <v>0</v>
      </c>
      <c r="UPM6" s="314">
        <f t="shared" si="228"/>
        <v>0</v>
      </c>
      <c r="UPN6" s="314">
        <f t="shared" si="228"/>
        <v>0</v>
      </c>
      <c r="UPO6" s="314">
        <f t="shared" si="228"/>
        <v>0</v>
      </c>
      <c r="UPP6" s="314">
        <f t="shared" si="228"/>
        <v>0</v>
      </c>
      <c r="UPQ6" s="314">
        <f t="shared" si="228"/>
        <v>0</v>
      </c>
      <c r="UPR6" s="314">
        <f t="shared" si="228"/>
        <v>0</v>
      </c>
      <c r="UPS6" s="314">
        <f t="shared" si="228"/>
        <v>0</v>
      </c>
      <c r="UPT6" s="314">
        <f t="shared" si="228"/>
        <v>0</v>
      </c>
      <c r="UPU6" s="314">
        <f t="shared" si="228"/>
        <v>0</v>
      </c>
      <c r="UPV6" s="314">
        <f t="shared" si="228"/>
        <v>0</v>
      </c>
      <c r="UPW6" s="314">
        <f t="shared" si="228"/>
        <v>0</v>
      </c>
      <c r="UPX6" s="314">
        <f t="shared" si="228"/>
        <v>0</v>
      </c>
      <c r="UPY6" s="314">
        <f t="shared" si="228"/>
        <v>0</v>
      </c>
      <c r="UPZ6" s="314">
        <f t="shared" si="228"/>
        <v>0</v>
      </c>
      <c r="UQA6" s="314">
        <f t="shared" si="228"/>
        <v>0</v>
      </c>
      <c r="UQB6" s="314">
        <f t="shared" si="228"/>
        <v>0</v>
      </c>
      <c r="UQC6" s="314">
        <f t="shared" si="228"/>
        <v>0</v>
      </c>
      <c r="UQD6" s="314">
        <f t="shared" si="228"/>
        <v>0</v>
      </c>
      <c r="UQE6" s="314">
        <f t="shared" si="228"/>
        <v>0</v>
      </c>
      <c r="UQF6" s="314">
        <f t="shared" si="228"/>
        <v>0</v>
      </c>
      <c r="UQG6" s="314">
        <f t="shared" si="228"/>
        <v>0</v>
      </c>
      <c r="UQH6" s="314">
        <f t="shared" si="228"/>
        <v>0</v>
      </c>
      <c r="UQI6" s="314">
        <f t="shared" si="228"/>
        <v>0</v>
      </c>
      <c r="UQJ6" s="314">
        <f t="shared" si="228"/>
        <v>0</v>
      </c>
      <c r="UQK6" s="314">
        <f t="shared" si="228"/>
        <v>0</v>
      </c>
      <c r="UQL6" s="314">
        <f t="shared" si="228"/>
        <v>0</v>
      </c>
      <c r="UQM6" s="314">
        <f t="shared" si="228"/>
        <v>0</v>
      </c>
      <c r="UQN6" s="314">
        <f t="shared" si="228"/>
        <v>0</v>
      </c>
      <c r="UQO6" s="314">
        <f t="shared" si="228"/>
        <v>0</v>
      </c>
      <c r="UQP6" s="314">
        <f t="shared" si="228"/>
        <v>0</v>
      </c>
      <c r="UQQ6" s="314">
        <f t="shared" si="228"/>
        <v>0</v>
      </c>
      <c r="UQR6" s="314">
        <f t="shared" si="228"/>
        <v>0</v>
      </c>
      <c r="UQS6" s="314">
        <f t="shared" si="228"/>
        <v>0</v>
      </c>
      <c r="UQT6" s="314">
        <f t="shared" si="228"/>
        <v>0</v>
      </c>
      <c r="UQU6" s="314">
        <f t="shared" si="228"/>
        <v>0</v>
      </c>
      <c r="UQV6" s="314">
        <f t="shared" si="228"/>
        <v>0</v>
      </c>
      <c r="UQW6" s="314">
        <f t="shared" si="228"/>
        <v>0</v>
      </c>
      <c r="UQX6" s="314">
        <f t="shared" si="228"/>
        <v>0</v>
      </c>
      <c r="UQY6" s="314">
        <f t="shared" si="228"/>
        <v>0</v>
      </c>
      <c r="UQZ6" s="314">
        <f t="shared" ref="UQZ6:UTK6" si="229">UQZ35-(UQZ4+UQZ5+UQZ7+UQZ8+UQZ9)</f>
        <v>0</v>
      </c>
      <c r="URA6" s="314">
        <f t="shared" si="229"/>
        <v>0</v>
      </c>
      <c r="URB6" s="314">
        <f t="shared" si="229"/>
        <v>0</v>
      </c>
      <c r="URC6" s="314">
        <f t="shared" si="229"/>
        <v>0</v>
      </c>
      <c r="URD6" s="314">
        <f t="shared" si="229"/>
        <v>0</v>
      </c>
      <c r="URE6" s="314">
        <f t="shared" si="229"/>
        <v>0</v>
      </c>
      <c r="URF6" s="314">
        <f t="shared" si="229"/>
        <v>0</v>
      </c>
      <c r="URG6" s="314">
        <f t="shared" si="229"/>
        <v>0</v>
      </c>
      <c r="URH6" s="314">
        <f t="shared" si="229"/>
        <v>0</v>
      </c>
      <c r="URI6" s="314">
        <f t="shared" si="229"/>
        <v>0</v>
      </c>
      <c r="URJ6" s="314">
        <f t="shared" si="229"/>
        <v>0</v>
      </c>
      <c r="URK6" s="314">
        <f t="shared" si="229"/>
        <v>0</v>
      </c>
      <c r="URL6" s="314">
        <f t="shared" si="229"/>
        <v>0</v>
      </c>
      <c r="URM6" s="314">
        <f t="shared" si="229"/>
        <v>0</v>
      </c>
      <c r="URN6" s="314">
        <f t="shared" si="229"/>
        <v>0</v>
      </c>
      <c r="URO6" s="314">
        <f t="shared" si="229"/>
        <v>0</v>
      </c>
      <c r="URP6" s="314">
        <f t="shared" si="229"/>
        <v>0</v>
      </c>
      <c r="URQ6" s="314">
        <f t="shared" si="229"/>
        <v>0</v>
      </c>
      <c r="URR6" s="314">
        <f t="shared" si="229"/>
        <v>0</v>
      </c>
      <c r="URS6" s="314">
        <f t="shared" si="229"/>
        <v>0</v>
      </c>
      <c r="URT6" s="314">
        <f t="shared" si="229"/>
        <v>0</v>
      </c>
      <c r="URU6" s="314">
        <f t="shared" si="229"/>
        <v>0</v>
      </c>
      <c r="URV6" s="314">
        <f t="shared" si="229"/>
        <v>0</v>
      </c>
      <c r="URW6" s="314">
        <f t="shared" si="229"/>
        <v>0</v>
      </c>
      <c r="URX6" s="314">
        <f t="shared" si="229"/>
        <v>0</v>
      </c>
      <c r="URY6" s="314">
        <f t="shared" si="229"/>
        <v>0</v>
      </c>
      <c r="URZ6" s="314">
        <f t="shared" si="229"/>
        <v>0</v>
      </c>
      <c r="USA6" s="314">
        <f t="shared" si="229"/>
        <v>0</v>
      </c>
      <c r="USB6" s="314">
        <f t="shared" si="229"/>
        <v>0</v>
      </c>
      <c r="USC6" s="314">
        <f t="shared" si="229"/>
        <v>0</v>
      </c>
      <c r="USD6" s="314">
        <f t="shared" si="229"/>
        <v>0</v>
      </c>
      <c r="USE6" s="314">
        <f t="shared" si="229"/>
        <v>0</v>
      </c>
      <c r="USF6" s="314">
        <f t="shared" si="229"/>
        <v>0</v>
      </c>
      <c r="USG6" s="314">
        <f t="shared" si="229"/>
        <v>0</v>
      </c>
      <c r="USH6" s="314">
        <f t="shared" si="229"/>
        <v>0</v>
      </c>
      <c r="USI6" s="314">
        <f t="shared" si="229"/>
        <v>0</v>
      </c>
      <c r="USJ6" s="314">
        <f t="shared" si="229"/>
        <v>0</v>
      </c>
      <c r="USK6" s="314">
        <f t="shared" si="229"/>
        <v>0</v>
      </c>
      <c r="USL6" s="314">
        <f t="shared" si="229"/>
        <v>0</v>
      </c>
      <c r="USM6" s="314">
        <f t="shared" si="229"/>
        <v>0</v>
      </c>
      <c r="USN6" s="314">
        <f t="shared" si="229"/>
        <v>0</v>
      </c>
      <c r="USO6" s="314">
        <f t="shared" si="229"/>
        <v>0</v>
      </c>
      <c r="USP6" s="314">
        <f t="shared" si="229"/>
        <v>0</v>
      </c>
      <c r="USQ6" s="314">
        <f t="shared" si="229"/>
        <v>0</v>
      </c>
      <c r="USR6" s="314">
        <f t="shared" si="229"/>
        <v>0</v>
      </c>
      <c r="USS6" s="314">
        <f t="shared" si="229"/>
        <v>0</v>
      </c>
      <c r="UST6" s="314">
        <f t="shared" si="229"/>
        <v>0</v>
      </c>
      <c r="USU6" s="314">
        <f t="shared" si="229"/>
        <v>0</v>
      </c>
      <c r="USV6" s="314">
        <f t="shared" si="229"/>
        <v>0</v>
      </c>
      <c r="USW6" s="314">
        <f t="shared" si="229"/>
        <v>0</v>
      </c>
      <c r="USX6" s="314">
        <f t="shared" si="229"/>
        <v>0</v>
      </c>
      <c r="USY6" s="314">
        <f t="shared" si="229"/>
        <v>0</v>
      </c>
      <c r="USZ6" s="314">
        <f t="shared" si="229"/>
        <v>0</v>
      </c>
      <c r="UTA6" s="314">
        <f t="shared" si="229"/>
        <v>0</v>
      </c>
      <c r="UTB6" s="314">
        <f t="shared" si="229"/>
        <v>0</v>
      </c>
      <c r="UTC6" s="314">
        <f t="shared" si="229"/>
        <v>0</v>
      </c>
      <c r="UTD6" s="314">
        <f t="shared" si="229"/>
        <v>0</v>
      </c>
      <c r="UTE6" s="314">
        <f t="shared" si="229"/>
        <v>0</v>
      </c>
      <c r="UTF6" s="314">
        <f t="shared" si="229"/>
        <v>0</v>
      </c>
      <c r="UTG6" s="314">
        <f t="shared" si="229"/>
        <v>0</v>
      </c>
      <c r="UTH6" s="314">
        <f t="shared" si="229"/>
        <v>0</v>
      </c>
      <c r="UTI6" s="314">
        <f t="shared" si="229"/>
        <v>0</v>
      </c>
      <c r="UTJ6" s="314">
        <f t="shared" si="229"/>
        <v>0</v>
      </c>
      <c r="UTK6" s="314">
        <f t="shared" si="229"/>
        <v>0</v>
      </c>
      <c r="UTL6" s="314">
        <f t="shared" ref="UTL6:UVW6" si="230">UTL35-(UTL4+UTL5+UTL7+UTL8+UTL9)</f>
        <v>0</v>
      </c>
      <c r="UTM6" s="314">
        <f t="shared" si="230"/>
        <v>0</v>
      </c>
      <c r="UTN6" s="314">
        <f t="shared" si="230"/>
        <v>0</v>
      </c>
      <c r="UTO6" s="314">
        <f t="shared" si="230"/>
        <v>0</v>
      </c>
      <c r="UTP6" s="314">
        <f t="shared" si="230"/>
        <v>0</v>
      </c>
      <c r="UTQ6" s="314">
        <f t="shared" si="230"/>
        <v>0</v>
      </c>
      <c r="UTR6" s="314">
        <f t="shared" si="230"/>
        <v>0</v>
      </c>
      <c r="UTS6" s="314">
        <f t="shared" si="230"/>
        <v>0</v>
      </c>
      <c r="UTT6" s="314">
        <f t="shared" si="230"/>
        <v>0</v>
      </c>
      <c r="UTU6" s="314">
        <f t="shared" si="230"/>
        <v>0</v>
      </c>
      <c r="UTV6" s="314">
        <f t="shared" si="230"/>
        <v>0</v>
      </c>
      <c r="UTW6" s="314">
        <f t="shared" si="230"/>
        <v>0</v>
      </c>
      <c r="UTX6" s="314">
        <f t="shared" si="230"/>
        <v>0</v>
      </c>
      <c r="UTY6" s="314">
        <f t="shared" si="230"/>
        <v>0</v>
      </c>
      <c r="UTZ6" s="314">
        <f t="shared" si="230"/>
        <v>0</v>
      </c>
      <c r="UUA6" s="314">
        <f t="shared" si="230"/>
        <v>0</v>
      </c>
      <c r="UUB6" s="314">
        <f t="shared" si="230"/>
        <v>0</v>
      </c>
      <c r="UUC6" s="314">
        <f t="shared" si="230"/>
        <v>0</v>
      </c>
      <c r="UUD6" s="314">
        <f t="shared" si="230"/>
        <v>0</v>
      </c>
      <c r="UUE6" s="314">
        <f t="shared" si="230"/>
        <v>0</v>
      </c>
      <c r="UUF6" s="314">
        <f t="shared" si="230"/>
        <v>0</v>
      </c>
      <c r="UUG6" s="314">
        <f t="shared" si="230"/>
        <v>0</v>
      </c>
      <c r="UUH6" s="314">
        <f t="shared" si="230"/>
        <v>0</v>
      </c>
      <c r="UUI6" s="314">
        <f t="shared" si="230"/>
        <v>0</v>
      </c>
      <c r="UUJ6" s="314">
        <f t="shared" si="230"/>
        <v>0</v>
      </c>
      <c r="UUK6" s="314">
        <f t="shared" si="230"/>
        <v>0</v>
      </c>
      <c r="UUL6" s="314">
        <f t="shared" si="230"/>
        <v>0</v>
      </c>
      <c r="UUM6" s="314">
        <f t="shared" si="230"/>
        <v>0</v>
      </c>
      <c r="UUN6" s="314">
        <f t="shared" si="230"/>
        <v>0</v>
      </c>
      <c r="UUO6" s="314">
        <f t="shared" si="230"/>
        <v>0</v>
      </c>
      <c r="UUP6" s="314">
        <f t="shared" si="230"/>
        <v>0</v>
      </c>
      <c r="UUQ6" s="314">
        <f t="shared" si="230"/>
        <v>0</v>
      </c>
      <c r="UUR6" s="314">
        <f t="shared" si="230"/>
        <v>0</v>
      </c>
      <c r="UUS6" s="314">
        <f t="shared" si="230"/>
        <v>0</v>
      </c>
      <c r="UUT6" s="314">
        <f t="shared" si="230"/>
        <v>0</v>
      </c>
      <c r="UUU6" s="314">
        <f t="shared" si="230"/>
        <v>0</v>
      </c>
      <c r="UUV6" s="314">
        <f t="shared" si="230"/>
        <v>0</v>
      </c>
      <c r="UUW6" s="314">
        <f t="shared" si="230"/>
        <v>0</v>
      </c>
      <c r="UUX6" s="314">
        <f t="shared" si="230"/>
        <v>0</v>
      </c>
      <c r="UUY6" s="314">
        <f t="shared" si="230"/>
        <v>0</v>
      </c>
      <c r="UUZ6" s="314">
        <f t="shared" si="230"/>
        <v>0</v>
      </c>
      <c r="UVA6" s="314">
        <f t="shared" si="230"/>
        <v>0</v>
      </c>
      <c r="UVB6" s="314">
        <f t="shared" si="230"/>
        <v>0</v>
      </c>
      <c r="UVC6" s="314">
        <f t="shared" si="230"/>
        <v>0</v>
      </c>
      <c r="UVD6" s="314">
        <f t="shared" si="230"/>
        <v>0</v>
      </c>
      <c r="UVE6" s="314">
        <f t="shared" si="230"/>
        <v>0</v>
      </c>
      <c r="UVF6" s="314">
        <f t="shared" si="230"/>
        <v>0</v>
      </c>
      <c r="UVG6" s="314">
        <f t="shared" si="230"/>
        <v>0</v>
      </c>
      <c r="UVH6" s="314">
        <f t="shared" si="230"/>
        <v>0</v>
      </c>
      <c r="UVI6" s="314">
        <f t="shared" si="230"/>
        <v>0</v>
      </c>
      <c r="UVJ6" s="314">
        <f t="shared" si="230"/>
        <v>0</v>
      </c>
      <c r="UVK6" s="314">
        <f t="shared" si="230"/>
        <v>0</v>
      </c>
      <c r="UVL6" s="314">
        <f t="shared" si="230"/>
        <v>0</v>
      </c>
      <c r="UVM6" s="314">
        <f t="shared" si="230"/>
        <v>0</v>
      </c>
      <c r="UVN6" s="314">
        <f t="shared" si="230"/>
        <v>0</v>
      </c>
      <c r="UVO6" s="314">
        <f t="shared" si="230"/>
        <v>0</v>
      </c>
      <c r="UVP6" s="314">
        <f t="shared" si="230"/>
        <v>0</v>
      </c>
      <c r="UVQ6" s="314">
        <f t="shared" si="230"/>
        <v>0</v>
      </c>
      <c r="UVR6" s="314">
        <f t="shared" si="230"/>
        <v>0</v>
      </c>
      <c r="UVS6" s="314">
        <f t="shared" si="230"/>
        <v>0</v>
      </c>
      <c r="UVT6" s="314">
        <f t="shared" si="230"/>
        <v>0</v>
      </c>
      <c r="UVU6" s="314">
        <f t="shared" si="230"/>
        <v>0</v>
      </c>
      <c r="UVV6" s="314">
        <f t="shared" si="230"/>
        <v>0</v>
      </c>
      <c r="UVW6" s="314">
        <f t="shared" si="230"/>
        <v>0</v>
      </c>
      <c r="UVX6" s="314">
        <f t="shared" ref="UVX6:UYI6" si="231">UVX35-(UVX4+UVX5+UVX7+UVX8+UVX9)</f>
        <v>0</v>
      </c>
      <c r="UVY6" s="314">
        <f t="shared" si="231"/>
        <v>0</v>
      </c>
      <c r="UVZ6" s="314">
        <f t="shared" si="231"/>
        <v>0</v>
      </c>
      <c r="UWA6" s="314">
        <f t="shared" si="231"/>
        <v>0</v>
      </c>
      <c r="UWB6" s="314">
        <f t="shared" si="231"/>
        <v>0</v>
      </c>
      <c r="UWC6" s="314">
        <f t="shared" si="231"/>
        <v>0</v>
      </c>
      <c r="UWD6" s="314">
        <f t="shared" si="231"/>
        <v>0</v>
      </c>
      <c r="UWE6" s="314">
        <f t="shared" si="231"/>
        <v>0</v>
      </c>
      <c r="UWF6" s="314">
        <f t="shared" si="231"/>
        <v>0</v>
      </c>
      <c r="UWG6" s="314">
        <f t="shared" si="231"/>
        <v>0</v>
      </c>
      <c r="UWH6" s="314">
        <f t="shared" si="231"/>
        <v>0</v>
      </c>
      <c r="UWI6" s="314">
        <f t="shared" si="231"/>
        <v>0</v>
      </c>
      <c r="UWJ6" s="314">
        <f t="shared" si="231"/>
        <v>0</v>
      </c>
      <c r="UWK6" s="314">
        <f t="shared" si="231"/>
        <v>0</v>
      </c>
      <c r="UWL6" s="314">
        <f t="shared" si="231"/>
        <v>0</v>
      </c>
      <c r="UWM6" s="314">
        <f t="shared" si="231"/>
        <v>0</v>
      </c>
      <c r="UWN6" s="314">
        <f t="shared" si="231"/>
        <v>0</v>
      </c>
      <c r="UWO6" s="314">
        <f t="shared" si="231"/>
        <v>0</v>
      </c>
      <c r="UWP6" s="314">
        <f t="shared" si="231"/>
        <v>0</v>
      </c>
      <c r="UWQ6" s="314">
        <f t="shared" si="231"/>
        <v>0</v>
      </c>
      <c r="UWR6" s="314">
        <f t="shared" si="231"/>
        <v>0</v>
      </c>
      <c r="UWS6" s="314">
        <f t="shared" si="231"/>
        <v>0</v>
      </c>
      <c r="UWT6" s="314">
        <f t="shared" si="231"/>
        <v>0</v>
      </c>
      <c r="UWU6" s="314">
        <f t="shared" si="231"/>
        <v>0</v>
      </c>
      <c r="UWV6" s="314">
        <f t="shared" si="231"/>
        <v>0</v>
      </c>
      <c r="UWW6" s="314">
        <f t="shared" si="231"/>
        <v>0</v>
      </c>
      <c r="UWX6" s="314">
        <f t="shared" si="231"/>
        <v>0</v>
      </c>
      <c r="UWY6" s="314">
        <f t="shared" si="231"/>
        <v>0</v>
      </c>
      <c r="UWZ6" s="314">
        <f t="shared" si="231"/>
        <v>0</v>
      </c>
      <c r="UXA6" s="314">
        <f t="shared" si="231"/>
        <v>0</v>
      </c>
      <c r="UXB6" s="314">
        <f t="shared" si="231"/>
        <v>0</v>
      </c>
      <c r="UXC6" s="314">
        <f t="shared" si="231"/>
        <v>0</v>
      </c>
      <c r="UXD6" s="314">
        <f t="shared" si="231"/>
        <v>0</v>
      </c>
      <c r="UXE6" s="314">
        <f t="shared" si="231"/>
        <v>0</v>
      </c>
      <c r="UXF6" s="314">
        <f t="shared" si="231"/>
        <v>0</v>
      </c>
      <c r="UXG6" s="314">
        <f t="shared" si="231"/>
        <v>0</v>
      </c>
      <c r="UXH6" s="314">
        <f t="shared" si="231"/>
        <v>0</v>
      </c>
      <c r="UXI6" s="314">
        <f t="shared" si="231"/>
        <v>0</v>
      </c>
      <c r="UXJ6" s="314">
        <f t="shared" si="231"/>
        <v>0</v>
      </c>
      <c r="UXK6" s="314">
        <f t="shared" si="231"/>
        <v>0</v>
      </c>
      <c r="UXL6" s="314">
        <f t="shared" si="231"/>
        <v>0</v>
      </c>
      <c r="UXM6" s="314">
        <f t="shared" si="231"/>
        <v>0</v>
      </c>
      <c r="UXN6" s="314">
        <f t="shared" si="231"/>
        <v>0</v>
      </c>
      <c r="UXO6" s="314">
        <f t="shared" si="231"/>
        <v>0</v>
      </c>
      <c r="UXP6" s="314">
        <f t="shared" si="231"/>
        <v>0</v>
      </c>
      <c r="UXQ6" s="314">
        <f t="shared" si="231"/>
        <v>0</v>
      </c>
      <c r="UXR6" s="314">
        <f t="shared" si="231"/>
        <v>0</v>
      </c>
      <c r="UXS6" s="314">
        <f t="shared" si="231"/>
        <v>0</v>
      </c>
      <c r="UXT6" s="314">
        <f t="shared" si="231"/>
        <v>0</v>
      </c>
      <c r="UXU6" s="314">
        <f t="shared" si="231"/>
        <v>0</v>
      </c>
      <c r="UXV6" s="314">
        <f t="shared" si="231"/>
        <v>0</v>
      </c>
      <c r="UXW6" s="314">
        <f t="shared" si="231"/>
        <v>0</v>
      </c>
      <c r="UXX6" s="314">
        <f t="shared" si="231"/>
        <v>0</v>
      </c>
      <c r="UXY6" s="314">
        <f t="shared" si="231"/>
        <v>0</v>
      </c>
      <c r="UXZ6" s="314">
        <f t="shared" si="231"/>
        <v>0</v>
      </c>
      <c r="UYA6" s="314">
        <f t="shared" si="231"/>
        <v>0</v>
      </c>
      <c r="UYB6" s="314">
        <f t="shared" si="231"/>
        <v>0</v>
      </c>
      <c r="UYC6" s="314">
        <f t="shared" si="231"/>
        <v>0</v>
      </c>
      <c r="UYD6" s="314">
        <f t="shared" si="231"/>
        <v>0</v>
      </c>
      <c r="UYE6" s="314">
        <f t="shared" si="231"/>
        <v>0</v>
      </c>
      <c r="UYF6" s="314">
        <f t="shared" si="231"/>
        <v>0</v>
      </c>
      <c r="UYG6" s="314">
        <f t="shared" si="231"/>
        <v>0</v>
      </c>
      <c r="UYH6" s="314">
        <f t="shared" si="231"/>
        <v>0</v>
      </c>
      <c r="UYI6" s="314">
        <f t="shared" si="231"/>
        <v>0</v>
      </c>
      <c r="UYJ6" s="314">
        <f t="shared" ref="UYJ6:VAU6" si="232">UYJ35-(UYJ4+UYJ5+UYJ7+UYJ8+UYJ9)</f>
        <v>0</v>
      </c>
      <c r="UYK6" s="314">
        <f t="shared" si="232"/>
        <v>0</v>
      </c>
      <c r="UYL6" s="314">
        <f t="shared" si="232"/>
        <v>0</v>
      </c>
      <c r="UYM6" s="314">
        <f t="shared" si="232"/>
        <v>0</v>
      </c>
      <c r="UYN6" s="314">
        <f t="shared" si="232"/>
        <v>0</v>
      </c>
      <c r="UYO6" s="314">
        <f t="shared" si="232"/>
        <v>0</v>
      </c>
      <c r="UYP6" s="314">
        <f t="shared" si="232"/>
        <v>0</v>
      </c>
      <c r="UYQ6" s="314">
        <f t="shared" si="232"/>
        <v>0</v>
      </c>
      <c r="UYR6" s="314">
        <f t="shared" si="232"/>
        <v>0</v>
      </c>
      <c r="UYS6" s="314">
        <f t="shared" si="232"/>
        <v>0</v>
      </c>
      <c r="UYT6" s="314">
        <f t="shared" si="232"/>
        <v>0</v>
      </c>
      <c r="UYU6" s="314">
        <f t="shared" si="232"/>
        <v>0</v>
      </c>
      <c r="UYV6" s="314">
        <f t="shared" si="232"/>
        <v>0</v>
      </c>
      <c r="UYW6" s="314">
        <f t="shared" si="232"/>
        <v>0</v>
      </c>
      <c r="UYX6" s="314">
        <f t="shared" si="232"/>
        <v>0</v>
      </c>
      <c r="UYY6" s="314">
        <f t="shared" si="232"/>
        <v>0</v>
      </c>
      <c r="UYZ6" s="314">
        <f t="shared" si="232"/>
        <v>0</v>
      </c>
      <c r="UZA6" s="314">
        <f t="shared" si="232"/>
        <v>0</v>
      </c>
      <c r="UZB6" s="314">
        <f t="shared" si="232"/>
        <v>0</v>
      </c>
      <c r="UZC6" s="314">
        <f t="shared" si="232"/>
        <v>0</v>
      </c>
      <c r="UZD6" s="314">
        <f t="shared" si="232"/>
        <v>0</v>
      </c>
      <c r="UZE6" s="314">
        <f t="shared" si="232"/>
        <v>0</v>
      </c>
      <c r="UZF6" s="314">
        <f t="shared" si="232"/>
        <v>0</v>
      </c>
      <c r="UZG6" s="314">
        <f t="shared" si="232"/>
        <v>0</v>
      </c>
      <c r="UZH6" s="314">
        <f t="shared" si="232"/>
        <v>0</v>
      </c>
      <c r="UZI6" s="314">
        <f t="shared" si="232"/>
        <v>0</v>
      </c>
      <c r="UZJ6" s="314">
        <f t="shared" si="232"/>
        <v>0</v>
      </c>
      <c r="UZK6" s="314">
        <f t="shared" si="232"/>
        <v>0</v>
      </c>
      <c r="UZL6" s="314">
        <f t="shared" si="232"/>
        <v>0</v>
      </c>
      <c r="UZM6" s="314">
        <f t="shared" si="232"/>
        <v>0</v>
      </c>
      <c r="UZN6" s="314">
        <f t="shared" si="232"/>
        <v>0</v>
      </c>
      <c r="UZO6" s="314">
        <f t="shared" si="232"/>
        <v>0</v>
      </c>
      <c r="UZP6" s="314">
        <f t="shared" si="232"/>
        <v>0</v>
      </c>
      <c r="UZQ6" s="314">
        <f t="shared" si="232"/>
        <v>0</v>
      </c>
      <c r="UZR6" s="314">
        <f t="shared" si="232"/>
        <v>0</v>
      </c>
      <c r="UZS6" s="314">
        <f t="shared" si="232"/>
        <v>0</v>
      </c>
      <c r="UZT6" s="314">
        <f t="shared" si="232"/>
        <v>0</v>
      </c>
      <c r="UZU6" s="314">
        <f t="shared" si="232"/>
        <v>0</v>
      </c>
      <c r="UZV6" s="314">
        <f t="shared" si="232"/>
        <v>0</v>
      </c>
      <c r="UZW6" s="314">
        <f t="shared" si="232"/>
        <v>0</v>
      </c>
      <c r="UZX6" s="314">
        <f t="shared" si="232"/>
        <v>0</v>
      </c>
      <c r="UZY6" s="314">
        <f t="shared" si="232"/>
        <v>0</v>
      </c>
      <c r="UZZ6" s="314">
        <f t="shared" si="232"/>
        <v>0</v>
      </c>
      <c r="VAA6" s="314">
        <f t="shared" si="232"/>
        <v>0</v>
      </c>
      <c r="VAB6" s="314">
        <f t="shared" si="232"/>
        <v>0</v>
      </c>
      <c r="VAC6" s="314">
        <f t="shared" si="232"/>
        <v>0</v>
      </c>
      <c r="VAD6" s="314">
        <f t="shared" si="232"/>
        <v>0</v>
      </c>
      <c r="VAE6" s="314">
        <f t="shared" si="232"/>
        <v>0</v>
      </c>
      <c r="VAF6" s="314">
        <f t="shared" si="232"/>
        <v>0</v>
      </c>
      <c r="VAG6" s="314">
        <f t="shared" si="232"/>
        <v>0</v>
      </c>
      <c r="VAH6" s="314">
        <f t="shared" si="232"/>
        <v>0</v>
      </c>
      <c r="VAI6" s="314">
        <f t="shared" si="232"/>
        <v>0</v>
      </c>
      <c r="VAJ6" s="314">
        <f t="shared" si="232"/>
        <v>0</v>
      </c>
      <c r="VAK6" s="314">
        <f t="shared" si="232"/>
        <v>0</v>
      </c>
      <c r="VAL6" s="314">
        <f t="shared" si="232"/>
        <v>0</v>
      </c>
      <c r="VAM6" s="314">
        <f t="shared" si="232"/>
        <v>0</v>
      </c>
      <c r="VAN6" s="314">
        <f t="shared" si="232"/>
        <v>0</v>
      </c>
      <c r="VAO6" s="314">
        <f t="shared" si="232"/>
        <v>0</v>
      </c>
      <c r="VAP6" s="314">
        <f t="shared" si="232"/>
        <v>0</v>
      </c>
      <c r="VAQ6" s="314">
        <f t="shared" si="232"/>
        <v>0</v>
      </c>
      <c r="VAR6" s="314">
        <f t="shared" si="232"/>
        <v>0</v>
      </c>
      <c r="VAS6" s="314">
        <f t="shared" si="232"/>
        <v>0</v>
      </c>
      <c r="VAT6" s="314">
        <f t="shared" si="232"/>
        <v>0</v>
      </c>
      <c r="VAU6" s="314">
        <f t="shared" si="232"/>
        <v>0</v>
      </c>
      <c r="VAV6" s="314">
        <f t="shared" ref="VAV6:VDG6" si="233">VAV35-(VAV4+VAV5+VAV7+VAV8+VAV9)</f>
        <v>0</v>
      </c>
      <c r="VAW6" s="314">
        <f t="shared" si="233"/>
        <v>0</v>
      </c>
      <c r="VAX6" s="314">
        <f t="shared" si="233"/>
        <v>0</v>
      </c>
      <c r="VAY6" s="314">
        <f t="shared" si="233"/>
        <v>0</v>
      </c>
      <c r="VAZ6" s="314">
        <f t="shared" si="233"/>
        <v>0</v>
      </c>
      <c r="VBA6" s="314">
        <f t="shared" si="233"/>
        <v>0</v>
      </c>
      <c r="VBB6" s="314">
        <f t="shared" si="233"/>
        <v>0</v>
      </c>
      <c r="VBC6" s="314">
        <f t="shared" si="233"/>
        <v>0</v>
      </c>
      <c r="VBD6" s="314">
        <f t="shared" si="233"/>
        <v>0</v>
      </c>
      <c r="VBE6" s="314">
        <f t="shared" si="233"/>
        <v>0</v>
      </c>
      <c r="VBF6" s="314">
        <f t="shared" si="233"/>
        <v>0</v>
      </c>
      <c r="VBG6" s="314">
        <f t="shared" si="233"/>
        <v>0</v>
      </c>
      <c r="VBH6" s="314">
        <f t="shared" si="233"/>
        <v>0</v>
      </c>
      <c r="VBI6" s="314">
        <f t="shared" si="233"/>
        <v>0</v>
      </c>
      <c r="VBJ6" s="314">
        <f t="shared" si="233"/>
        <v>0</v>
      </c>
      <c r="VBK6" s="314">
        <f t="shared" si="233"/>
        <v>0</v>
      </c>
      <c r="VBL6" s="314">
        <f t="shared" si="233"/>
        <v>0</v>
      </c>
      <c r="VBM6" s="314">
        <f t="shared" si="233"/>
        <v>0</v>
      </c>
      <c r="VBN6" s="314">
        <f t="shared" si="233"/>
        <v>0</v>
      </c>
      <c r="VBO6" s="314">
        <f t="shared" si="233"/>
        <v>0</v>
      </c>
      <c r="VBP6" s="314">
        <f t="shared" si="233"/>
        <v>0</v>
      </c>
      <c r="VBQ6" s="314">
        <f t="shared" si="233"/>
        <v>0</v>
      </c>
      <c r="VBR6" s="314">
        <f t="shared" si="233"/>
        <v>0</v>
      </c>
      <c r="VBS6" s="314">
        <f t="shared" si="233"/>
        <v>0</v>
      </c>
      <c r="VBT6" s="314">
        <f t="shared" si="233"/>
        <v>0</v>
      </c>
      <c r="VBU6" s="314">
        <f t="shared" si="233"/>
        <v>0</v>
      </c>
      <c r="VBV6" s="314">
        <f t="shared" si="233"/>
        <v>0</v>
      </c>
      <c r="VBW6" s="314">
        <f t="shared" si="233"/>
        <v>0</v>
      </c>
      <c r="VBX6" s="314">
        <f t="shared" si="233"/>
        <v>0</v>
      </c>
      <c r="VBY6" s="314">
        <f t="shared" si="233"/>
        <v>0</v>
      </c>
      <c r="VBZ6" s="314">
        <f t="shared" si="233"/>
        <v>0</v>
      </c>
      <c r="VCA6" s="314">
        <f t="shared" si="233"/>
        <v>0</v>
      </c>
      <c r="VCB6" s="314">
        <f t="shared" si="233"/>
        <v>0</v>
      </c>
      <c r="VCC6" s="314">
        <f t="shared" si="233"/>
        <v>0</v>
      </c>
      <c r="VCD6" s="314">
        <f t="shared" si="233"/>
        <v>0</v>
      </c>
      <c r="VCE6" s="314">
        <f t="shared" si="233"/>
        <v>0</v>
      </c>
      <c r="VCF6" s="314">
        <f t="shared" si="233"/>
        <v>0</v>
      </c>
      <c r="VCG6" s="314">
        <f t="shared" si="233"/>
        <v>0</v>
      </c>
      <c r="VCH6" s="314">
        <f t="shared" si="233"/>
        <v>0</v>
      </c>
      <c r="VCI6" s="314">
        <f t="shared" si="233"/>
        <v>0</v>
      </c>
      <c r="VCJ6" s="314">
        <f t="shared" si="233"/>
        <v>0</v>
      </c>
      <c r="VCK6" s="314">
        <f t="shared" si="233"/>
        <v>0</v>
      </c>
      <c r="VCL6" s="314">
        <f t="shared" si="233"/>
        <v>0</v>
      </c>
      <c r="VCM6" s="314">
        <f t="shared" si="233"/>
        <v>0</v>
      </c>
      <c r="VCN6" s="314">
        <f t="shared" si="233"/>
        <v>0</v>
      </c>
      <c r="VCO6" s="314">
        <f t="shared" si="233"/>
        <v>0</v>
      </c>
      <c r="VCP6" s="314">
        <f t="shared" si="233"/>
        <v>0</v>
      </c>
      <c r="VCQ6" s="314">
        <f t="shared" si="233"/>
        <v>0</v>
      </c>
      <c r="VCR6" s="314">
        <f t="shared" si="233"/>
        <v>0</v>
      </c>
      <c r="VCS6" s="314">
        <f t="shared" si="233"/>
        <v>0</v>
      </c>
      <c r="VCT6" s="314">
        <f t="shared" si="233"/>
        <v>0</v>
      </c>
      <c r="VCU6" s="314">
        <f t="shared" si="233"/>
        <v>0</v>
      </c>
      <c r="VCV6" s="314">
        <f t="shared" si="233"/>
        <v>0</v>
      </c>
      <c r="VCW6" s="314">
        <f t="shared" si="233"/>
        <v>0</v>
      </c>
      <c r="VCX6" s="314">
        <f t="shared" si="233"/>
        <v>0</v>
      </c>
      <c r="VCY6" s="314">
        <f t="shared" si="233"/>
        <v>0</v>
      </c>
      <c r="VCZ6" s="314">
        <f t="shared" si="233"/>
        <v>0</v>
      </c>
      <c r="VDA6" s="314">
        <f t="shared" si="233"/>
        <v>0</v>
      </c>
      <c r="VDB6" s="314">
        <f t="shared" si="233"/>
        <v>0</v>
      </c>
      <c r="VDC6" s="314">
        <f t="shared" si="233"/>
        <v>0</v>
      </c>
      <c r="VDD6" s="314">
        <f t="shared" si="233"/>
        <v>0</v>
      </c>
      <c r="VDE6" s="314">
        <f t="shared" si="233"/>
        <v>0</v>
      </c>
      <c r="VDF6" s="314">
        <f t="shared" si="233"/>
        <v>0</v>
      </c>
      <c r="VDG6" s="314">
        <f t="shared" si="233"/>
        <v>0</v>
      </c>
      <c r="VDH6" s="314">
        <f t="shared" ref="VDH6:VFS6" si="234">VDH35-(VDH4+VDH5+VDH7+VDH8+VDH9)</f>
        <v>0</v>
      </c>
      <c r="VDI6" s="314">
        <f t="shared" si="234"/>
        <v>0</v>
      </c>
      <c r="VDJ6" s="314">
        <f t="shared" si="234"/>
        <v>0</v>
      </c>
      <c r="VDK6" s="314">
        <f t="shared" si="234"/>
        <v>0</v>
      </c>
      <c r="VDL6" s="314">
        <f t="shared" si="234"/>
        <v>0</v>
      </c>
      <c r="VDM6" s="314">
        <f t="shared" si="234"/>
        <v>0</v>
      </c>
      <c r="VDN6" s="314">
        <f t="shared" si="234"/>
        <v>0</v>
      </c>
      <c r="VDO6" s="314">
        <f t="shared" si="234"/>
        <v>0</v>
      </c>
      <c r="VDP6" s="314">
        <f t="shared" si="234"/>
        <v>0</v>
      </c>
      <c r="VDQ6" s="314">
        <f t="shared" si="234"/>
        <v>0</v>
      </c>
      <c r="VDR6" s="314">
        <f t="shared" si="234"/>
        <v>0</v>
      </c>
      <c r="VDS6" s="314">
        <f t="shared" si="234"/>
        <v>0</v>
      </c>
      <c r="VDT6" s="314">
        <f t="shared" si="234"/>
        <v>0</v>
      </c>
      <c r="VDU6" s="314">
        <f t="shared" si="234"/>
        <v>0</v>
      </c>
      <c r="VDV6" s="314">
        <f t="shared" si="234"/>
        <v>0</v>
      </c>
      <c r="VDW6" s="314">
        <f t="shared" si="234"/>
        <v>0</v>
      </c>
      <c r="VDX6" s="314">
        <f t="shared" si="234"/>
        <v>0</v>
      </c>
      <c r="VDY6" s="314">
        <f t="shared" si="234"/>
        <v>0</v>
      </c>
      <c r="VDZ6" s="314">
        <f t="shared" si="234"/>
        <v>0</v>
      </c>
      <c r="VEA6" s="314">
        <f t="shared" si="234"/>
        <v>0</v>
      </c>
      <c r="VEB6" s="314">
        <f t="shared" si="234"/>
        <v>0</v>
      </c>
      <c r="VEC6" s="314">
        <f t="shared" si="234"/>
        <v>0</v>
      </c>
      <c r="VED6" s="314">
        <f t="shared" si="234"/>
        <v>0</v>
      </c>
      <c r="VEE6" s="314">
        <f t="shared" si="234"/>
        <v>0</v>
      </c>
      <c r="VEF6" s="314">
        <f t="shared" si="234"/>
        <v>0</v>
      </c>
      <c r="VEG6" s="314">
        <f t="shared" si="234"/>
        <v>0</v>
      </c>
      <c r="VEH6" s="314">
        <f t="shared" si="234"/>
        <v>0</v>
      </c>
      <c r="VEI6" s="314">
        <f t="shared" si="234"/>
        <v>0</v>
      </c>
      <c r="VEJ6" s="314">
        <f t="shared" si="234"/>
        <v>0</v>
      </c>
      <c r="VEK6" s="314">
        <f t="shared" si="234"/>
        <v>0</v>
      </c>
      <c r="VEL6" s="314">
        <f t="shared" si="234"/>
        <v>0</v>
      </c>
      <c r="VEM6" s="314">
        <f t="shared" si="234"/>
        <v>0</v>
      </c>
      <c r="VEN6" s="314">
        <f t="shared" si="234"/>
        <v>0</v>
      </c>
      <c r="VEO6" s="314">
        <f t="shared" si="234"/>
        <v>0</v>
      </c>
      <c r="VEP6" s="314">
        <f t="shared" si="234"/>
        <v>0</v>
      </c>
      <c r="VEQ6" s="314">
        <f t="shared" si="234"/>
        <v>0</v>
      </c>
      <c r="VER6" s="314">
        <f t="shared" si="234"/>
        <v>0</v>
      </c>
      <c r="VES6" s="314">
        <f t="shared" si="234"/>
        <v>0</v>
      </c>
      <c r="VET6" s="314">
        <f t="shared" si="234"/>
        <v>0</v>
      </c>
      <c r="VEU6" s="314">
        <f t="shared" si="234"/>
        <v>0</v>
      </c>
      <c r="VEV6" s="314">
        <f t="shared" si="234"/>
        <v>0</v>
      </c>
      <c r="VEW6" s="314">
        <f t="shared" si="234"/>
        <v>0</v>
      </c>
      <c r="VEX6" s="314">
        <f t="shared" si="234"/>
        <v>0</v>
      </c>
      <c r="VEY6" s="314">
        <f t="shared" si="234"/>
        <v>0</v>
      </c>
      <c r="VEZ6" s="314">
        <f t="shared" si="234"/>
        <v>0</v>
      </c>
      <c r="VFA6" s="314">
        <f t="shared" si="234"/>
        <v>0</v>
      </c>
      <c r="VFB6" s="314">
        <f t="shared" si="234"/>
        <v>0</v>
      </c>
      <c r="VFC6" s="314">
        <f t="shared" si="234"/>
        <v>0</v>
      </c>
      <c r="VFD6" s="314">
        <f t="shared" si="234"/>
        <v>0</v>
      </c>
      <c r="VFE6" s="314">
        <f t="shared" si="234"/>
        <v>0</v>
      </c>
      <c r="VFF6" s="314">
        <f t="shared" si="234"/>
        <v>0</v>
      </c>
      <c r="VFG6" s="314">
        <f t="shared" si="234"/>
        <v>0</v>
      </c>
      <c r="VFH6" s="314">
        <f t="shared" si="234"/>
        <v>0</v>
      </c>
      <c r="VFI6" s="314">
        <f t="shared" si="234"/>
        <v>0</v>
      </c>
      <c r="VFJ6" s="314">
        <f t="shared" si="234"/>
        <v>0</v>
      </c>
      <c r="VFK6" s="314">
        <f t="shared" si="234"/>
        <v>0</v>
      </c>
      <c r="VFL6" s="314">
        <f t="shared" si="234"/>
        <v>0</v>
      </c>
      <c r="VFM6" s="314">
        <f t="shared" si="234"/>
        <v>0</v>
      </c>
      <c r="VFN6" s="314">
        <f t="shared" si="234"/>
        <v>0</v>
      </c>
      <c r="VFO6" s="314">
        <f t="shared" si="234"/>
        <v>0</v>
      </c>
      <c r="VFP6" s="314">
        <f t="shared" si="234"/>
        <v>0</v>
      </c>
      <c r="VFQ6" s="314">
        <f t="shared" si="234"/>
        <v>0</v>
      </c>
      <c r="VFR6" s="314">
        <f t="shared" si="234"/>
        <v>0</v>
      </c>
      <c r="VFS6" s="314">
        <f t="shared" si="234"/>
        <v>0</v>
      </c>
      <c r="VFT6" s="314">
        <f t="shared" ref="VFT6:VIE6" si="235">VFT35-(VFT4+VFT5+VFT7+VFT8+VFT9)</f>
        <v>0</v>
      </c>
      <c r="VFU6" s="314">
        <f t="shared" si="235"/>
        <v>0</v>
      </c>
      <c r="VFV6" s="314">
        <f t="shared" si="235"/>
        <v>0</v>
      </c>
      <c r="VFW6" s="314">
        <f t="shared" si="235"/>
        <v>0</v>
      </c>
      <c r="VFX6" s="314">
        <f t="shared" si="235"/>
        <v>0</v>
      </c>
      <c r="VFY6" s="314">
        <f t="shared" si="235"/>
        <v>0</v>
      </c>
      <c r="VFZ6" s="314">
        <f t="shared" si="235"/>
        <v>0</v>
      </c>
      <c r="VGA6" s="314">
        <f t="shared" si="235"/>
        <v>0</v>
      </c>
      <c r="VGB6" s="314">
        <f t="shared" si="235"/>
        <v>0</v>
      </c>
      <c r="VGC6" s="314">
        <f t="shared" si="235"/>
        <v>0</v>
      </c>
      <c r="VGD6" s="314">
        <f t="shared" si="235"/>
        <v>0</v>
      </c>
      <c r="VGE6" s="314">
        <f t="shared" si="235"/>
        <v>0</v>
      </c>
      <c r="VGF6" s="314">
        <f t="shared" si="235"/>
        <v>0</v>
      </c>
      <c r="VGG6" s="314">
        <f t="shared" si="235"/>
        <v>0</v>
      </c>
      <c r="VGH6" s="314">
        <f t="shared" si="235"/>
        <v>0</v>
      </c>
      <c r="VGI6" s="314">
        <f t="shared" si="235"/>
        <v>0</v>
      </c>
      <c r="VGJ6" s="314">
        <f t="shared" si="235"/>
        <v>0</v>
      </c>
      <c r="VGK6" s="314">
        <f t="shared" si="235"/>
        <v>0</v>
      </c>
      <c r="VGL6" s="314">
        <f t="shared" si="235"/>
        <v>0</v>
      </c>
      <c r="VGM6" s="314">
        <f t="shared" si="235"/>
        <v>0</v>
      </c>
      <c r="VGN6" s="314">
        <f t="shared" si="235"/>
        <v>0</v>
      </c>
      <c r="VGO6" s="314">
        <f t="shared" si="235"/>
        <v>0</v>
      </c>
      <c r="VGP6" s="314">
        <f t="shared" si="235"/>
        <v>0</v>
      </c>
      <c r="VGQ6" s="314">
        <f t="shared" si="235"/>
        <v>0</v>
      </c>
      <c r="VGR6" s="314">
        <f t="shared" si="235"/>
        <v>0</v>
      </c>
      <c r="VGS6" s="314">
        <f t="shared" si="235"/>
        <v>0</v>
      </c>
      <c r="VGT6" s="314">
        <f t="shared" si="235"/>
        <v>0</v>
      </c>
      <c r="VGU6" s="314">
        <f t="shared" si="235"/>
        <v>0</v>
      </c>
      <c r="VGV6" s="314">
        <f t="shared" si="235"/>
        <v>0</v>
      </c>
      <c r="VGW6" s="314">
        <f t="shared" si="235"/>
        <v>0</v>
      </c>
      <c r="VGX6" s="314">
        <f t="shared" si="235"/>
        <v>0</v>
      </c>
      <c r="VGY6" s="314">
        <f t="shared" si="235"/>
        <v>0</v>
      </c>
      <c r="VGZ6" s="314">
        <f t="shared" si="235"/>
        <v>0</v>
      </c>
      <c r="VHA6" s="314">
        <f t="shared" si="235"/>
        <v>0</v>
      </c>
      <c r="VHB6" s="314">
        <f t="shared" si="235"/>
        <v>0</v>
      </c>
      <c r="VHC6" s="314">
        <f t="shared" si="235"/>
        <v>0</v>
      </c>
      <c r="VHD6" s="314">
        <f t="shared" si="235"/>
        <v>0</v>
      </c>
      <c r="VHE6" s="314">
        <f t="shared" si="235"/>
        <v>0</v>
      </c>
      <c r="VHF6" s="314">
        <f t="shared" si="235"/>
        <v>0</v>
      </c>
      <c r="VHG6" s="314">
        <f t="shared" si="235"/>
        <v>0</v>
      </c>
      <c r="VHH6" s="314">
        <f t="shared" si="235"/>
        <v>0</v>
      </c>
      <c r="VHI6" s="314">
        <f t="shared" si="235"/>
        <v>0</v>
      </c>
      <c r="VHJ6" s="314">
        <f t="shared" si="235"/>
        <v>0</v>
      </c>
      <c r="VHK6" s="314">
        <f t="shared" si="235"/>
        <v>0</v>
      </c>
      <c r="VHL6" s="314">
        <f t="shared" si="235"/>
        <v>0</v>
      </c>
      <c r="VHM6" s="314">
        <f t="shared" si="235"/>
        <v>0</v>
      </c>
      <c r="VHN6" s="314">
        <f t="shared" si="235"/>
        <v>0</v>
      </c>
      <c r="VHO6" s="314">
        <f t="shared" si="235"/>
        <v>0</v>
      </c>
      <c r="VHP6" s="314">
        <f t="shared" si="235"/>
        <v>0</v>
      </c>
      <c r="VHQ6" s="314">
        <f t="shared" si="235"/>
        <v>0</v>
      </c>
      <c r="VHR6" s="314">
        <f t="shared" si="235"/>
        <v>0</v>
      </c>
      <c r="VHS6" s="314">
        <f t="shared" si="235"/>
        <v>0</v>
      </c>
      <c r="VHT6" s="314">
        <f t="shared" si="235"/>
        <v>0</v>
      </c>
      <c r="VHU6" s="314">
        <f t="shared" si="235"/>
        <v>0</v>
      </c>
      <c r="VHV6" s="314">
        <f t="shared" si="235"/>
        <v>0</v>
      </c>
      <c r="VHW6" s="314">
        <f t="shared" si="235"/>
        <v>0</v>
      </c>
      <c r="VHX6" s="314">
        <f t="shared" si="235"/>
        <v>0</v>
      </c>
      <c r="VHY6" s="314">
        <f t="shared" si="235"/>
        <v>0</v>
      </c>
      <c r="VHZ6" s="314">
        <f t="shared" si="235"/>
        <v>0</v>
      </c>
      <c r="VIA6" s="314">
        <f t="shared" si="235"/>
        <v>0</v>
      </c>
      <c r="VIB6" s="314">
        <f t="shared" si="235"/>
        <v>0</v>
      </c>
      <c r="VIC6" s="314">
        <f t="shared" si="235"/>
        <v>0</v>
      </c>
      <c r="VID6" s="314">
        <f t="shared" si="235"/>
        <v>0</v>
      </c>
      <c r="VIE6" s="314">
        <f t="shared" si="235"/>
        <v>0</v>
      </c>
      <c r="VIF6" s="314">
        <f t="shared" ref="VIF6:VKQ6" si="236">VIF35-(VIF4+VIF5+VIF7+VIF8+VIF9)</f>
        <v>0</v>
      </c>
      <c r="VIG6" s="314">
        <f t="shared" si="236"/>
        <v>0</v>
      </c>
      <c r="VIH6" s="314">
        <f t="shared" si="236"/>
        <v>0</v>
      </c>
      <c r="VII6" s="314">
        <f t="shared" si="236"/>
        <v>0</v>
      </c>
      <c r="VIJ6" s="314">
        <f t="shared" si="236"/>
        <v>0</v>
      </c>
      <c r="VIK6" s="314">
        <f t="shared" si="236"/>
        <v>0</v>
      </c>
      <c r="VIL6" s="314">
        <f t="shared" si="236"/>
        <v>0</v>
      </c>
      <c r="VIM6" s="314">
        <f t="shared" si="236"/>
        <v>0</v>
      </c>
      <c r="VIN6" s="314">
        <f t="shared" si="236"/>
        <v>0</v>
      </c>
      <c r="VIO6" s="314">
        <f t="shared" si="236"/>
        <v>0</v>
      </c>
      <c r="VIP6" s="314">
        <f t="shared" si="236"/>
        <v>0</v>
      </c>
      <c r="VIQ6" s="314">
        <f t="shared" si="236"/>
        <v>0</v>
      </c>
      <c r="VIR6" s="314">
        <f t="shared" si="236"/>
        <v>0</v>
      </c>
      <c r="VIS6" s="314">
        <f t="shared" si="236"/>
        <v>0</v>
      </c>
      <c r="VIT6" s="314">
        <f t="shared" si="236"/>
        <v>0</v>
      </c>
      <c r="VIU6" s="314">
        <f t="shared" si="236"/>
        <v>0</v>
      </c>
      <c r="VIV6" s="314">
        <f t="shared" si="236"/>
        <v>0</v>
      </c>
      <c r="VIW6" s="314">
        <f t="shared" si="236"/>
        <v>0</v>
      </c>
      <c r="VIX6" s="314">
        <f t="shared" si="236"/>
        <v>0</v>
      </c>
      <c r="VIY6" s="314">
        <f t="shared" si="236"/>
        <v>0</v>
      </c>
      <c r="VIZ6" s="314">
        <f t="shared" si="236"/>
        <v>0</v>
      </c>
      <c r="VJA6" s="314">
        <f t="shared" si="236"/>
        <v>0</v>
      </c>
      <c r="VJB6" s="314">
        <f t="shared" si="236"/>
        <v>0</v>
      </c>
      <c r="VJC6" s="314">
        <f t="shared" si="236"/>
        <v>0</v>
      </c>
      <c r="VJD6" s="314">
        <f t="shared" si="236"/>
        <v>0</v>
      </c>
      <c r="VJE6" s="314">
        <f t="shared" si="236"/>
        <v>0</v>
      </c>
      <c r="VJF6" s="314">
        <f t="shared" si="236"/>
        <v>0</v>
      </c>
      <c r="VJG6" s="314">
        <f t="shared" si="236"/>
        <v>0</v>
      </c>
      <c r="VJH6" s="314">
        <f t="shared" si="236"/>
        <v>0</v>
      </c>
      <c r="VJI6" s="314">
        <f t="shared" si="236"/>
        <v>0</v>
      </c>
      <c r="VJJ6" s="314">
        <f t="shared" si="236"/>
        <v>0</v>
      </c>
      <c r="VJK6" s="314">
        <f t="shared" si="236"/>
        <v>0</v>
      </c>
      <c r="VJL6" s="314">
        <f t="shared" si="236"/>
        <v>0</v>
      </c>
      <c r="VJM6" s="314">
        <f t="shared" si="236"/>
        <v>0</v>
      </c>
      <c r="VJN6" s="314">
        <f t="shared" si="236"/>
        <v>0</v>
      </c>
      <c r="VJO6" s="314">
        <f t="shared" si="236"/>
        <v>0</v>
      </c>
      <c r="VJP6" s="314">
        <f t="shared" si="236"/>
        <v>0</v>
      </c>
      <c r="VJQ6" s="314">
        <f t="shared" si="236"/>
        <v>0</v>
      </c>
      <c r="VJR6" s="314">
        <f t="shared" si="236"/>
        <v>0</v>
      </c>
      <c r="VJS6" s="314">
        <f t="shared" si="236"/>
        <v>0</v>
      </c>
      <c r="VJT6" s="314">
        <f t="shared" si="236"/>
        <v>0</v>
      </c>
      <c r="VJU6" s="314">
        <f t="shared" si="236"/>
        <v>0</v>
      </c>
      <c r="VJV6" s="314">
        <f t="shared" si="236"/>
        <v>0</v>
      </c>
      <c r="VJW6" s="314">
        <f t="shared" si="236"/>
        <v>0</v>
      </c>
      <c r="VJX6" s="314">
        <f t="shared" si="236"/>
        <v>0</v>
      </c>
      <c r="VJY6" s="314">
        <f t="shared" si="236"/>
        <v>0</v>
      </c>
      <c r="VJZ6" s="314">
        <f t="shared" si="236"/>
        <v>0</v>
      </c>
      <c r="VKA6" s="314">
        <f t="shared" si="236"/>
        <v>0</v>
      </c>
      <c r="VKB6" s="314">
        <f t="shared" si="236"/>
        <v>0</v>
      </c>
      <c r="VKC6" s="314">
        <f t="shared" si="236"/>
        <v>0</v>
      </c>
      <c r="VKD6" s="314">
        <f t="shared" si="236"/>
        <v>0</v>
      </c>
      <c r="VKE6" s="314">
        <f t="shared" si="236"/>
        <v>0</v>
      </c>
      <c r="VKF6" s="314">
        <f t="shared" si="236"/>
        <v>0</v>
      </c>
      <c r="VKG6" s="314">
        <f t="shared" si="236"/>
        <v>0</v>
      </c>
      <c r="VKH6" s="314">
        <f t="shared" si="236"/>
        <v>0</v>
      </c>
      <c r="VKI6" s="314">
        <f t="shared" si="236"/>
        <v>0</v>
      </c>
      <c r="VKJ6" s="314">
        <f t="shared" si="236"/>
        <v>0</v>
      </c>
      <c r="VKK6" s="314">
        <f t="shared" si="236"/>
        <v>0</v>
      </c>
      <c r="VKL6" s="314">
        <f t="shared" si="236"/>
        <v>0</v>
      </c>
      <c r="VKM6" s="314">
        <f t="shared" si="236"/>
        <v>0</v>
      </c>
      <c r="VKN6" s="314">
        <f t="shared" si="236"/>
        <v>0</v>
      </c>
      <c r="VKO6" s="314">
        <f t="shared" si="236"/>
        <v>0</v>
      </c>
      <c r="VKP6" s="314">
        <f t="shared" si="236"/>
        <v>0</v>
      </c>
      <c r="VKQ6" s="314">
        <f t="shared" si="236"/>
        <v>0</v>
      </c>
      <c r="VKR6" s="314">
        <f t="shared" ref="VKR6:VNC6" si="237">VKR35-(VKR4+VKR5+VKR7+VKR8+VKR9)</f>
        <v>0</v>
      </c>
      <c r="VKS6" s="314">
        <f t="shared" si="237"/>
        <v>0</v>
      </c>
      <c r="VKT6" s="314">
        <f t="shared" si="237"/>
        <v>0</v>
      </c>
      <c r="VKU6" s="314">
        <f t="shared" si="237"/>
        <v>0</v>
      </c>
      <c r="VKV6" s="314">
        <f t="shared" si="237"/>
        <v>0</v>
      </c>
      <c r="VKW6" s="314">
        <f t="shared" si="237"/>
        <v>0</v>
      </c>
      <c r="VKX6" s="314">
        <f t="shared" si="237"/>
        <v>0</v>
      </c>
      <c r="VKY6" s="314">
        <f t="shared" si="237"/>
        <v>0</v>
      </c>
      <c r="VKZ6" s="314">
        <f t="shared" si="237"/>
        <v>0</v>
      </c>
      <c r="VLA6" s="314">
        <f t="shared" si="237"/>
        <v>0</v>
      </c>
      <c r="VLB6" s="314">
        <f t="shared" si="237"/>
        <v>0</v>
      </c>
      <c r="VLC6" s="314">
        <f t="shared" si="237"/>
        <v>0</v>
      </c>
      <c r="VLD6" s="314">
        <f t="shared" si="237"/>
        <v>0</v>
      </c>
      <c r="VLE6" s="314">
        <f t="shared" si="237"/>
        <v>0</v>
      </c>
      <c r="VLF6" s="314">
        <f t="shared" si="237"/>
        <v>0</v>
      </c>
      <c r="VLG6" s="314">
        <f t="shared" si="237"/>
        <v>0</v>
      </c>
      <c r="VLH6" s="314">
        <f t="shared" si="237"/>
        <v>0</v>
      </c>
      <c r="VLI6" s="314">
        <f t="shared" si="237"/>
        <v>0</v>
      </c>
      <c r="VLJ6" s="314">
        <f t="shared" si="237"/>
        <v>0</v>
      </c>
      <c r="VLK6" s="314">
        <f t="shared" si="237"/>
        <v>0</v>
      </c>
      <c r="VLL6" s="314">
        <f t="shared" si="237"/>
        <v>0</v>
      </c>
      <c r="VLM6" s="314">
        <f t="shared" si="237"/>
        <v>0</v>
      </c>
      <c r="VLN6" s="314">
        <f t="shared" si="237"/>
        <v>0</v>
      </c>
      <c r="VLO6" s="314">
        <f t="shared" si="237"/>
        <v>0</v>
      </c>
      <c r="VLP6" s="314">
        <f t="shared" si="237"/>
        <v>0</v>
      </c>
      <c r="VLQ6" s="314">
        <f t="shared" si="237"/>
        <v>0</v>
      </c>
      <c r="VLR6" s="314">
        <f t="shared" si="237"/>
        <v>0</v>
      </c>
      <c r="VLS6" s="314">
        <f t="shared" si="237"/>
        <v>0</v>
      </c>
      <c r="VLT6" s="314">
        <f t="shared" si="237"/>
        <v>0</v>
      </c>
      <c r="VLU6" s="314">
        <f t="shared" si="237"/>
        <v>0</v>
      </c>
      <c r="VLV6" s="314">
        <f t="shared" si="237"/>
        <v>0</v>
      </c>
      <c r="VLW6" s="314">
        <f t="shared" si="237"/>
        <v>0</v>
      </c>
      <c r="VLX6" s="314">
        <f t="shared" si="237"/>
        <v>0</v>
      </c>
      <c r="VLY6" s="314">
        <f t="shared" si="237"/>
        <v>0</v>
      </c>
      <c r="VLZ6" s="314">
        <f t="shared" si="237"/>
        <v>0</v>
      </c>
      <c r="VMA6" s="314">
        <f t="shared" si="237"/>
        <v>0</v>
      </c>
      <c r="VMB6" s="314">
        <f t="shared" si="237"/>
        <v>0</v>
      </c>
      <c r="VMC6" s="314">
        <f t="shared" si="237"/>
        <v>0</v>
      </c>
      <c r="VMD6" s="314">
        <f t="shared" si="237"/>
        <v>0</v>
      </c>
      <c r="VME6" s="314">
        <f t="shared" si="237"/>
        <v>0</v>
      </c>
      <c r="VMF6" s="314">
        <f t="shared" si="237"/>
        <v>0</v>
      </c>
      <c r="VMG6" s="314">
        <f t="shared" si="237"/>
        <v>0</v>
      </c>
      <c r="VMH6" s="314">
        <f t="shared" si="237"/>
        <v>0</v>
      </c>
      <c r="VMI6" s="314">
        <f t="shared" si="237"/>
        <v>0</v>
      </c>
      <c r="VMJ6" s="314">
        <f t="shared" si="237"/>
        <v>0</v>
      </c>
      <c r="VMK6" s="314">
        <f t="shared" si="237"/>
        <v>0</v>
      </c>
      <c r="VML6" s="314">
        <f t="shared" si="237"/>
        <v>0</v>
      </c>
      <c r="VMM6" s="314">
        <f t="shared" si="237"/>
        <v>0</v>
      </c>
      <c r="VMN6" s="314">
        <f t="shared" si="237"/>
        <v>0</v>
      </c>
      <c r="VMO6" s="314">
        <f t="shared" si="237"/>
        <v>0</v>
      </c>
      <c r="VMP6" s="314">
        <f t="shared" si="237"/>
        <v>0</v>
      </c>
      <c r="VMQ6" s="314">
        <f t="shared" si="237"/>
        <v>0</v>
      </c>
      <c r="VMR6" s="314">
        <f t="shared" si="237"/>
        <v>0</v>
      </c>
      <c r="VMS6" s="314">
        <f t="shared" si="237"/>
        <v>0</v>
      </c>
      <c r="VMT6" s="314">
        <f t="shared" si="237"/>
        <v>0</v>
      </c>
      <c r="VMU6" s="314">
        <f t="shared" si="237"/>
        <v>0</v>
      </c>
      <c r="VMV6" s="314">
        <f t="shared" si="237"/>
        <v>0</v>
      </c>
      <c r="VMW6" s="314">
        <f t="shared" si="237"/>
        <v>0</v>
      </c>
      <c r="VMX6" s="314">
        <f t="shared" si="237"/>
        <v>0</v>
      </c>
      <c r="VMY6" s="314">
        <f t="shared" si="237"/>
        <v>0</v>
      </c>
      <c r="VMZ6" s="314">
        <f t="shared" si="237"/>
        <v>0</v>
      </c>
      <c r="VNA6" s="314">
        <f t="shared" si="237"/>
        <v>0</v>
      </c>
      <c r="VNB6" s="314">
        <f t="shared" si="237"/>
        <v>0</v>
      </c>
      <c r="VNC6" s="314">
        <f t="shared" si="237"/>
        <v>0</v>
      </c>
      <c r="VND6" s="314">
        <f t="shared" ref="VND6:VPO6" si="238">VND35-(VND4+VND5+VND7+VND8+VND9)</f>
        <v>0</v>
      </c>
      <c r="VNE6" s="314">
        <f t="shared" si="238"/>
        <v>0</v>
      </c>
      <c r="VNF6" s="314">
        <f t="shared" si="238"/>
        <v>0</v>
      </c>
      <c r="VNG6" s="314">
        <f t="shared" si="238"/>
        <v>0</v>
      </c>
      <c r="VNH6" s="314">
        <f t="shared" si="238"/>
        <v>0</v>
      </c>
      <c r="VNI6" s="314">
        <f t="shared" si="238"/>
        <v>0</v>
      </c>
      <c r="VNJ6" s="314">
        <f t="shared" si="238"/>
        <v>0</v>
      </c>
      <c r="VNK6" s="314">
        <f t="shared" si="238"/>
        <v>0</v>
      </c>
      <c r="VNL6" s="314">
        <f t="shared" si="238"/>
        <v>0</v>
      </c>
      <c r="VNM6" s="314">
        <f t="shared" si="238"/>
        <v>0</v>
      </c>
      <c r="VNN6" s="314">
        <f t="shared" si="238"/>
        <v>0</v>
      </c>
      <c r="VNO6" s="314">
        <f t="shared" si="238"/>
        <v>0</v>
      </c>
      <c r="VNP6" s="314">
        <f t="shared" si="238"/>
        <v>0</v>
      </c>
      <c r="VNQ6" s="314">
        <f t="shared" si="238"/>
        <v>0</v>
      </c>
      <c r="VNR6" s="314">
        <f t="shared" si="238"/>
        <v>0</v>
      </c>
      <c r="VNS6" s="314">
        <f t="shared" si="238"/>
        <v>0</v>
      </c>
      <c r="VNT6" s="314">
        <f t="shared" si="238"/>
        <v>0</v>
      </c>
      <c r="VNU6" s="314">
        <f t="shared" si="238"/>
        <v>0</v>
      </c>
      <c r="VNV6" s="314">
        <f t="shared" si="238"/>
        <v>0</v>
      </c>
      <c r="VNW6" s="314">
        <f t="shared" si="238"/>
        <v>0</v>
      </c>
      <c r="VNX6" s="314">
        <f t="shared" si="238"/>
        <v>0</v>
      </c>
      <c r="VNY6" s="314">
        <f t="shared" si="238"/>
        <v>0</v>
      </c>
      <c r="VNZ6" s="314">
        <f t="shared" si="238"/>
        <v>0</v>
      </c>
      <c r="VOA6" s="314">
        <f t="shared" si="238"/>
        <v>0</v>
      </c>
      <c r="VOB6" s="314">
        <f t="shared" si="238"/>
        <v>0</v>
      </c>
      <c r="VOC6" s="314">
        <f t="shared" si="238"/>
        <v>0</v>
      </c>
      <c r="VOD6" s="314">
        <f t="shared" si="238"/>
        <v>0</v>
      </c>
      <c r="VOE6" s="314">
        <f t="shared" si="238"/>
        <v>0</v>
      </c>
      <c r="VOF6" s="314">
        <f t="shared" si="238"/>
        <v>0</v>
      </c>
      <c r="VOG6" s="314">
        <f t="shared" si="238"/>
        <v>0</v>
      </c>
      <c r="VOH6" s="314">
        <f t="shared" si="238"/>
        <v>0</v>
      </c>
      <c r="VOI6" s="314">
        <f t="shared" si="238"/>
        <v>0</v>
      </c>
      <c r="VOJ6" s="314">
        <f t="shared" si="238"/>
        <v>0</v>
      </c>
      <c r="VOK6" s="314">
        <f t="shared" si="238"/>
        <v>0</v>
      </c>
      <c r="VOL6" s="314">
        <f t="shared" si="238"/>
        <v>0</v>
      </c>
      <c r="VOM6" s="314">
        <f t="shared" si="238"/>
        <v>0</v>
      </c>
      <c r="VON6" s="314">
        <f t="shared" si="238"/>
        <v>0</v>
      </c>
      <c r="VOO6" s="314">
        <f t="shared" si="238"/>
        <v>0</v>
      </c>
      <c r="VOP6" s="314">
        <f t="shared" si="238"/>
        <v>0</v>
      </c>
      <c r="VOQ6" s="314">
        <f t="shared" si="238"/>
        <v>0</v>
      </c>
      <c r="VOR6" s="314">
        <f t="shared" si="238"/>
        <v>0</v>
      </c>
      <c r="VOS6" s="314">
        <f t="shared" si="238"/>
        <v>0</v>
      </c>
      <c r="VOT6" s="314">
        <f t="shared" si="238"/>
        <v>0</v>
      </c>
      <c r="VOU6" s="314">
        <f t="shared" si="238"/>
        <v>0</v>
      </c>
      <c r="VOV6" s="314">
        <f t="shared" si="238"/>
        <v>0</v>
      </c>
      <c r="VOW6" s="314">
        <f t="shared" si="238"/>
        <v>0</v>
      </c>
      <c r="VOX6" s="314">
        <f t="shared" si="238"/>
        <v>0</v>
      </c>
      <c r="VOY6" s="314">
        <f t="shared" si="238"/>
        <v>0</v>
      </c>
      <c r="VOZ6" s="314">
        <f t="shared" si="238"/>
        <v>0</v>
      </c>
      <c r="VPA6" s="314">
        <f t="shared" si="238"/>
        <v>0</v>
      </c>
      <c r="VPB6" s="314">
        <f t="shared" si="238"/>
        <v>0</v>
      </c>
      <c r="VPC6" s="314">
        <f t="shared" si="238"/>
        <v>0</v>
      </c>
      <c r="VPD6" s="314">
        <f t="shared" si="238"/>
        <v>0</v>
      </c>
      <c r="VPE6" s="314">
        <f t="shared" si="238"/>
        <v>0</v>
      </c>
      <c r="VPF6" s="314">
        <f t="shared" si="238"/>
        <v>0</v>
      </c>
      <c r="VPG6" s="314">
        <f t="shared" si="238"/>
        <v>0</v>
      </c>
      <c r="VPH6" s="314">
        <f t="shared" si="238"/>
        <v>0</v>
      </c>
      <c r="VPI6" s="314">
        <f t="shared" si="238"/>
        <v>0</v>
      </c>
      <c r="VPJ6" s="314">
        <f t="shared" si="238"/>
        <v>0</v>
      </c>
      <c r="VPK6" s="314">
        <f t="shared" si="238"/>
        <v>0</v>
      </c>
      <c r="VPL6" s="314">
        <f t="shared" si="238"/>
        <v>0</v>
      </c>
      <c r="VPM6" s="314">
        <f t="shared" si="238"/>
        <v>0</v>
      </c>
      <c r="VPN6" s="314">
        <f t="shared" si="238"/>
        <v>0</v>
      </c>
      <c r="VPO6" s="314">
        <f t="shared" si="238"/>
        <v>0</v>
      </c>
      <c r="VPP6" s="314">
        <f t="shared" ref="VPP6:VSA6" si="239">VPP35-(VPP4+VPP5+VPP7+VPP8+VPP9)</f>
        <v>0</v>
      </c>
      <c r="VPQ6" s="314">
        <f t="shared" si="239"/>
        <v>0</v>
      </c>
      <c r="VPR6" s="314">
        <f t="shared" si="239"/>
        <v>0</v>
      </c>
      <c r="VPS6" s="314">
        <f t="shared" si="239"/>
        <v>0</v>
      </c>
      <c r="VPT6" s="314">
        <f t="shared" si="239"/>
        <v>0</v>
      </c>
      <c r="VPU6" s="314">
        <f t="shared" si="239"/>
        <v>0</v>
      </c>
      <c r="VPV6" s="314">
        <f t="shared" si="239"/>
        <v>0</v>
      </c>
      <c r="VPW6" s="314">
        <f t="shared" si="239"/>
        <v>0</v>
      </c>
      <c r="VPX6" s="314">
        <f t="shared" si="239"/>
        <v>0</v>
      </c>
      <c r="VPY6" s="314">
        <f t="shared" si="239"/>
        <v>0</v>
      </c>
      <c r="VPZ6" s="314">
        <f t="shared" si="239"/>
        <v>0</v>
      </c>
      <c r="VQA6" s="314">
        <f t="shared" si="239"/>
        <v>0</v>
      </c>
      <c r="VQB6" s="314">
        <f t="shared" si="239"/>
        <v>0</v>
      </c>
      <c r="VQC6" s="314">
        <f t="shared" si="239"/>
        <v>0</v>
      </c>
      <c r="VQD6" s="314">
        <f t="shared" si="239"/>
        <v>0</v>
      </c>
      <c r="VQE6" s="314">
        <f t="shared" si="239"/>
        <v>0</v>
      </c>
      <c r="VQF6" s="314">
        <f t="shared" si="239"/>
        <v>0</v>
      </c>
      <c r="VQG6" s="314">
        <f t="shared" si="239"/>
        <v>0</v>
      </c>
      <c r="VQH6" s="314">
        <f t="shared" si="239"/>
        <v>0</v>
      </c>
      <c r="VQI6" s="314">
        <f t="shared" si="239"/>
        <v>0</v>
      </c>
      <c r="VQJ6" s="314">
        <f t="shared" si="239"/>
        <v>0</v>
      </c>
      <c r="VQK6" s="314">
        <f t="shared" si="239"/>
        <v>0</v>
      </c>
      <c r="VQL6" s="314">
        <f t="shared" si="239"/>
        <v>0</v>
      </c>
      <c r="VQM6" s="314">
        <f t="shared" si="239"/>
        <v>0</v>
      </c>
      <c r="VQN6" s="314">
        <f t="shared" si="239"/>
        <v>0</v>
      </c>
      <c r="VQO6" s="314">
        <f t="shared" si="239"/>
        <v>0</v>
      </c>
      <c r="VQP6" s="314">
        <f t="shared" si="239"/>
        <v>0</v>
      </c>
      <c r="VQQ6" s="314">
        <f t="shared" si="239"/>
        <v>0</v>
      </c>
      <c r="VQR6" s="314">
        <f t="shared" si="239"/>
        <v>0</v>
      </c>
      <c r="VQS6" s="314">
        <f t="shared" si="239"/>
        <v>0</v>
      </c>
      <c r="VQT6" s="314">
        <f t="shared" si="239"/>
        <v>0</v>
      </c>
      <c r="VQU6" s="314">
        <f t="shared" si="239"/>
        <v>0</v>
      </c>
      <c r="VQV6" s="314">
        <f t="shared" si="239"/>
        <v>0</v>
      </c>
      <c r="VQW6" s="314">
        <f t="shared" si="239"/>
        <v>0</v>
      </c>
      <c r="VQX6" s="314">
        <f t="shared" si="239"/>
        <v>0</v>
      </c>
      <c r="VQY6" s="314">
        <f t="shared" si="239"/>
        <v>0</v>
      </c>
      <c r="VQZ6" s="314">
        <f t="shared" si="239"/>
        <v>0</v>
      </c>
      <c r="VRA6" s="314">
        <f t="shared" si="239"/>
        <v>0</v>
      </c>
      <c r="VRB6" s="314">
        <f t="shared" si="239"/>
        <v>0</v>
      </c>
      <c r="VRC6" s="314">
        <f t="shared" si="239"/>
        <v>0</v>
      </c>
      <c r="VRD6" s="314">
        <f t="shared" si="239"/>
        <v>0</v>
      </c>
      <c r="VRE6" s="314">
        <f t="shared" si="239"/>
        <v>0</v>
      </c>
      <c r="VRF6" s="314">
        <f t="shared" si="239"/>
        <v>0</v>
      </c>
      <c r="VRG6" s="314">
        <f t="shared" si="239"/>
        <v>0</v>
      </c>
      <c r="VRH6" s="314">
        <f t="shared" si="239"/>
        <v>0</v>
      </c>
      <c r="VRI6" s="314">
        <f t="shared" si="239"/>
        <v>0</v>
      </c>
      <c r="VRJ6" s="314">
        <f t="shared" si="239"/>
        <v>0</v>
      </c>
      <c r="VRK6" s="314">
        <f t="shared" si="239"/>
        <v>0</v>
      </c>
      <c r="VRL6" s="314">
        <f t="shared" si="239"/>
        <v>0</v>
      </c>
      <c r="VRM6" s="314">
        <f t="shared" si="239"/>
        <v>0</v>
      </c>
      <c r="VRN6" s="314">
        <f t="shared" si="239"/>
        <v>0</v>
      </c>
      <c r="VRO6" s="314">
        <f t="shared" si="239"/>
        <v>0</v>
      </c>
      <c r="VRP6" s="314">
        <f t="shared" si="239"/>
        <v>0</v>
      </c>
      <c r="VRQ6" s="314">
        <f t="shared" si="239"/>
        <v>0</v>
      </c>
      <c r="VRR6" s="314">
        <f t="shared" si="239"/>
        <v>0</v>
      </c>
      <c r="VRS6" s="314">
        <f t="shared" si="239"/>
        <v>0</v>
      </c>
      <c r="VRT6" s="314">
        <f t="shared" si="239"/>
        <v>0</v>
      </c>
      <c r="VRU6" s="314">
        <f t="shared" si="239"/>
        <v>0</v>
      </c>
      <c r="VRV6" s="314">
        <f t="shared" si="239"/>
        <v>0</v>
      </c>
      <c r="VRW6" s="314">
        <f t="shared" si="239"/>
        <v>0</v>
      </c>
      <c r="VRX6" s="314">
        <f t="shared" si="239"/>
        <v>0</v>
      </c>
      <c r="VRY6" s="314">
        <f t="shared" si="239"/>
        <v>0</v>
      </c>
      <c r="VRZ6" s="314">
        <f t="shared" si="239"/>
        <v>0</v>
      </c>
      <c r="VSA6" s="314">
        <f t="shared" si="239"/>
        <v>0</v>
      </c>
      <c r="VSB6" s="314">
        <f t="shared" ref="VSB6:VUM6" si="240">VSB35-(VSB4+VSB5+VSB7+VSB8+VSB9)</f>
        <v>0</v>
      </c>
      <c r="VSC6" s="314">
        <f t="shared" si="240"/>
        <v>0</v>
      </c>
      <c r="VSD6" s="314">
        <f t="shared" si="240"/>
        <v>0</v>
      </c>
      <c r="VSE6" s="314">
        <f t="shared" si="240"/>
        <v>0</v>
      </c>
      <c r="VSF6" s="314">
        <f t="shared" si="240"/>
        <v>0</v>
      </c>
      <c r="VSG6" s="314">
        <f t="shared" si="240"/>
        <v>0</v>
      </c>
      <c r="VSH6" s="314">
        <f t="shared" si="240"/>
        <v>0</v>
      </c>
      <c r="VSI6" s="314">
        <f t="shared" si="240"/>
        <v>0</v>
      </c>
      <c r="VSJ6" s="314">
        <f t="shared" si="240"/>
        <v>0</v>
      </c>
      <c r="VSK6" s="314">
        <f t="shared" si="240"/>
        <v>0</v>
      </c>
      <c r="VSL6" s="314">
        <f t="shared" si="240"/>
        <v>0</v>
      </c>
      <c r="VSM6" s="314">
        <f t="shared" si="240"/>
        <v>0</v>
      </c>
      <c r="VSN6" s="314">
        <f t="shared" si="240"/>
        <v>0</v>
      </c>
      <c r="VSO6" s="314">
        <f t="shared" si="240"/>
        <v>0</v>
      </c>
      <c r="VSP6" s="314">
        <f t="shared" si="240"/>
        <v>0</v>
      </c>
      <c r="VSQ6" s="314">
        <f t="shared" si="240"/>
        <v>0</v>
      </c>
      <c r="VSR6" s="314">
        <f t="shared" si="240"/>
        <v>0</v>
      </c>
      <c r="VSS6" s="314">
        <f t="shared" si="240"/>
        <v>0</v>
      </c>
      <c r="VST6" s="314">
        <f t="shared" si="240"/>
        <v>0</v>
      </c>
      <c r="VSU6" s="314">
        <f t="shared" si="240"/>
        <v>0</v>
      </c>
      <c r="VSV6" s="314">
        <f t="shared" si="240"/>
        <v>0</v>
      </c>
      <c r="VSW6" s="314">
        <f t="shared" si="240"/>
        <v>0</v>
      </c>
      <c r="VSX6" s="314">
        <f t="shared" si="240"/>
        <v>0</v>
      </c>
      <c r="VSY6" s="314">
        <f t="shared" si="240"/>
        <v>0</v>
      </c>
      <c r="VSZ6" s="314">
        <f t="shared" si="240"/>
        <v>0</v>
      </c>
      <c r="VTA6" s="314">
        <f t="shared" si="240"/>
        <v>0</v>
      </c>
      <c r="VTB6" s="314">
        <f t="shared" si="240"/>
        <v>0</v>
      </c>
      <c r="VTC6" s="314">
        <f t="shared" si="240"/>
        <v>0</v>
      </c>
      <c r="VTD6" s="314">
        <f t="shared" si="240"/>
        <v>0</v>
      </c>
      <c r="VTE6" s="314">
        <f t="shared" si="240"/>
        <v>0</v>
      </c>
      <c r="VTF6" s="314">
        <f t="shared" si="240"/>
        <v>0</v>
      </c>
      <c r="VTG6" s="314">
        <f t="shared" si="240"/>
        <v>0</v>
      </c>
      <c r="VTH6" s="314">
        <f t="shared" si="240"/>
        <v>0</v>
      </c>
      <c r="VTI6" s="314">
        <f t="shared" si="240"/>
        <v>0</v>
      </c>
      <c r="VTJ6" s="314">
        <f t="shared" si="240"/>
        <v>0</v>
      </c>
      <c r="VTK6" s="314">
        <f t="shared" si="240"/>
        <v>0</v>
      </c>
      <c r="VTL6" s="314">
        <f t="shared" si="240"/>
        <v>0</v>
      </c>
      <c r="VTM6" s="314">
        <f t="shared" si="240"/>
        <v>0</v>
      </c>
      <c r="VTN6" s="314">
        <f t="shared" si="240"/>
        <v>0</v>
      </c>
      <c r="VTO6" s="314">
        <f t="shared" si="240"/>
        <v>0</v>
      </c>
      <c r="VTP6" s="314">
        <f t="shared" si="240"/>
        <v>0</v>
      </c>
      <c r="VTQ6" s="314">
        <f t="shared" si="240"/>
        <v>0</v>
      </c>
      <c r="VTR6" s="314">
        <f t="shared" si="240"/>
        <v>0</v>
      </c>
      <c r="VTS6" s="314">
        <f t="shared" si="240"/>
        <v>0</v>
      </c>
      <c r="VTT6" s="314">
        <f t="shared" si="240"/>
        <v>0</v>
      </c>
      <c r="VTU6" s="314">
        <f t="shared" si="240"/>
        <v>0</v>
      </c>
      <c r="VTV6" s="314">
        <f t="shared" si="240"/>
        <v>0</v>
      </c>
      <c r="VTW6" s="314">
        <f t="shared" si="240"/>
        <v>0</v>
      </c>
      <c r="VTX6" s="314">
        <f t="shared" si="240"/>
        <v>0</v>
      </c>
      <c r="VTY6" s="314">
        <f t="shared" si="240"/>
        <v>0</v>
      </c>
      <c r="VTZ6" s="314">
        <f t="shared" si="240"/>
        <v>0</v>
      </c>
      <c r="VUA6" s="314">
        <f t="shared" si="240"/>
        <v>0</v>
      </c>
      <c r="VUB6" s="314">
        <f t="shared" si="240"/>
        <v>0</v>
      </c>
      <c r="VUC6" s="314">
        <f t="shared" si="240"/>
        <v>0</v>
      </c>
      <c r="VUD6" s="314">
        <f t="shared" si="240"/>
        <v>0</v>
      </c>
      <c r="VUE6" s="314">
        <f t="shared" si="240"/>
        <v>0</v>
      </c>
      <c r="VUF6" s="314">
        <f t="shared" si="240"/>
        <v>0</v>
      </c>
      <c r="VUG6" s="314">
        <f t="shared" si="240"/>
        <v>0</v>
      </c>
      <c r="VUH6" s="314">
        <f t="shared" si="240"/>
        <v>0</v>
      </c>
      <c r="VUI6" s="314">
        <f t="shared" si="240"/>
        <v>0</v>
      </c>
      <c r="VUJ6" s="314">
        <f t="shared" si="240"/>
        <v>0</v>
      </c>
      <c r="VUK6" s="314">
        <f t="shared" si="240"/>
        <v>0</v>
      </c>
      <c r="VUL6" s="314">
        <f t="shared" si="240"/>
        <v>0</v>
      </c>
      <c r="VUM6" s="314">
        <f t="shared" si="240"/>
        <v>0</v>
      </c>
      <c r="VUN6" s="314">
        <f t="shared" ref="VUN6:VWY6" si="241">VUN35-(VUN4+VUN5+VUN7+VUN8+VUN9)</f>
        <v>0</v>
      </c>
      <c r="VUO6" s="314">
        <f t="shared" si="241"/>
        <v>0</v>
      </c>
      <c r="VUP6" s="314">
        <f t="shared" si="241"/>
        <v>0</v>
      </c>
      <c r="VUQ6" s="314">
        <f t="shared" si="241"/>
        <v>0</v>
      </c>
      <c r="VUR6" s="314">
        <f t="shared" si="241"/>
        <v>0</v>
      </c>
      <c r="VUS6" s="314">
        <f t="shared" si="241"/>
        <v>0</v>
      </c>
      <c r="VUT6" s="314">
        <f t="shared" si="241"/>
        <v>0</v>
      </c>
      <c r="VUU6" s="314">
        <f t="shared" si="241"/>
        <v>0</v>
      </c>
      <c r="VUV6" s="314">
        <f t="shared" si="241"/>
        <v>0</v>
      </c>
      <c r="VUW6" s="314">
        <f t="shared" si="241"/>
        <v>0</v>
      </c>
      <c r="VUX6" s="314">
        <f t="shared" si="241"/>
        <v>0</v>
      </c>
      <c r="VUY6" s="314">
        <f t="shared" si="241"/>
        <v>0</v>
      </c>
      <c r="VUZ6" s="314">
        <f t="shared" si="241"/>
        <v>0</v>
      </c>
      <c r="VVA6" s="314">
        <f t="shared" si="241"/>
        <v>0</v>
      </c>
      <c r="VVB6" s="314">
        <f t="shared" si="241"/>
        <v>0</v>
      </c>
      <c r="VVC6" s="314">
        <f t="shared" si="241"/>
        <v>0</v>
      </c>
      <c r="VVD6" s="314">
        <f t="shared" si="241"/>
        <v>0</v>
      </c>
      <c r="VVE6" s="314">
        <f t="shared" si="241"/>
        <v>0</v>
      </c>
      <c r="VVF6" s="314">
        <f t="shared" si="241"/>
        <v>0</v>
      </c>
      <c r="VVG6" s="314">
        <f t="shared" si="241"/>
        <v>0</v>
      </c>
      <c r="VVH6" s="314">
        <f t="shared" si="241"/>
        <v>0</v>
      </c>
      <c r="VVI6" s="314">
        <f t="shared" si="241"/>
        <v>0</v>
      </c>
      <c r="VVJ6" s="314">
        <f t="shared" si="241"/>
        <v>0</v>
      </c>
      <c r="VVK6" s="314">
        <f t="shared" si="241"/>
        <v>0</v>
      </c>
      <c r="VVL6" s="314">
        <f t="shared" si="241"/>
        <v>0</v>
      </c>
      <c r="VVM6" s="314">
        <f t="shared" si="241"/>
        <v>0</v>
      </c>
      <c r="VVN6" s="314">
        <f t="shared" si="241"/>
        <v>0</v>
      </c>
      <c r="VVO6" s="314">
        <f t="shared" si="241"/>
        <v>0</v>
      </c>
      <c r="VVP6" s="314">
        <f t="shared" si="241"/>
        <v>0</v>
      </c>
      <c r="VVQ6" s="314">
        <f t="shared" si="241"/>
        <v>0</v>
      </c>
      <c r="VVR6" s="314">
        <f t="shared" si="241"/>
        <v>0</v>
      </c>
      <c r="VVS6" s="314">
        <f t="shared" si="241"/>
        <v>0</v>
      </c>
      <c r="VVT6" s="314">
        <f t="shared" si="241"/>
        <v>0</v>
      </c>
      <c r="VVU6" s="314">
        <f t="shared" si="241"/>
        <v>0</v>
      </c>
      <c r="VVV6" s="314">
        <f t="shared" si="241"/>
        <v>0</v>
      </c>
      <c r="VVW6" s="314">
        <f t="shared" si="241"/>
        <v>0</v>
      </c>
      <c r="VVX6" s="314">
        <f t="shared" si="241"/>
        <v>0</v>
      </c>
      <c r="VVY6" s="314">
        <f t="shared" si="241"/>
        <v>0</v>
      </c>
      <c r="VVZ6" s="314">
        <f t="shared" si="241"/>
        <v>0</v>
      </c>
      <c r="VWA6" s="314">
        <f t="shared" si="241"/>
        <v>0</v>
      </c>
      <c r="VWB6" s="314">
        <f t="shared" si="241"/>
        <v>0</v>
      </c>
      <c r="VWC6" s="314">
        <f t="shared" si="241"/>
        <v>0</v>
      </c>
      <c r="VWD6" s="314">
        <f t="shared" si="241"/>
        <v>0</v>
      </c>
      <c r="VWE6" s="314">
        <f t="shared" si="241"/>
        <v>0</v>
      </c>
      <c r="VWF6" s="314">
        <f t="shared" si="241"/>
        <v>0</v>
      </c>
      <c r="VWG6" s="314">
        <f t="shared" si="241"/>
        <v>0</v>
      </c>
      <c r="VWH6" s="314">
        <f t="shared" si="241"/>
        <v>0</v>
      </c>
      <c r="VWI6" s="314">
        <f t="shared" si="241"/>
        <v>0</v>
      </c>
      <c r="VWJ6" s="314">
        <f t="shared" si="241"/>
        <v>0</v>
      </c>
      <c r="VWK6" s="314">
        <f t="shared" si="241"/>
        <v>0</v>
      </c>
      <c r="VWL6" s="314">
        <f t="shared" si="241"/>
        <v>0</v>
      </c>
      <c r="VWM6" s="314">
        <f t="shared" si="241"/>
        <v>0</v>
      </c>
      <c r="VWN6" s="314">
        <f t="shared" si="241"/>
        <v>0</v>
      </c>
      <c r="VWO6" s="314">
        <f t="shared" si="241"/>
        <v>0</v>
      </c>
      <c r="VWP6" s="314">
        <f t="shared" si="241"/>
        <v>0</v>
      </c>
      <c r="VWQ6" s="314">
        <f t="shared" si="241"/>
        <v>0</v>
      </c>
      <c r="VWR6" s="314">
        <f t="shared" si="241"/>
        <v>0</v>
      </c>
      <c r="VWS6" s="314">
        <f t="shared" si="241"/>
        <v>0</v>
      </c>
      <c r="VWT6" s="314">
        <f t="shared" si="241"/>
        <v>0</v>
      </c>
      <c r="VWU6" s="314">
        <f t="shared" si="241"/>
        <v>0</v>
      </c>
      <c r="VWV6" s="314">
        <f t="shared" si="241"/>
        <v>0</v>
      </c>
      <c r="VWW6" s="314">
        <f t="shared" si="241"/>
        <v>0</v>
      </c>
      <c r="VWX6" s="314">
        <f t="shared" si="241"/>
        <v>0</v>
      </c>
      <c r="VWY6" s="314">
        <f t="shared" si="241"/>
        <v>0</v>
      </c>
      <c r="VWZ6" s="314">
        <f t="shared" ref="VWZ6:VZK6" si="242">VWZ35-(VWZ4+VWZ5+VWZ7+VWZ8+VWZ9)</f>
        <v>0</v>
      </c>
      <c r="VXA6" s="314">
        <f t="shared" si="242"/>
        <v>0</v>
      </c>
      <c r="VXB6" s="314">
        <f t="shared" si="242"/>
        <v>0</v>
      </c>
      <c r="VXC6" s="314">
        <f t="shared" si="242"/>
        <v>0</v>
      </c>
      <c r="VXD6" s="314">
        <f t="shared" si="242"/>
        <v>0</v>
      </c>
      <c r="VXE6" s="314">
        <f t="shared" si="242"/>
        <v>0</v>
      </c>
      <c r="VXF6" s="314">
        <f t="shared" si="242"/>
        <v>0</v>
      </c>
      <c r="VXG6" s="314">
        <f t="shared" si="242"/>
        <v>0</v>
      </c>
      <c r="VXH6" s="314">
        <f t="shared" si="242"/>
        <v>0</v>
      </c>
      <c r="VXI6" s="314">
        <f t="shared" si="242"/>
        <v>0</v>
      </c>
      <c r="VXJ6" s="314">
        <f t="shared" si="242"/>
        <v>0</v>
      </c>
      <c r="VXK6" s="314">
        <f t="shared" si="242"/>
        <v>0</v>
      </c>
      <c r="VXL6" s="314">
        <f t="shared" si="242"/>
        <v>0</v>
      </c>
      <c r="VXM6" s="314">
        <f t="shared" si="242"/>
        <v>0</v>
      </c>
      <c r="VXN6" s="314">
        <f t="shared" si="242"/>
        <v>0</v>
      </c>
      <c r="VXO6" s="314">
        <f t="shared" si="242"/>
        <v>0</v>
      </c>
      <c r="VXP6" s="314">
        <f t="shared" si="242"/>
        <v>0</v>
      </c>
      <c r="VXQ6" s="314">
        <f t="shared" si="242"/>
        <v>0</v>
      </c>
      <c r="VXR6" s="314">
        <f t="shared" si="242"/>
        <v>0</v>
      </c>
      <c r="VXS6" s="314">
        <f t="shared" si="242"/>
        <v>0</v>
      </c>
      <c r="VXT6" s="314">
        <f t="shared" si="242"/>
        <v>0</v>
      </c>
      <c r="VXU6" s="314">
        <f t="shared" si="242"/>
        <v>0</v>
      </c>
      <c r="VXV6" s="314">
        <f t="shared" si="242"/>
        <v>0</v>
      </c>
      <c r="VXW6" s="314">
        <f t="shared" si="242"/>
        <v>0</v>
      </c>
      <c r="VXX6" s="314">
        <f t="shared" si="242"/>
        <v>0</v>
      </c>
      <c r="VXY6" s="314">
        <f t="shared" si="242"/>
        <v>0</v>
      </c>
      <c r="VXZ6" s="314">
        <f t="shared" si="242"/>
        <v>0</v>
      </c>
      <c r="VYA6" s="314">
        <f t="shared" si="242"/>
        <v>0</v>
      </c>
      <c r="VYB6" s="314">
        <f t="shared" si="242"/>
        <v>0</v>
      </c>
      <c r="VYC6" s="314">
        <f t="shared" si="242"/>
        <v>0</v>
      </c>
      <c r="VYD6" s="314">
        <f t="shared" si="242"/>
        <v>0</v>
      </c>
      <c r="VYE6" s="314">
        <f t="shared" si="242"/>
        <v>0</v>
      </c>
      <c r="VYF6" s="314">
        <f t="shared" si="242"/>
        <v>0</v>
      </c>
      <c r="VYG6" s="314">
        <f t="shared" si="242"/>
        <v>0</v>
      </c>
      <c r="VYH6" s="314">
        <f t="shared" si="242"/>
        <v>0</v>
      </c>
      <c r="VYI6" s="314">
        <f t="shared" si="242"/>
        <v>0</v>
      </c>
      <c r="VYJ6" s="314">
        <f t="shared" si="242"/>
        <v>0</v>
      </c>
      <c r="VYK6" s="314">
        <f t="shared" si="242"/>
        <v>0</v>
      </c>
      <c r="VYL6" s="314">
        <f t="shared" si="242"/>
        <v>0</v>
      </c>
      <c r="VYM6" s="314">
        <f t="shared" si="242"/>
        <v>0</v>
      </c>
      <c r="VYN6" s="314">
        <f t="shared" si="242"/>
        <v>0</v>
      </c>
      <c r="VYO6" s="314">
        <f t="shared" si="242"/>
        <v>0</v>
      </c>
      <c r="VYP6" s="314">
        <f t="shared" si="242"/>
        <v>0</v>
      </c>
      <c r="VYQ6" s="314">
        <f t="shared" si="242"/>
        <v>0</v>
      </c>
      <c r="VYR6" s="314">
        <f t="shared" si="242"/>
        <v>0</v>
      </c>
      <c r="VYS6" s="314">
        <f t="shared" si="242"/>
        <v>0</v>
      </c>
      <c r="VYT6" s="314">
        <f t="shared" si="242"/>
        <v>0</v>
      </c>
      <c r="VYU6" s="314">
        <f t="shared" si="242"/>
        <v>0</v>
      </c>
      <c r="VYV6" s="314">
        <f t="shared" si="242"/>
        <v>0</v>
      </c>
      <c r="VYW6" s="314">
        <f t="shared" si="242"/>
        <v>0</v>
      </c>
      <c r="VYX6" s="314">
        <f t="shared" si="242"/>
        <v>0</v>
      </c>
      <c r="VYY6" s="314">
        <f t="shared" si="242"/>
        <v>0</v>
      </c>
      <c r="VYZ6" s="314">
        <f t="shared" si="242"/>
        <v>0</v>
      </c>
      <c r="VZA6" s="314">
        <f t="shared" si="242"/>
        <v>0</v>
      </c>
      <c r="VZB6" s="314">
        <f t="shared" si="242"/>
        <v>0</v>
      </c>
      <c r="VZC6" s="314">
        <f t="shared" si="242"/>
        <v>0</v>
      </c>
      <c r="VZD6" s="314">
        <f t="shared" si="242"/>
        <v>0</v>
      </c>
      <c r="VZE6" s="314">
        <f t="shared" si="242"/>
        <v>0</v>
      </c>
      <c r="VZF6" s="314">
        <f t="shared" si="242"/>
        <v>0</v>
      </c>
      <c r="VZG6" s="314">
        <f t="shared" si="242"/>
        <v>0</v>
      </c>
      <c r="VZH6" s="314">
        <f t="shared" si="242"/>
        <v>0</v>
      </c>
      <c r="VZI6" s="314">
        <f t="shared" si="242"/>
        <v>0</v>
      </c>
      <c r="VZJ6" s="314">
        <f t="shared" si="242"/>
        <v>0</v>
      </c>
      <c r="VZK6" s="314">
        <f t="shared" si="242"/>
        <v>0</v>
      </c>
      <c r="VZL6" s="314">
        <f t="shared" ref="VZL6:WBW6" si="243">VZL35-(VZL4+VZL5+VZL7+VZL8+VZL9)</f>
        <v>0</v>
      </c>
      <c r="VZM6" s="314">
        <f t="shared" si="243"/>
        <v>0</v>
      </c>
      <c r="VZN6" s="314">
        <f t="shared" si="243"/>
        <v>0</v>
      </c>
      <c r="VZO6" s="314">
        <f t="shared" si="243"/>
        <v>0</v>
      </c>
      <c r="VZP6" s="314">
        <f t="shared" si="243"/>
        <v>0</v>
      </c>
      <c r="VZQ6" s="314">
        <f t="shared" si="243"/>
        <v>0</v>
      </c>
      <c r="VZR6" s="314">
        <f t="shared" si="243"/>
        <v>0</v>
      </c>
      <c r="VZS6" s="314">
        <f t="shared" si="243"/>
        <v>0</v>
      </c>
      <c r="VZT6" s="314">
        <f t="shared" si="243"/>
        <v>0</v>
      </c>
      <c r="VZU6" s="314">
        <f t="shared" si="243"/>
        <v>0</v>
      </c>
      <c r="VZV6" s="314">
        <f t="shared" si="243"/>
        <v>0</v>
      </c>
      <c r="VZW6" s="314">
        <f t="shared" si="243"/>
        <v>0</v>
      </c>
      <c r="VZX6" s="314">
        <f t="shared" si="243"/>
        <v>0</v>
      </c>
      <c r="VZY6" s="314">
        <f t="shared" si="243"/>
        <v>0</v>
      </c>
      <c r="VZZ6" s="314">
        <f t="shared" si="243"/>
        <v>0</v>
      </c>
      <c r="WAA6" s="314">
        <f t="shared" si="243"/>
        <v>0</v>
      </c>
      <c r="WAB6" s="314">
        <f t="shared" si="243"/>
        <v>0</v>
      </c>
      <c r="WAC6" s="314">
        <f t="shared" si="243"/>
        <v>0</v>
      </c>
      <c r="WAD6" s="314">
        <f t="shared" si="243"/>
        <v>0</v>
      </c>
      <c r="WAE6" s="314">
        <f t="shared" si="243"/>
        <v>0</v>
      </c>
      <c r="WAF6" s="314">
        <f t="shared" si="243"/>
        <v>0</v>
      </c>
      <c r="WAG6" s="314">
        <f t="shared" si="243"/>
        <v>0</v>
      </c>
      <c r="WAH6" s="314">
        <f t="shared" si="243"/>
        <v>0</v>
      </c>
      <c r="WAI6" s="314">
        <f t="shared" si="243"/>
        <v>0</v>
      </c>
      <c r="WAJ6" s="314">
        <f t="shared" si="243"/>
        <v>0</v>
      </c>
      <c r="WAK6" s="314">
        <f t="shared" si="243"/>
        <v>0</v>
      </c>
      <c r="WAL6" s="314">
        <f t="shared" si="243"/>
        <v>0</v>
      </c>
      <c r="WAM6" s="314">
        <f t="shared" si="243"/>
        <v>0</v>
      </c>
      <c r="WAN6" s="314">
        <f t="shared" si="243"/>
        <v>0</v>
      </c>
      <c r="WAO6" s="314">
        <f t="shared" si="243"/>
        <v>0</v>
      </c>
      <c r="WAP6" s="314">
        <f t="shared" si="243"/>
        <v>0</v>
      </c>
      <c r="WAQ6" s="314">
        <f t="shared" si="243"/>
        <v>0</v>
      </c>
      <c r="WAR6" s="314">
        <f t="shared" si="243"/>
        <v>0</v>
      </c>
      <c r="WAS6" s="314">
        <f t="shared" si="243"/>
        <v>0</v>
      </c>
      <c r="WAT6" s="314">
        <f t="shared" si="243"/>
        <v>0</v>
      </c>
      <c r="WAU6" s="314">
        <f t="shared" si="243"/>
        <v>0</v>
      </c>
      <c r="WAV6" s="314">
        <f t="shared" si="243"/>
        <v>0</v>
      </c>
      <c r="WAW6" s="314">
        <f t="shared" si="243"/>
        <v>0</v>
      </c>
      <c r="WAX6" s="314">
        <f t="shared" si="243"/>
        <v>0</v>
      </c>
      <c r="WAY6" s="314">
        <f t="shared" si="243"/>
        <v>0</v>
      </c>
      <c r="WAZ6" s="314">
        <f t="shared" si="243"/>
        <v>0</v>
      </c>
      <c r="WBA6" s="314">
        <f t="shared" si="243"/>
        <v>0</v>
      </c>
      <c r="WBB6" s="314">
        <f t="shared" si="243"/>
        <v>0</v>
      </c>
      <c r="WBC6" s="314">
        <f t="shared" si="243"/>
        <v>0</v>
      </c>
      <c r="WBD6" s="314">
        <f t="shared" si="243"/>
        <v>0</v>
      </c>
      <c r="WBE6" s="314">
        <f t="shared" si="243"/>
        <v>0</v>
      </c>
      <c r="WBF6" s="314">
        <f t="shared" si="243"/>
        <v>0</v>
      </c>
      <c r="WBG6" s="314">
        <f t="shared" si="243"/>
        <v>0</v>
      </c>
      <c r="WBH6" s="314">
        <f t="shared" si="243"/>
        <v>0</v>
      </c>
      <c r="WBI6" s="314">
        <f t="shared" si="243"/>
        <v>0</v>
      </c>
      <c r="WBJ6" s="314">
        <f t="shared" si="243"/>
        <v>0</v>
      </c>
      <c r="WBK6" s="314">
        <f t="shared" si="243"/>
        <v>0</v>
      </c>
      <c r="WBL6" s="314">
        <f t="shared" si="243"/>
        <v>0</v>
      </c>
      <c r="WBM6" s="314">
        <f t="shared" si="243"/>
        <v>0</v>
      </c>
      <c r="WBN6" s="314">
        <f t="shared" si="243"/>
        <v>0</v>
      </c>
      <c r="WBO6" s="314">
        <f t="shared" si="243"/>
        <v>0</v>
      </c>
      <c r="WBP6" s="314">
        <f t="shared" si="243"/>
        <v>0</v>
      </c>
      <c r="WBQ6" s="314">
        <f t="shared" si="243"/>
        <v>0</v>
      </c>
      <c r="WBR6" s="314">
        <f t="shared" si="243"/>
        <v>0</v>
      </c>
      <c r="WBS6" s="314">
        <f t="shared" si="243"/>
        <v>0</v>
      </c>
      <c r="WBT6" s="314">
        <f t="shared" si="243"/>
        <v>0</v>
      </c>
      <c r="WBU6" s="314">
        <f t="shared" si="243"/>
        <v>0</v>
      </c>
      <c r="WBV6" s="314">
        <f t="shared" si="243"/>
        <v>0</v>
      </c>
      <c r="WBW6" s="314">
        <f t="shared" si="243"/>
        <v>0</v>
      </c>
      <c r="WBX6" s="314">
        <f t="shared" ref="WBX6:WEI6" si="244">WBX35-(WBX4+WBX5+WBX7+WBX8+WBX9)</f>
        <v>0</v>
      </c>
      <c r="WBY6" s="314">
        <f t="shared" si="244"/>
        <v>0</v>
      </c>
      <c r="WBZ6" s="314">
        <f t="shared" si="244"/>
        <v>0</v>
      </c>
      <c r="WCA6" s="314">
        <f t="shared" si="244"/>
        <v>0</v>
      </c>
      <c r="WCB6" s="314">
        <f t="shared" si="244"/>
        <v>0</v>
      </c>
      <c r="WCC6" s="314">
        <f t="shared" si="244"/>
        <v>0</v>
      </c>
      <c r="WCD6" s="314">
        <f t="shared" si="244"/>
        <v>0</v>
      </c>
      <c r="WCE6" s="314">
        <f t="shared" si="244"/>
        <v>0</v>
      </c>
      <c r="WCF6" s="314">
        <f t="shared" si="244"/>
        <v>0</v>
      </c>
      <c r="WCG6" s="314">
        <f t="shared" si="244"/>
        <v>0</v>
      </c>
      <c r="WCH6" s="314">
        <f t="shared" si="244"/>
        <v>0</v>
      </c>
      <c r="WCI6" s="314">
        <f t="shared" si="244"/>
        <v>0</v>
      </c>
      <c r="WCJ6" s="314">
        <f t="shared" si="244"/>
        <v>0</v>
      </c>
      <c r="WCK6" s="314">
        <f t="shared" si="244"/>
        <v>0</v>
      </c>
      <c r="WCL6" s="314">
        <f t="shared" si="244"/>
        <v>0</v>
      </c>
      <c r="WCM6" s="314">
        <f t="shared" si="244"/>
        <v>0</v>
      </c>
      <c r="WCN6" s="314">
        <f t="shared" si="244"/>
        <v>0</v>
      </c>
      <c r="WCO6" s="314">
        <f t="shared" si="244"/>
        <v>0</v>
      </c>
      <c r="WCP6" s="314">
        <f t="shared" si="244"/>
        <v>0</v>
      </c>
      <c r="WCQ6" s="314">
        <f t="shared" si="244"/>
        <v>0</v>
      </c>
      <c r="WCR6" s="314">
        <f t="shared" si="244"/>
        <v>0</v>
      </c>
      <c r="WCS6" s="314">
        <f t="shared" si="244"/>
        <v>0</v>
      </c>
      <c r="WCT6" s="314">
        <f t="shared" si="244"/>
        <v>0</v>
      </c>
      <c r="WCU6" s="314">
        <f t="shared" si="244"/>
        <v>0</v>
      </c>
      <c r="WCV6" s="314">
        <f t="shared" si="244"/>
        <v>0</v>
      </c>
      <c r="WCW6" s="314">
        <f t="shared" si="244"/>
        <v>0</v>
      </c>
      <c r="WCX6" s="314">
        <f t="shared" si="244"/>
        <v>0</v>
      </c>
      <c r="WCY6" s="314">
        <f t="shared" si="244"/>
        <v>0</v>
      </c>
      <c r="WCZ6" s="314">
        <f t="shared" si="244"/>
        <v>0</v>
      </c>
      <c r="WDA6" s="314">
        <f t="shared" si="244"/>
        <v>0</v>
      </c>
      <c r="WDB6" s="314">
        <f t="shared" si="244"/>
        <v>0</v>
      </c>
      <c r="WDC6" s="314">
        <f t="shared" si="244"/>
        <v>0</v>
      </c>
      <c r="WDD6" s="314">
        <f t="shared" si="244"/>
        <v>0</v>
      </c>
      <c r="WDE6" s="314">
        <f t="shared" si="244"/>
        <v>0</v>
      </c>
      <c r="WDF6" s="314">
        <f t="shared" si="244"/>
        <v>0</v>
      </c>
      <c r="WDG6" s="314">
        <f t="shared" si="244"/>
        <v>0</v>
      </c>
      <c r="WDH6" s="314">
        <f t="shared" si="244"/>
        <v>0</v>
      </c>
      <c r="WDI6" s="314">
        <f t="shared" si="244"/>
        <v>0</v>
      </c>
      <c r="WDJ6" s="314">
        <f t="shared" si="244"/>
        <v>0</v>
      </c>
      <c r="WDK6" s="314">
        <f t="shared" si="244"/>
        <v>0</v>
      </c>
      <c r="WDL6" s="314">
        <f t="shared" si="244"/>
        <v>0</v>
      </c>
      <c r="WDM6" s="314">
        <f t="shared" si="244"/>
        <v>0</v>
      </c>
      <c r="WDN6" s="314">
        <f t="shared" si="244"/>
        <v>0</v>
      </c>
      <c r="WDO6" s="314">
        <f t="shared" si="244"/>
        <v>0</v>
      </c>
      <c r="WDP6" s="314">
        <f t="shared" si="244"/>
        <v>0</v>
      </c>
      <c r="WDQ6" s="314">
        <f t="shared" si="244"/>
        <v>0</v>
      </c>
      <c r="WDR6" s="314">
        <f t="shared" si="244"/>
        <v>0</v>
      </c>
      <c r="WDS6" s="314">
        <f t="shared" si="244"/>
        <v>0</v>
      </c>
      <c r="WDT6" s="314">
        <f t="shared" si="244"/>
        <v>0</v>
      </c>
      <c r="WDU6" s="314">
        <f t="shared" si="244"/>
        <v>0</v>
      </c>
      <c r="WDV6" s="314">
        <f t="shared" si="244"/>
        <v>0</v>
      </c>
      <c r="WDW6" s="314">
        <f t="shared" si="244"/>
        <v>0</v>
      </c>
      <c r="WDX6" s="314">
        <f t="shared" si="244"/>
        <v>0</v>
      </c>
      <c r="WDY6" s="314">
        <f t="shared" si="244"/>
        <v>0</v>
      </c>
      <c r="WDZ6" s="314">
        <f t="shared" si="244"/>
        <v>0</v>
      </c>
      <c r="WEA6" s="314">
        <f t="shared" si="244"/>
        <v>0</v>
      </c>
      <c r="WEB6" s="314">
        <f t="shared" si="244"/>
        <v>0</v>
      </c>
      <c r="WEC6" s="314">
        <f t="shared" si="244"/>
        <v>0</v>
      </c>
      <c r="WED6" s="314">
        <f t="shared" si="244"/>
        <v>0</v>
      </c>
      <c r="WEE6" s="314">
        <f t="shared" si="244"/>
        <v>0</v>
      </c>
      <c r="WEF6" s="314">
        <f t="shared" si="244"/>
        <v>0</v>
      </c>
      <c r="WEG6" s="314">
        <f t="shared" si="244"/>
        <v>0</v>
      </c>
      <c r="WEH6" s="314">
        <f t="shared" si="244"/>
        <v>0</v>
      </c>
      <c r="WEI6" s="314">
        <f t="shared" si="244"/>
        <v>0</v>
      </c>
      <c r="WEJ6" s="314">
        <f t="shared" ref="WEJ6:WGU6" si="245">WEJ35-(WEJ4+WEJ5+WEJ7+WEJ8+WEJ9)</f>
        <v>0</v>
      </c>
      <c r="WEK6" s="314">
        <f t="shared" si="245"/>
        <v>0</v>
      </c>
      <c r="WEL6" s="314">
        <f t="shared" si="245"/>
        <v>0</v>
      </c>
      <c r="WEM6" s="314">
        <f t="shared" si="245"/>
        <v>0</v>
      </c>
      <c r="WEN6" s="314">
        <f t="shared" si="245"/>
        <v>0</v>
      </c>
      <c r="WEO6" s="314">
        <f t="shared" si="245"/>
        <v>0</v>
      </c>
      <c r="WEP6" s="314">
        <f t="shared" si="245"/>
        <v>0</v>
      </c>
      <c r="WEQ6" s="314">
        <f t="shared" si="245"/>
        <v>0</v>
      </c>
      <c r="WER6" s="314">
        <f t="shared" si="245"/>
        <v>0</v>
      </c>
      <c r="WES6" s="314">
        <f t="shared" si="245"/>
        <v>0</v>
      </c>
      <c r="WET6" s="314">
        <f t="shared" si="245"/>
        <v>0</v>
      </c>
      <c r="WEU6" s="314">
        <f t="shared" si="245"/>
        <v>0</v>
      </c>
      <c r="WEV6" s="314">
        <f t="shared" si="245"/>
        <v>0</v>
      </c>
      <c r="WEW6" s="314">
        <f t="shared" si="245"/>
        <v>0</v>
      </c>
      <c r="WEX6" s="314">
        <f t="shared" si="245"/>
        <v>0</v>
      </c>
      <c r="WEY6" s="314">
        <f t="shared" si="245"/>
        <v>0</v>
      </c>
      <c r="WEZ6" s="314">
        <f t="shared" si="245"/>
        <v>0</v>
      </c>
      <c r="WFA6" s="314">
        <f t="shared" si="245"/>
        <v>0</v>
      </c>
      <c r="WFB6" s="314">
        <f t="shared" si="245"/>
        <v>0</v>
      </c>
      <c r="WFC6" s="314">
        <f t="shared" si="245"/>
        <v>0</v>
      </c>
      <c r="WFD6" s="314">
        <f t="shared" si="245"/>
        <v>0</v>
      </c>
      <c r="WFE6" s="314">
        <f t="shared" si="245"/>
        <v>0</v>
      </c>
      <c r="WFF6" s="314">
        <f t="shared" si="245"/>
        <v>0</v>
      </c>
      <c r="WFG6" s="314">
        <f t="shared" si="245"/>
        <v>0</v>
      </c>
      <c r="WFH6" s="314">
        <f t="shared" si="245"/>
        <v>0</v>
      </c>
      <c r="WFI6" s="314">
        <f t="shared" si="245"/>
        <v>0</v>
      </c>
      <c r="WFJ6" s="314">
        <f t="shared" si="245"/>
        <v>0</v>
      </c>
      <c r="WFK6" s="314">
        <f t="shared" si="245"/>
        <v>0</v>
      </c>
      <c r="WFL6" s="314">
        <f t="shared" si="245"/>
        <v>0</v>
      </c>
      <c r="WFM6" s="314">
        <f t="shared" si="245"/>
        <v>0</v>
      </c>
      <c r="WFN6" s="314">
        <f t="shared" si="245"/>
        <v>0</v>
      </c>
      <c r="WFO6" s="314">
        <f t="shared" si="245"/>
        <v>0</v>
      </c>
      <c r="WFP6" s="314">
        <f t="shared" si="245"/>
        <v>0</v>
      </c>
      <c r="WFQ6" s="314">
        <f t="shared" si="245"/>
        <v>0</v>
      </c>
      <c r="WFR6" s="314">
        <f t="shared" si="245"/>
        <v>0</v>
      </c>
      <c r="WFS6" s="314">
        <f t="shared" si="245"/>
        <v>0</v>
      </c>
      <c r="WFT6" s="314">
        <f t="shared" si="245"/>
        <v>0</v>
      </c>
      <c r="WFU6" s="314">
        <f t="shared" si="245"/>
        <v>0</v>
      </c>
      <c r="WFV6" s="314">
        <f t="shared" si="245"/>
        <v>0</v>
      </c>
      <c r="WFW6" s="314">
        <f t="shared" si="245"/>
        <v>0</v>
      </c>
      <c r="WFX6" s="314">
        <f t="shared" si="245"/>
        <v>0</v>
      </c>
      <c r="WFY6" s="314">
        <f t="shared" si="245"/>
        <v>0</v>
      </c>
      <c r="WFZ6" s="314">
        <f t="shared" si="245"/>
        <v>0</v>
      </c>
      <c r="WGA6" s="314">
        <f t="shared" si="245"/>
        <v>0</v>
      </c>
      <c r="WGB6" s="314">
        <f t="shared" si="245"/>
        <v>0</v>
      </c>
      <c r="WGC6" s="314">
        <f t="shared" si="245"/>
        <v>0</v>
      </c>
      <c r="WGD6" s="314">
        <f t="shared" si="245"/>
        <v>0</v>
      </c>
      <c r="WGE6" s="314">
        <f t="shared" si="245"/>
        <v>0</v>
      </c>
      <c r="WGF6" s="314">
        <f t="shared" si="245"/>
        <v>0</v>
      </c>
      <c r="WGG6" s="314">
        <f t="shared" si="245"/>
        <v>0</v>
      </c>
      <c r="WGH6" s="314">
        <f t="shared" si="245"/>
        <v>0</v>
      </c>
      <c r="WGI6" s="314">
        <f t="shared" si="245"/>
        <v>0</v>
      </c>
      <c r="WGJ6" s="314">
        <f t="shared" si="245"/>
        <v>0</v>
      </c>
      <c r="WGK6" s="314">
        <f t="shared" si="245"/>
        <v>0</v>
      </c>
      <c r="WGL6" s="314">
        <f t="shared" si="245"/>
        <v>0</v>
      </c>
      <c r="WGM6" s="314">
        <f t="shared" si="245"/>
        <v>0</v>
      </c>
      <c r="WGN6" s="314">
        <f t="shared" si="245"/>
        <v>0</v>
      </c>
      <c r="WGO6" s="314">
        <f t="shared" si="245"/>
        <v>0</v>
      </c>
      <c r="WGP6" s="314">
        <f t="shared" si="245"/>
        <v>0</v>
      </c>
      <c r="WGQ6" s="314">
        <f t="shared" si="245"/>
        <v>0</v>
      </c>
      <c r="WGR6" s="314">
        <f t="shared" si="245"/>
        <v>0</v>
      </c>
      <c r="WGS6" s="314">
        <f t="shared" si="245"/>
        <v>0</v>
      </c>
      <c r="WGT6" s="314">
        <f t="shared" si="245"/>
        <v>0</v>
      </c>
      <c r="WGU6" s="314">
        <f t="shared" si="245"/>
        <v>0</v>
      </c>
      <c r="WGV6" s="314">
        <f t="shared" ref="WGV6:WJG6" si="246">WGV35-(WGV4+WGV5+WGV7+WGV8+WGV9)</f>
        <v>0</v>
      </c>
      <c r="WGW6" s="314">
        <f t="shared" si="246"/>
        <v>0</v>
      </c>
      <c r="WGX6" s="314">
        <f t="shared" si="246"/>
        <v>0</v>
      </c>
      <c r="WGY6" s="314">
        <f t="shared" si="246"/>
        <v>0</v>
      </c>
      <c r="WGZ6" s="314">
        <f t="shared" si="246"/>
        <v>0</v>
      </c>
      <c r="WHA6" s="314">
        <f t="shared" si="246"/>
        <v>0</v>
      </c>
      <c r="WHB6" s="314">
        <f t="shared" si="246"/>
        <v>0</v>
      </c>
      <c r="WHC6" s="314">
        <f t="shared" si="246"/>
        <v>0</v>
      </c>
      <c r="WHD6" s="314">
        <f t="shared" si="246"/>
        <v>0</v>
      </c>
      <c r="WHE6" s="314">
        <f t="shared" si="246"/>
        <v>0</v>
      </c>
      <c r="WHF6" s="314">
        <f t="shared" si="246"/>
        <v>0</v>
      </c>
      <c r="WHG6" s="314">
        <f t="shared" si="246"/>
        <v>0</v>
      </c>
      <c r="WHH6" s="314">
        <f t="shared" si="246"/>
        <v>0</v>
      </c>
      <c r="WHI6" s="314">
        <f t="shared" si="246"/>
        <v>0</v>
      </c>
      <c r="WHJ6" s="314">
        <f t="shared" si="246"/>
        <v>0</v>
      </c>
      <c r="WHK6" s="314">
        <f t="shared" si="246"/>
        <v>0</v>
      </c>
      <c r="WHL6" s="314">
        <f t="shared" si="246"/>
        <v>0</v>
      </c>
      <c r="WHM6" s="314">
        <f t="shared" si="246"/>
        <v>0</v>
      </c>
      <c r="WHN6" s="314">
        <f t="shared" si="246"/>
        <v>0</v>
      </c>
      <c r="WHO6" s="314">
        <f t="shared" si="246"/>
        <v>0</v>
      </c>
      <c r="WHP6" s="314">
        <f t="shared" si="246"/>
        <v>0</v>
      </c>
      <c r="WHQ6" s="314">
        <f t="shared" si="246"/>
        <v>0</v>
      </c>
      <c r="WHR6" s="314">
        <f t="shared" si="246"/>
        <v>0</v>
      </c>
      <c r="WHS6" s="314">
        <f t="shared" si="246"/>
        <v>0</v>
      </c>
      <c r="WHT6" s="314">
        <f t="shared" si="246"/>
        <v>0</v>
      </c>
      <c r="WHU6" s="314">
        <f t="shared" si="246"/>
        <v>0</v>
      </c>
      <c r="WHV6" s="314">
        <f t="shared" si="246"/>
        <v>0</v>
      </c>
      <c r="WHW6" s="314">
        <f t="shared" si="246"/>
        <v>0</v>
      </c>
      <c r="WHX6" s="314">
        <f t="shared" si="246"/>
        <v>0</v>
      </c>
      <c r="WHY6" s="314">
        <f t="shared" si="246"/>
        <v>0</v>
      </c>
      <c r="WHZ6" s="314">
        <f t="shared" si="246"/>
        <v>0</v>
      </c>
      <c r="WIA6" s="314">
        <f t="shared" si="246"/>
        <v>0</v>
      </c>
      <c r="WIB6" s="314">
        <f t="shared" si="246"/>
        <v>0</v>
      </c>
      <c r="WIC6" s="314">
        <f t="shared" si="246"/>
        <v>0</v>
      </c>
      <c r="WID6" s="314">
        <f t="shared" si="246"/>
        <v>0</v>
      </c>
      <c r="WIE6" s="314">
        <f t="shared" si="246"/>
        <v>0</v>
      </c>
      <c r="WIF6" s="314">
        <f t="shared" si="246"/>
        <v>0</v>
      </c>
      <c r="WIG6" s="314">
        <f t="shared" si="246"/>
        <v>0</v>
      </c>
      <c r="WIH6" s="314">
        <f t="shared" si="246"/>
        <v>0</v>
      </c>
      <c r="WII6" s="314">
        <f t="shared" si="246"/>
        <v>0</v>
      </c>
      <c r="WIJ6" s="314">
        <f t="shared" si="246"/>
        <v>0</v>
      </c>
      <c r="WIK6" s="314">
        <f t="shared" si="246"/>
        <v>0</v>
      </c>
      <c r="WIL6" s="314">
        <f t="shared" si="246"/>
        <v>0</v>
      </c>
      <c r="WIM6" s="314">
        <f t="shared" si="246"/>
        <v>0</v>
      </c>
      <c r="WIN6" s="314">
        <f t="shared" si="246"/>
        <v>0</v>
      </c>
      <c r="WIO6" s="314">
        <f t="shared" si="246"/>
        <v>0</v>
      </c>
      <c r="WIP6" s="314">
        <f t="shared" si="246"/>
        <v>0</v>
      </c>
      <c r="WIQ6" s="314">
        <f t="shared" si="246"/>
        <v>0</v>
      </c>
      <c r="WIR6" s="314">
        <f t="shared" si="246"/>
        <v>0</v>
      </c>
      <c r="WIS6" s="314">
        <f t="shared" si="246"/>
        <v>0</v>
      </c>
      <c r="WIT6" s="314">
        <f t="shared" si="246"/>
        <v>0</v>
      </c>
      <c r="WIU6" s="314">
        <f t="shared" si="246"/>
        <v>0</v>
      </c>
      <c r="WIV6" s="314">
        <f t="shared" si="246"/>
        <v>0</v>
      </c>
      <c r="WIW6" s="314">
        <f t="shared" si="246"/>
        <v>0</v>
      </c>
      <c r="WIX6" s="314">
        <f t="shared" si="246"/>
        <v>0</v>
      </c>
      <c r="WIY6" s="314">
        <f t="shared" si="246"/>
        <v>0</v>
      </c>
      <c r="WIZ6" s="314">
        <f t="shared" si="246"/>
        <v>0</v>
      </c>
      <c r="WJA6" s="314">
        <f t="shared" si="246"/>
        <v>0</v>
      </c>
      <c r="WJB6" s="314">
        <f t="shared" si="246"/>
        <v>0</v>
      </c>
      <c r="WJC6" s="314">
        <f t="shared" si="246"/>
        <v>0</v>
      </c>
      <c r="WJD6" s="314">
        <f t="shared" si="246"/>
        <v>0</v>
      </c>
      <c r="WJE6" s="314">
        <f t="shared" si="246"/>
        <v>0</v>
      </c>
      <c r="WJF6" s="314">
        <f t="shared" si="246"/>
        <v>0</v>
      </c>
      <c r="WJG6" s="314">
        <f t="shared" si="246"/>
        <v>0</v>
      </c>
      <c r="WJH6" s="314">
        <f t="shared" ref="WJH6:WLS6" si="247">WJH35-(WJH4+WJH5+WJH7+WJH8+WJH9)</f>
        <v>0</v>
      </c>
      <c r="WJI6" s="314">
        <f t="shared" si="247"/>
        <v>0</v>
      </c>
      <c r="WJJ6" s="314">
        <f t="shared" si="247"/>
        <v>0</v>
      </c>
      <c r="WJK6" s="314">
        <f t="shared" si="247"/>
        <v>0</v>
      </c>
      <c r="WJL6" s="314">
        <f t="shared" si="247"/>
        <v>0</v>
      </c>
      <c r="WJM6" s="314">
        <f t="shared" si="247"/>
        <v>0</v>
      </c>
      <c r="WJN6" s="314">
        <f t="shared" si="247"/>
        <v>0</v>
      </c>
      <c r="WJO6" s="314">
        <f t="shared" si="247"/>
        <v>0</v>
      </c>
      <c r="WJP6" s="314">
        <f t="shared" si="247"/>
        <v>0</v>
      </c>
      <c r="WJQ6" s="314">
        <f t="shared" si="247"/>
        <v>0</v>
      </c>
      <c r="WJR6" s="314">
        <f t="shared" si="247"/>
        <v>0</v>
      </c>
      <c r="WJS6" s="314">
        <f t="shared" si="247"/>
        <v>0</v>
      </c>
      <c r="WJT6" s="314">
        <f t="shared" si="247"/>
        <v>0</v>
      </c>
      <c r="WJU6" s="314">
        <f t="shared" si="247"/>
        <v>0</v>
      </c>
      <c r="WJV6" s="314">
        <f t="shared" si="247"/>
        <v>0</v>
      </c>
      <c r="WJW6" s="314">
        <f t="shared" si="247"/>
        <v>0</v>
      </c>
      <c r="WJX6" s="314">
        <f t="shared" si="247"/>
        <v>0</v>
      </c>
      <c r="WJY6" s="314">
        <f t="shared" si="247"/>
        <v>0</v>
      </c>
      <c r="WJZ6" s="314">
        <f t="shared" si="247"/>
        <v>0</v>
      </c>
      <c r="WKA6" s="314">
        <f t="shared" si="247"/>
        <v>0</v>
      </c>
      <c r="WKB6" s="314">
        <f t="shared" si="247"/>
        <v>0</v>
      </c>
      <c r="WKC6" s="314">
        <f t="shared" si="247"/>
        <v>0</v>
      </c>
      <c r="WKD6" s="314">
        <f t="shared" si="247"/>
        <v>0</v>
      </c>
      <c r="WKE6" s="314">
        <f t="shared" si="247"/>
        <v>0</v>
      </c>
      <c r="WKF6" s="314">
        <f t="shared" si="247"/>
        <v>0</v>
      </c>
      <c r="WKG6" s="314">
        <f t="shared" si="247"/>
        <v>0</v>
      </c>
      <c r="WKH6" s="314">
        <f t="shared" si="247"/>
        <v>0</v>
      </c>
      <c r="WKI6" s="314">
        <f t="shared" si="247"/>
        <v>0</v>
      </c>
      <c r="WKJ6" s="314">
        <f t="shared" si="247"/>
        <v>0</v>
      </c>
      <c r="WKK6" s="314">
        <f t="shared" si="247"/>
        <v>0</v>
      </c>
      <c r="WKL6" s="314">
        <f t="shared" si="247"/>
        <v>0</v>
      </c>
      <c r="WKM6" s="314">
        <f t="shared" si="247"/>
        <v>0</v>
      </c>
      <c r="WKN6" s="314">
        <f t="shared" si="247"/>
        <v>0</v>
      </c>
      <c r="WKO6" s="314">
        <f t="shared" si="247"/>
        <v>0</v>
      </c>
      <c r="WKP6" s="314">
        <f t="shared" si="247"/>
        <v>0</v>
      </c>
      <c r="WKQ6" s="314">
        <f t="shared" si="247"/>
        <v>0</v>
      </c>
      <c r="WKR6" s="314">
        <f t="shared" si="247"/>
        <v>0</v>
      </c>
      <c r="WKS6" s="314">
        <f t="shared" si="247"/>
        <v>0</v>
      </c>
      <c r="WKT6" s="314">
        <f t="shared" si="247"/>
        <v>0</v>
      </c>
      <c r="WKU6" s="314">
        <f t="shared" si="247"/>
        <v>0</v>
      </c>
      <c r="WKV6" s="314">
        <f t="shared" si="247"/>
        <v>0</v>
      </c>
      <c r="WKW6" s="314">
        <f t="shared" si="247"/>
        <v>0</v>
      </c>
      <c r="WKX6" s="314">
        <f t="shared" si="247"/>
        <v>0</v>
      </c>
      <c r="WKY6" s="314">
        <f t="shared" si="247"/>
        <v>0</v>
      </c>
      <c r="WKZ6" s="314">
        <f t="shared" si="247"/>
        <v>0</v>
      </c>
      <c r="WLA6" s="314">
        <f t="shared" si="247"/>
        <v>0</v>
      </c>
      <c r="WLB6" s="314">
        <f t="shared" si="247"/>
        <v>0</v>
      </c>
      <c r="WLC6" s="314">
        <f t="shared" si="247"/>
        <v>0</v>
      </c>
      <c r="WLD6" s="314">
        <f t="shared" si="247"/>
        <v>0</v>
      </c>
      <c r="WLE6" s="314">
        <f t="shared" si="247"/>
        <v>0</v>
      </c>
      <c r="WLF6" s="314">
        <f t="shared" si="247"/>
        <v>0</v>
      </c>
      <c r="WLG6" s="314">
        <f t="shared" si="247"/>
        <v>0</v>
      </c>
      <c r="WLH6" s="314">
        <f t="shared" si="247"/>
        <v>0</v>
      </c>
      <c r="WLI6" s="314">
        <f t="shared" si="247"/>
        <v>0</v>
      </c>
      <c r="WLJ6" s="314">
        <f t="shared" si="247"/>
        <v>0</v>
      </c>
      <c r="WLK6" s="314">
        <f t="shared" si="247"/>
        <v>0</v>
      </c>
      <c r="WLL6" s="314">
        <f t="shared" si="247"/>
        <v>0</v>
      </c>
      <c r="WLM6" s="314">
        <f t="shared" si="247"/>
        <v>0</v>
      </c>
      <c r="WLN6" s="314">
        <f t="shared" si="247"/>
        <v>0</v>
      </c>
      <c r="WLO6" s="314">
        <f t="shared" si="247"/>
        <v>0</v>
      </c>
      <c r="WLP6" s="314">
        <f t="shared" si="247"/>
        <v>0</v>
      </c>
      <c r="WLQ6" s="314">
        <f t="shared" si="247"/>
        <v>0</v>
      </c>
      <c r="WLR6" s="314">
        <f t="shared" si="247"/>
        <v>0</v>
      </c>
      <c r="WLS6" s="314">
        <f t="shared" si="247"/>
        <v>0</v>
      </c>
      <c r="WLT6" s="314">
        <f t="shared" ref="WLT6:WOE6" si="248">WLT35-(WLT4+WLT5+WLT7+WLT8+WLT9)</f>
        <v>0</v>
      </c>
      <c r="WLU6" s="314">
        <f t="shared" si="248"/>
        <v>0</v>
      </c>
      <c r="WLV6" s="314">
        <f t="shared" si="248"/>
        <v>0</v>
      </c>
      <c r="WLW6" s="314">
        <f t="shared" si="248"/>
        <v>0</v>
      </c>
      <c r="WLX6" s="314">
        <f t="shared" si="248"/>
        <v>0</v>
      </c>
      <c r="WLY6" s="314">
        <f t="shared" si="248"/>
        <v>0</v>
      </c>
      <c r="WLZ6" s="314">
        <f t="shared" si="248"/>
        <v>0</v>
      </c>
      <c r="WMA6" s="314">
        <f t="shared" si="248"/>
        <v>0</v>
      </c>
      <c r="WMB6" s="314">
        <f t="shared" si="248"/>
        <v>0</v>
      </c>
      <c r="WMC6" s="314">
        <f t="shared" si="248"/>
        <v>0</v>
      </c>
      <c r="WMD6" s="314">
        <f t="shared" si="248"/>
        <v>0</v>
      </c>
      <c r="WME6" s="314">
        <f t="shared" si="248"/>
        <v>0</v>
      </c>
      <c r="WMF6" s="314">
        <f t="shared" si="248"/>
        <v>0</v>
      </c>
      <c r="WMG6" s="314">
        <f t="shared" si="248"/>
        <v>0</v>
      </c>
      <c r="WMH6" s="314">
        <f t="shared" si="248"/>
        <v>0</v>
      </c>
      <c r="WMI6" s="314">
        <f t="shared" si="248"/>
        <v>0</v>
      </c>
      <c r="WMJ6" s="314">
        <f t="shared" si="248"/>
        <v>0</v>
      </c>
      <c r="WMK6" s="314">
        <f t="shared" si="248"/>
        <v>0</v>
      </c>
      <c r="WML6" s="314">
        <f t="shared" si="248"/>
        <v>0</v>
      </c>
      <c r="WMM6" s="314">
        <f t="shared" si="248"/>
        <v>0</v>
      </c>
      <c r="WMN6" s="314">
        <f t="shared" si="248"/>
        <v>0</v>
      </c>
      <c r="WMO6" s="314">
        <f t="shared" si="248"/>
        <v>0</v>
      </c>
      <c r="WMP6" s="314">
        <f t="shared" si="248"/>
        <v>0</v>
      </c>
      <c r="WMQ6" s="314">
        <f t="shared" si="248"/>
        <v>0</v>
      </c>
      <c r="WMR6" s="314">
        <f t="shared" si="248"/>
        <v>0</v>
      </c>
      <c r="WMS6" s="314">
        <f t="shared" si="248"/>
        <v>0</v>
      </c>
      <c r="WMT6" s="314">
        <f t="shared" si="248"/>
        <v>0</v>
      </c>
      <c r="WMU6" s="314">
        <f t="shared" si="248"/>
        <v>0</v>
      </c>
      <c r="WMV6" s="314">
        <f t="shared" si="248"/>
        <v>0</v>
      </c>
      <c r="WMW6" s="314">
        <f t="shared" si="248"/>
        <v>0</v>
      </c>
      <c r="WMX6" s="314">
        <f t="shared" si="248"/>
        <v>0</v>
      </c>
      <c r="WMY6" s="314">
        <f t="shared" si="248"/>
        <v>0</v>
      </c>
      <c r="WMZ6" s="314">
        <f t="shared" si="248"/>
        <v>0</v>
      </c>
      <c r="WNA6" s="314">
        <f t="shared" si="248"/>
        <v>0</v>
      </c>
      <c r="WNB6" s="314">
        <f t="shared" si="248"/>
        <v>0</v>
      </c>
      <c r="WNC6" s="314">
        <f t="shared" si="248"/>
        <v>0</v>
      </c>
      <c r="WND6" s="314">
        <f t="shared" si="248"/>
        <v>0</v>
      </c>
      <c r="WNE6" s="314">
        <f t="shared" si="248"/>
        <v>0</v>
      </c>
      <c r="WNF6" s="314">
        <f t="shared" si="248"/>
        <v>0</v>
      </c>
      <c r="WNG6" s="314">
        <f t="shared" si="248"/>
        <v>0</v>
      </c>
      <c r="WNH6" s="314">
        <f t="shared" si="248"/>
        <v>0</v>
      </c>
      <c r="WNI6" s="314">
        <f t="shared" si="248"/>
        <v>0</v>
      </c>
      <c r="WNJ6" s="314">
        <f t="shared" si="248"/>
        <v>0</v>
      </c>
      <c r="WNK6" s="314">
        <f t="shared" si="248"/>
        <v>0</v>
      </c>
      <c r="WNL6" s="314">
        <f t="shared" si="248"/>
        <v>0</v>
      </c>
      <c r="WNM6" s="314">
        <f t="shared" si="248"/>
        <v>0</v>
      </c>
      <c r="WNN6" s="314">
        <f t="shared" si="248"/>
        <v>0</v>
      </c>
      <c r="WNO6" s="314">
        <f t="shared" si="248"/>
        <v>0</v>
      </c>
      <c r="WNP6" s="314">
        <f t="shared" si="248"/>
        <v>0</v>
      </c>
      <c r="WNQ6" s="314">
        <f t="shared" si="248"/>
        <v>0</v>
      </c>
      <c r="WNR6" s="314">
        <f t="shared" si="248"/>
        <v>0</v>
      </c>
      <c r="WNS6" s="314">
        <f t="shared" si="248"/>
        <v>0</v>
      </c>
      <c r="WNT6" s="314">
        <f t="shared" si="248"/>
        <v>0</v>
      </c>
      <c r="WNU6" s="314">
        <f t="shared" si="248"/>
        <v>0</v>
      </c>
      <c r="WNV6" s="314">
        <f t="shared" si="248"/>
        <v>0</v>
      </c>
      <c r="WNW6" s="314">
        <f t="shared" si="248"/>
        <v>0</v>
      </c>
      <c r="WNX6" s="314">
        <f t="shared" si="248"/>
        <v>0</v>
      </c>
      <c r="WNY6" s="314">
        <f t="shared" si="248"/>
        <v>0</v>
      </c>
      <c r="WNZ6" s="314">
        <f t="shared" si="248"/>
        <v>0</v>
      </c>
      <c r="WOA6" s="314">
        <f t="shared" si="248"/>
        <v>0</v>
      </c>
      <c r="WOB6" s="314">
        <f t="shared" si="248"/>
        <v>0</v>
      </c>
      <c r="WOC6" s="314">
        <f t="shared" si="248"/>
        <v>0</v>
      </c>
      <c r="WOD6" s="314">
        <f t="shared" si="248"/>
        <v>0</v>
      </c>
      <c r="WOE6" s="314">
        <f t="shared" si="248"/>
        <v>0</v>
      </c>
      <c r="WOF6" s="314">
        <f t="shared" ref="WOF6:WQQ6" si="249">WOF35-(WOF4+WOF5+WOF7+WOF8+WOF9)</f>
        <v>0</v>
      </c>
      <c r="WOG6" s="314">
        <f t="shared" si="249"/>
        <v>0</v>
      </c>
      <c r="WOH6" s="314">
        <f t="shared" si="249"/>
        <v>0</v>
      </c>
      <c r="WOI6" s="314">
        <f t="shared" si="249"/>
        <v>0</v>
      </c>
      <c r="WOJ6" s="314">
        <f t="shared" si="249"/>
        <v>0</v>
      </c>
      <c r="WOK6" s="314">
        <f t="shared" si="249"/>
        <v>0</v>
      </c>
      <c r="WOL6" s="314">
        <f t="shared" si="249"/>
        <v>0</v>
      </c>
      <c r="WOM6" s="314">
        <f t="shared" si="249"/>
        <v>0</v>
      </c>
      <c r="WON6" s="314">
        <f t="shared" si="249"/>
        <v>0</v>
      </c>
      <c r="WOO6" s="314">
        <f t="shared" si="249"/>
        <v>0</v>
      </c>
      <c r="WOP6" s="314">
        <f t="shared" si="249"/>
        <v>0</v>
      </c>
      <c r="WOQ6" s="314">
        <f t="shared" si="249"/>
        <v>0</v>
      </c>
      <c r="WOR6" s="314">
        <f t="shared" si="249"/>
        <v>0</v>
      </c>
      <c r="WOS6" s="314">
        <f t="shared" si="249"/>
        <v>0</v>
      </c>
      <c r="WOT6" s="314">
        <f t="shared" si="249"/>
        <v>0</v>
      </c>
      <c r="WOU6" s="314">
        <f t="shared" si="249"/>
        <v>0</v>
      </c>
      <c r="WOV6" s="314">
        <f t="shared" si="249"/>
        <v>0</v>
      </c>
      <c r="WOW6" s="314">
        <f t="shared" si="249"/>
        <v>0</v>
      </c>
      <c r="WOX6" s="314">
        <f t="shared" si="249"/>
        <v>0</v>
      </c>
      <c r="WOY6" s="314">
        <f t="shared" si="249"/>
        <v>0</v>
      </c>
      <c r="WOZ6" s="314">
        <f t="shared" si="249"/>
        <v>0</v>
      </c>
      <c r="WPA6" s="314">
        <f t="shared" si="249"/>
        <v>0</v>
      </c>
      <c r="WPB6" s="314">
        <f t="shared" si="249"/>
        <v>0</v>
      </c>
      <c r="WPC6" s="314">
        <f t="shared" si="249"/>
        <v>0</v>
      </c>
      <c r="WPD6" s="314">
        <f t="shared" si="249"/>
        <v>0</v>
      </c>
      <c r="WPE6" s="314">
        <f t="shared" si="249"/>
        <v>0</v>
      </c>
      <c r="WPF6" s="314">
        <f t="shared" si="249"/>
        <v>0</v>
      </c>
      <c r="WPG6" s="314">
        <f t="shared" si="249"/>
        <v>0</v>
      </c>
      <c r="WPH6" s="314">
        <f t="shared" si="249"/>
        <v>0</v>
      </c>
      <c r="WPI6" s="314">
        <f t="shared" si="249"/>
        <v>0</v>
      </c>
      <c r="WPJ6" s="314">
        <f t="shared" si="249"/>
        <v>0</v>
      </c>
      <c r="WPK6" s="314">
        <f t="shared" si="249"/>
        <v>0</v>
      </c>
      <c r="WPL6" s="314">
        <f t="shared" si="249"/>
        <v>0</v>
      </c>
      <c r="WPM6" s="314">
        <f t="shared" si="249"/>
        <v>0</v>
      </c>
      <c r="WPN6" s="314">
        <f t="shared" si="249"/>
        <v>0</v>
      </c>
      <c r="WPO6" s="314">
        <f t="shared" si="249"/>
        <v>0</v>
      </c>
      <c r="WPP6" s="314">
        <f t="shared" si="249"/>
        <v>0</v>
      </c>
      <c r="WPQ6" s="314">
        <f t="shared" si="249"/>
        <v>0</v>
      </c>
      <c r="WPR6" s="314">
        <f t="shared" si="249"/>
        <v>0</v>
      </c>
      <c r="WPS6" s="314">
        <f t="shared" si="249"/>
        <v>0</v>
      </c>
      <c r="WPT6" s="314">
        <f t="shared" si="249"/>
        <v>0</v>
      </c>
      <c r="WPU6" s="314">
        <f t="shared" si="249"/>
        <v>0</v>
      </c>
      <c r="WPV6" s="314">
        <f t="shared" si="249"/>
        <v>0</v>
      </c>
      <c r="WPW6" s="314">
        <f t="shared" si="249"/>
        <v>0</v>
      </c>
      <c r="WPX6" s="314">
        <f t="shared" si="249"/>
        <v>0</v>
      </c>
      <c r="WPY6" s="314">
        <f t="shared" si="249"/>
        <v>0</v>
      </c>
      <c r="WPZ6" s="314">
        <f t="shared" si="249"/>
        <v>0</v>
      </c>
      <c r="WQA6" s="314">
        <f t="shared" si="249"/>
        <v>0</v>
      </c>
      <c r="WQB6" s="314">
        <f t="shared" si="249"/>
        <v>0</v>
      </c>
      <c r="WQC6" s="314">
        <f t="shared" si="249"/>
        <v>0</v>
      </c>
      <c r="WQD6" s="314">
        <f t="shared" si="249"/>
        <v>0</v>
      </c>
      <c r="WQE6" s="314">
        <f t="shared" si="249"/>
        <v>0</v>
      </c>
      <c r="WQF6" s="314">
        <f t="shared" si="249"/>
        <v>0</v>
      </c>
      <c r="WQG6" s="314">
        <f t="shared" si="249"/>
        <v>0</v>
      </c>
      <c r="WQH6" s="314">
        <f t="shared" si="249"/>
        <v>0</v>
      </c>
      <c r="WQI6" s="314">
        <f t="shared" si="249"/>
        <v>0</v>
      </c>
      <c r="WQJ6" s="314">
        <f t="shared" si="249"/>
        <v>0</v>
      </c>
      <c r="WQK6" s="314">
        <f t="shared" si="249"/>
        <v>0</v>
      </c>
      <c r="WQL6" s="314">
        <f t="shared" si="249"/>
        <v>0</v>
      </c>
      <c r="WQM6" s="314">
        <f t="shared" si="249"/>
        <v>0</v>
      </c>
      <c r="WQN6" s="314">
        <f t="shared" si="249"/>
        <v>0</v>
      </c>
      <c r="WQO6" s="314">
        <f t="shared" si="249"/>
        <v>0</v>
      </c>
      <c r="WQP6" s="314">
        <f t="shared" si="249"/>
        <v>0</v>
      </c>
      <c r="WQQ6" s="314">
        <f t="shared" si="249"/>
        <v>0</v>
      </c>
      <c r="WQR6" s="314">
        <f t="shared" ref="WQR6:WTC6" si="250">WQR35-(WQR4+WQR5+WQR7+WQR8+WQR9)</f>
        <v>0</v>
      </c>
      <c r="WQS6" s="314">
        <f t="shared" si="250"/>
        <v>0</v>
      </c>
      <c r="WQT6" s="314">
        <f t="shared" si="250"/>
        <v>0</v>
      </c>
      <c r="WQU6" s="314">
        <f t="shared" si="250"/>
        <v>0</v>
      </c>
      <c r="WQV6" s="314">
        <f t="shared" si="250"/>
        <v>0</v>
      </c>
      <c r="WQW6" s="314">
        <f t="shared" si="250"/>
        <v>0</v>
      </c>
      <c r="WQX6" s="314">
        <f t="shared" si="250"/>
        <v>0</v>
      </c>
      <c r="WQY6" s="314">
        <f t="shared" si="250"/>
        <v>0</v>
      </c>
      <c r="WQZ6" s="314">
        <f t="shared" si="250"/>
        <v>0</v>
      </c>
      <c r="WRA6" s="314">
        <f t="shared" si="250"/>
        <v>0</v>
      </c>
      <c r="WRB6" s="314">
        <f t="shared" si="250"/>
        <v>0</v>
      </c>
      <c r="WRC6" s="314">
        <f t="shared" si="250"/>
        <v>0</v>
      </c>
      <c r="WRD6" s="314">
        <f t="shared" si="250"/>
        <v>0</v>
      </c>
      <c r="WRE6" s="314">
        <f t="shared" si="250"/>
        <v>0</v>
      </c>
      <c r="WRF6" s="314">
        <f t="shared" si="250"/>
        <v>0</v>
      </c>
      <c r="WRG6" s="314">
        <f t="shared" si="250"/>
        <v>0</v>
      </c>
      <c r="WRH6" s="314">
        <f t="shared" si="250"/>
        <v>0</v>
      </c>
      <c r="WRI6" s="314">
        <f t="shared" si="250"/>
        <v>0</v>
      </c>
      <c r="WRJ6" s="314">
        <f t="shared" si="250"/>
        <v>0</v>
      </c>
      <c r="WRK6" s="314">
        <f t="shared" si="250"/>
        <v>0</v>
      </c>
      <c r="WRL6" s="314">
        <f t="shared" si="250"/>
        <v>0</v>
      </c>
      <c r="WRM6" s="314">
        <f t="shared" si="250"/>
        <v>0</v>
      </c>
      <c r="WRN6" s="314">
        <f t="shared" si="250"/>
        <v>0</v>
      </c>
      <c r="WRO6" s="314">
        <f t="shared" si="250"/>
        <v>0</v>
      </c>
      <c r="WRP6" s="314">
        <f t="shared" si="250"/>
        <v>0</v>
      </c>
      <c r="WRQ6" s="314">
        <f t="shared" si="250"/>
        <v>0</v>
      </c>
      <c r="WRR6" s="314">
        <f t="shared" si="250"/>
        <v>0</v>
      </c>
      <c r="WRS6" s="314">
        <f t="shared" si="250"/>
        <v>0</v>
      </c>
      <c r="WRT6" s="314">
        <f t="shared" si="250"/>
        <v>0</v>
      </c>
      <c r="WRU6" s="314">
        <f t="shared" si="250"/>
        <v>0</v>
      </c>
      <c r="WRV6" s="314">
        <f t="shared" si="250"/>
        <v>0</v>
      </c>
      <c r="WRW6" s="314">
        <f t="shared" si="250"/>
        <v>0</v>
      </c>
      <c r="WRX6" s="314">
        <f t="shared" si="250"/>
        <v>0</v>
      </c>
      <c r="WRY6" s="314">
        <f t="shared" si="250"/>
        <v>0</v>
      </c>
      <c r="WRZ6" s="314">
        <f t="shared" si="250"/>
        <v>0</v>
      </c>
      <c r="WSA6" s="314">
        <f t="shared" si="250"/>
        <v>0</v>
      </c>
      <c r="WSB6" s="314">
        <f t="shared" si="250"/>
        <v>0</v>
      </c>
      <c r="WSC6" s="314">
        <f t="shared" si="250"/>
        <v>0</v>
      </c>
      <c r="WSD6" s="314">
        <f t="shared" si="250"/>
        <v>0</v>
      </c>
      <c r="WSE6" s="314">
        <f t="shared" si="250"/>
        <v>0</v>
      </c>
      <c r="WSF6" s="314">
        <f t="shared" si="250"/>
        <v>0</v>
      </c>
      <c r="WSG6" s="314">
        <f t="shared" si="250"/>
        <v>0</v>
      </c>
      <c r="WSH6" s="314">
        <f t="shared" si="250"/>
        <v>0</v>
      </c>
      <c r="WSI6" s="314">
        <f t="shared" si="250"/>
        <v>0</v>
      </c>
      <c r="WSJ6" s="314">
        <f t="shared" si="250"/>
        <v>0</v>
      </c>
      <c r="WSK6" s="314">
        <f t="shared" si="250"/>
        <v>0</v>
      </c>
      <c r="WSL6" s="314">
        <f t="shared" si="250"/>
        <v>0</v>
      </c>
      <c r="WSM6" s="314">
        <f t="shared" si="250"/>
        <v>0</v>
      </c>
      <c r="WSN6" s="314">
        <f t="shared" si="250"/>
        <v>0</v>
      </c>
      <c r="WSO6" s="314">
        <f t="shared" si="250"/>
        <v>0</v>
      </c>
      <c r="WSP6" s="314">
        <f t="shared" si="250"/>
        <v>0</v>
      </c>
      <c r="WSQ6" s="314">
        <f t="shared" si="250"/>
        <v>0</v>
      </c>
      <c r="WSR6" s="314">
        <f t="shared" si="250"/>
        <v>0</v>
      </c>
      <c r="WSS6" s="314">
        <f t="shared" si="250"/>
        <v>0</v>
      </c>
      <c r="WST6" s="314">
        <f t="shared" si="250"/>
        <v>0</v>
      </c>
      <c r="WSU6" s="314">
        <f t="shared" si="250"/>
        <v>0</v>
      </c>
      <c r="WSV6" s="314">
        <f t="shared" si="250"/>
        <v>0</v>
      </c>
      <c r="WSW6" s="314">
        <f t="shared" si="250"/>
        <v>0</v>
      </c>
      <c r="WSX6" s="314">
        <f t="shared" si="250"/>
        <v>0</v>
      </c>
      <c r="WSY6" s="314">
        <f t="shared" si="250"/>
        <v>0</v>
      </c>
      <c r="WSZ6" s="314">
        <f t="shared" si="250"/>
        <v>0</v>
      </c>
      <c r="WTA6" s="314">
        <f t="shared" si="250"/>
        <v>0</v>
      </c>
      <c r="WTB6" s="314">
        <f t="shared" si="250"/>
        <v>0</v>
      </c>
      <c r="WTC6" s="314">
        <f t="shared" si="250"/>
        <v>0</v>
      </c>
      <c r="WTD6" s="314">
        <f t="shared" ref="WTD6:WVO6" si="251">WTD35-(WTD4+WTD5+WTD7+WTD8+WTD9)</f>
        <v>0</v>
      </c>
      <c r="WTE6" s="314">
        <f t="shared" si="251"/>
        <v>0</v>
      </c>
      <c r="WTF6" s="314">
        <f t="shared" si="251"/>
        <v>0</v>
      </c>
      <c r="WTG6" s="314">
        <f t="shared" si="251"/>
        <v>0</v>
      </c>
      <c r="WTH6" s="314">
        <f t="shared" si="251"/>
        <v>0</v>
      </c>
      <c r="WTI6" s="314">
        <f t="shared" si="251"/>
        <v>0</v>
      </c>
      <c r="WTJ6" s="314">
        <f t="shared" si="251"/>
        <v>0</v>
      </c>
      <c r="WTK6" s="314">
        <f t="shared" si="251"/>
        <v>0</v>
      </c>
      <c r="WTL6" s="314">
        <f t="shared" si="251"/>
        <v>0</v>
      </c>
      <c r="WTM6" s="314">
        <f t="shared" si="251"/>
        <v>0</v>
      </c>
      <c r="WTN6" s="314">
        <f t="shared" si="251"/>
        <v>0</v>
      </c>
      <c r="WTO6" s="314">
        <f t="shared" si="251"/>
        <v>0</v>
      </c>
      <c r="WTP6" s="314">
        <f t="shared" si="251"/>
        <v>0</v>
      </c>
      <c r="WTQ6" s="314">
        <f t="shared" si="251"/>
        <v>0</v>
      </c>
      <c r="WTR6" s="314">
        <f t="shared" si="251"/>
        <v>0</v>
      </c>
      <c r="WTS6" s="314">
        <f t="shared" si="251"/>
        <v>0</v>
      </c>
      <c r="WTT6" s="314">
        <f t="shared" si="251"/>
        <v>0</v>
      </c>
      <c r="WTU6" s="314">
        <f t="shared" si="251"/>
        <v>0</v>
      </c>
      <c r="WTV6" s="314">
        <f t="shared" si="251"/>
        <v>0</v>
      </c>
      <c r="WTW6" s="314">
        <f t="shared" si="251"/>
        <v>0</v>
      </c>
      <c r="WTX6" s="314">
        <f t="shared" si="251"/>
        <v>0</v>
      </c>
      <c r="WTY6" s="314">
        <f t="shared" si="251"/>
        <v>0</v>
      </c>
      <c r="WTZ6" s="314">
        <f t="shared" si="251"/>
        <v>0</v>
      </c>
      <c r="WUA6" s="314">
        <f t="shared" si="251"/>
        <v>0</v>
      </c>
      <c r="WUB6" s="314">
        <f t="shared" si="251"/>
        <v>0</v>
      </c>
      <c r="WUC6" s="314">
        <f t="shared" si="251"/>
        <v>0</v>
      </c>
      <c r="WUD6" s="314">
        <f t="shared" si="251"/>
        <v>0</v>
      </c>
      <c r="WUE6" s="314">
        <f t="shared" si="251"/>
        <v>0</v>
      </c>
      <c r="WUF6" s="314">
        <f t="shared" si="251"/>
        <v>0</v>
      </c>
      <c r="WUG6" s="314">
        <f t="shared" si="251"/>
        <v>0</v>
      </c>
      <c r="WUH6" s="314">
        <f t="shared" si="251"/>
        <v>0</v>
      </c>
      <c r="WUI6" s="314">
        <f t="shared" si="251"/>
        <v>0</v>
      </c>
      <c r="WUJ6" s="314">
        <f t="shared" si="251"/>
        <v>0</v>
      </c>
      <c r="WUK6" s="314">
        <f t="shared" si="251"/>
        <v>0</v>
      </c>
      <c r="WUL6" s="314">
        <f t="shared" si="251"/>
        <v>0</v>
      </c>
      <c r="WUM6" s="314">
        <f t="shared" si="251"/>
        <v>0</v>
      </c>
      <c r="WUN6" s="314">
        <f t="shared" si="251"/>
        <v>0</v>
      </c>
      <c r="WUO6" s="314">
        <f t="shared" si="251"/>
        <v>0</v>
      </c>
      <c r="WUP6" s="314">
        <f t="shared" si="251"/>
        <v>0</v>
      </c>
      <c r="WUQ6" s="314">
        <f t="shared" si="251"/>
        <v>0</v>
      </c>
      <c r="WUR6" s="314">
        <f t="shared" si="251"/>
        <v>0</v>
      </c>
      <c r="WUS6" s="314">
        <f t="shared" si="251"/>
        <v>0</v>
      </c>
      <c r="WUT6" s="314">
        <f t="shared" si="251"/>
        <v>0</v>
      </c>
      <c r="WUU6" s="314">
        <f t="shared" si="251"/>
        <v>0</v>
      </c>
      <c r="WUV6" s="314">
        <f t="shared" si="251"/>
        <v>0</v>
      </c>
      <c r="WUW6" s="314">
        <f t="shared" si="251"/>
        <v>0</v>
      </c>
      <c r="WUX6" s="314">
        <f t="shared" si="251"/>
        <v>0</v>
      </c>
      <c r="WUY6" s="314">
        <f t="shared" si="251"/>
        <v>0</v>
      </c>
      <c r="WUZ6" s="314">
        <f t="shared" si="251"/>
        <v>0</v>
      </c>
      <c r="WVA6" s="314">
        <f t="shared" si="251"/>
        <v>0</v>
      </c>
      <c r="WVB6" s="314">
        <f t="shared" si="251"/>
        <v>0</v>
      </c>
      <c r="WVC6" s="314">
        <f t="shared" si="251"/>
        <v>0</v>
      </c>
      <c r="WVD6" s="314">
        <f t="shared" si="251"/>
        <v>0</v>
      </c>
      <c r="WVE6" s="314">
        <f t="shared" si="251"/>
        <v>0</v>
      </c>
      <c r="WVF6" s="314">
        <f t="shared" si="251"/>
        <v>0</v>
      </c>
      <c r="WVG6" s="314">
        <f t="shared" si="251"/>
        <v>0</v>
      </c>
      <c r="WVH6" s="314">
        <f t="shared" si="251"/>
        <v>0</v>
      </c>
      <c r="WVI6" s="314">
        <f t="shared" si="251"/>
        <v>0</v>
      </c>
      <c r="WVJ6" s="314">
        <f t="shared" si="251"/>
        <v>0</v>
      </c>
      <c r="WVK6" s="314">
        <f t="shared" si="251"/>
        <v>0</v>
      </c>
      <c r="WVL6" s="314">
        <f t="shared" si="251"/>
        <v>0</v>
      </c>
      <c r="WVM6" s="314">
        <f t="shared" si="251"/>
        <v>0</v>
      </c>
      <c r="WVN6" s="314">
        <f t="shared" si="251"/>
        <v>0</v>
      </c>
      <c r="WVO6" s="314">
        <f t="shared" si="251"/>
        <v>0</v>
      </c>
      <c r="WVP6" s="314">
        <f t="shared" ref="WVP6:WYA6" si="252">WVP35-(WVP4+WVP5+WVP7+WVP8+WVP9)</f>
        <v>0</v>
      </c>
      <c r="WVQ6" s="314">
        <f t="shared" si="252"/>
        <v>0</v>
      </c>
      <c r="WVR6" s="314">
        <f t="shared" si="252"/>
        <v>0</v>
      </c>
      <c r="WVS6" s="314">
        <f t="shared" si="252"/>
        <v>0</v>
      </c>
      <c r="WVT6" s="314">
        <f t="shared" si="252"/>
        <v>0</v>
      </c>
      <c r="WVU6" s="314">
        <f t="shared" si="252"/>
        <v>0</v>
      </c>
      <c r="WVV6" s="314">
        <f t="shared" si="252"/>
        <v>0</v>
      </c>
      <c r="WVW6" s="314">
        <f t="shared" si="252"/>
        <v>0</v>
      </c>
      <c r="WVX6" s="314">
        <f t="shared" si="252"/>
        <v>0</v>
      </c>
      <c r="WVY6" s="314">
        <f t="shared" si="252"/>
        <v>0</v>
      </c>
      <c r="WVZ6" s="314">
        <f t="shared" si="252"/>
        <v>0</v>
      </c>
      <c r="WWA6" s="314">
        <f t="shared" si="252"/>
        <v>0</v>
      </c>
      <c r="WWB6" s="314">
        <f t="shared" si="252"/>
        <v>0</v>
      </c>
      <c r="WWC6" s="314">
        <f t="shared" si="252"/>
        <v>0</v>
      </c>
      <c r="WWD6" s="314">
        <f t="shared" si="252"/>
        <v>0</v>
      </c>
      <c r="WWE6" s="314">
        <f t="shared" si="252"/>
        <v>0</v>
      </c>
      <c r="WWF6" s="314">
        <f t="shared" si="252"/>
        <v>0</v>
      </c>
      <c r="WWG6" s="314">
        <f t="shared" si="252"/>
        <v>0</v>
      </c>
      <c r="WWH6" s="314">
        <f t="shared" si="252"/>
        <v>0</v>
      </c>
      <c r="WWI6" s="314">
        <f t="shared" si="252"/>
        <v>0</v>
      </c>
      <c r="WWJ6" s="314">
        <f t="shared" si="252"/>
        <v>0</v>
      </c>
      <c r="WWK6" s="314">
        <f t="shared" si="252"/>
        <v>0</v>
      </c>
      <c r="WWL6" s="314">
        <f t="shared" si="252"/>
        <v>0</v>
      </c>
      <c r="WWM6" s="314">
        <f t="shared" si="252"/>
        <v>0</v>
      </c>
      <c r="WWN6" s="314">
        <f t="shared" si="252"/>
        <v>0</v>
      </c>
      <c r="WWO6" s="314">
        <f t="shared" si="252"/>
        <v>0</v>
      </c>
      <c r="WWP6" s="314">
        <f t="shared" si="252"/>
        <v>0</v>
      </c>
      <c r="WWQ6" s="314">
        <f t="shared" si="252"/>
        <v>0</v>
      </c>
      <c r="WWR6" s="314">
        <f t="shared" si="252"/>
        <v>0</v>
      </c>
      <c r="WWS6" s="314">
        <f t="shared" si="252"/>
        <v>0</v>
      </c>
      <c r="WWT6" s="314">
        <f t="shared" si="252"/>
        <v>0</v>
      </c>
      <c r="WWU6" s="314">
        <f t="shared" si="252"/>
        <v>0</v>
      </c>
      <c r="WWV6" s="314">
        <f t="shared" si="252"/>
        <v>0</v>
      </c>
      <c r="WWW6" s="314">
        <f t="shared" si="252"/>
        <v>0</v>
      </c>
      <c r="WWX6" s="314">
        <f t="shared" si="252"/>
        <v>0</v>
      </c>
      <c r="WWY6" s="314">
        <f t="shared" si="252"/>
        <v>0</v>
      </c>
      <c r="WWZ6" s="314">
        <f t="shared" si="252"/>
        <v>0</v>
      </c>
      <c r="WXA6" s="314">
        <f t="shared" si="252"/>
        <v>0</v>
      </c>
      <c r="WXB6" s="314">
        <f t="shared" si="252"/>
        <v>0</v>
      </c>
      <c r="WXC6" s="314">
        <f t="shared" si="252"/>
        <v>0</v>
      </c>
      <c r="WXD6" s="314">
        <f t="shared" si="252"/>
        <v>0</v>
      </c>
      <c r="WXE6" s="314">
        <f t="shared" si="252"/>
        <v>0</v>
      </c>
      <c r="WXF6" s="314">
        <f t="shared" si="252"/>
        <v>0</v>
      </c>
      <c r="WXG6" s="314">
        <f t="shared" si="252"/>
        <v>0</v>
      </c>
      <c r="WXH6" s="314">
        <f t="shared" si="252"/>
        <v>0</v>
      </c>
      <c r="WXI6" s="314">
        <f t="shared" si="252"/>
        <v>0</v>
      </c>
      <c r="WXJ6" s="314">
        <f t="shared" si="252"/>
        <v>0</v>
      </c>
      <c r="WXK6" s="314">
        <f t="shared" si="252"/>
        <v>0</v>
      </c>
      <c r="WXL6" s="314">
        <f t="shared" si="252"/>
        <v>0</v>
      </c>
      <c r="WXM6" s="314">
        <f t="shared" si="252"/>
        <v>0</v>
      </c>
      <c r="WXN6" s="314">
        <f t="shared" si="252"/>
        <v>0</v>
      </c>
      <c r="WXO6" s="314">
        <f t="shared" si="252"/>
        <v>0</v>
      </c>
      <c r="WXP6" s="314">
        <f t="shared" si="252"/>
        <v>0</v>
      </c>
      <c r="WXQ6" s="314">
        <f t="shared" si="252"/>
        <v>0</v>
      </c>
      <c r="WXR6" s="314">
        <f t="shared" si="252"/>
        <v>0</v>
      </c>
      <c r="WXS6" s="314">
        <f t="shared" si="252"/>
        <v>0</v>
      </c>
      <c r="WXT6" s="314">
        <f t="shared" si="252"/>
        <v>0</v>
      </c>
      <c r="WXU6" s="314">
        <f t="shared" si="252"/>
        <v>0</v>
      </c>
      <c r="WXV6" s="314">
        <f t="shared" si="252"/>
        <v>0</v>
      </c>
      <c r="WXW6" s="314">
        <f t="shared" si="252"/>
        <v>0</v>
      </c>
      <c r="WXX6" s="314">
        <f t="shared" si="252"/>
        <v>0</v>
      </c>
      <c r="WXY6" s="314">
        <f t="shared" si="252"/>
        <v>0</v>
      </c>
      <c r="WXZ6" s="314">
        <f t="shared" si="252"/>
        <v>0</v>
      </c>
      <c r="WYA6" s="314">
        <f t="shared" si="252"/>
        <v>0</v>
      </c>
      <c r="WYB6" s="314">
        <f t="shared" ref="WYB6:XAM6" si="253">WYB35-(WYB4+WYB5+WYB7+WYB8+WYB9)</f>
        <v>0</v>
      </c>
      <c r="WYC6" s="314">
        <f t="shared" si="253"/>
        <v>0</v>
      </c>
      <c r="WYD6" s="314">
        <f t="shared" si="253"/>
        <v>0</v>
      </c>
      <c r="WYE6" s="314">
        <f t="shared" si="253"/>
        <v>0</v>
      </c>
      <c r="WYF6" s="314">
        <f t="shared" si="253"/>
        <v>0</v>
      </c>
      <c r="WYG6" s="314">
        <f t="shared" si="253"/>
        <v>0</v>
      </c>
      <c r="WYH6" s="314">
        <f t="shared" si="253"/>
        <v>0</v>
      </c>
      <c r="WYI6" s="314">
        <f t="shared" si="253"/>
        <v>0</v>
      </c>
      <c r="WYJ6" s="314">
        <f t="shared" si="253"/>
        <v>0</v>
      </c>
      <c r="WYK6" s="314">
        <f t="shared" si="253"/>
        <v>0</v>
      </c>
      <c r="WYL6" s="314">
        <f t="shared" si="253"/>
        <v>0</v>
      </c>
      <c r="WYM6" s="314">
        <f t="shared" si="253"/>
        <v>0</v>
      </c>
      <c r="WYN6" s="314">
        <f t="shared" si="253"/>
        <v>0</v>
      </c>
      <c r="WYO6" s="314">
        <f t="shared" si="253"/>
        <v>0</v>
      </c>
      <c r="WYP6" s="314">
        <f t="shared" si="253"/>
        <v>0</v>
      </c>
      <c r="WYQ6" s="314">
        <f t="shared" si="253"/>
        <v>0</v>
      </c>
      <c r="WYR6" s="314">
        <f t="shared" si="253"/>
        <v>0</v>
      </c>
      <c r="WYS6" s="314">
        <f t="shared" si="253"/>
        <v>0</v>
      </c>
      <c r="WYT6" s="314">
        <f t="shared" si="253"/>
        <v>0</v>
      </c>
      <c r="WYU6" s="314">
        <f t="shared" si="253"/>
        <v>0</v>
      </c>
      <c r="WYV6" s="314">
        <f t="shared" si="253"/>
        <v>0</v>
      </c>
      <c r="WYW6" s="314">
        <f t="shared" si="253"/>
        <v>0</v>
      </c>
      <c r="WYX6" s="314">
        <f t="shared" si="253"/>
        <v>0</v>
      </c>
      <c r="WYY6" s="314">
        <f t="shared" si="253"/>
        <v>0</v>
      </c>
      <c r="WYZ6" s="314">
        <f t="shared" si="253"/>
        <v>0</v>
      </c>
      <c r="WZA6" s="314">
        <f t="shared" si="253"/>
        <v>0</v>
      </c>
      <c r="WZB6" s="314">
        <f t="shared" si="253"/>
        <v>0</v>
      </c>
      <c r="WZC6" s="314">
        <f t="shared" si="253"/>
        <v>0</v>
      </c>
      <c r="WZD6" s="314">
        <f t="shared" si="253"/>
        <v>0</v>
      </c>
      <c r="WZE6" s="314">
        <f t="shared" si="253"/>
        <v>0</v>
      </c>
      <c r="WZF6" s="314">
        <f t="shared" si="253"/>
        <v>0</v>
      </c>
      <c r="WZG6" s="314">
        <f t="shared" si="253"/>
        <v>0</v>
      </c>
      <c r="WZH6" s="314">
        <f t="shared" si="253"/>
        <v>0</v>
      </c>
      <c r="WZI6" s="314">
        <f t="shared" si="253"/>
        <v>0</v>
      </c>
      <c r="WZJ6" s="314">
        <f t="shared" si="253"/>
        <v>0</v>
      </c>
      <c r="WZK6" s="314">
        <f t="shared" si="253"/>
        <v>0</v>
      </c>
      <c r="WZL6" s="314">
        <f t="shared" si="253"/>
        <v>0</v>
      </c>
      <c r="WZM6" s="314">
        <f t="shared" si="253"/>
        <v>0</v>
      </c>
      <c r="WZN6" s="314">
        <f t="shared" si="253"/>
        <v>0</v>
      </c>
      <c r="WZO6" s="314">
        <f t="shared" si="253"/>
        <v>0</v>
      </c>
      <c r="WZP6" s="314">
        <f t="shared" si="253"/>
        <v>0</v>
      </c>
      <c r="WZQ6" s="314">
        <f t="shared" si="253"/>
        <v>0</v>
      </c>
      <c r="WZR6" s="314">
        <f t="shared" si="253"/>
        <v>0</v>
      </c>
      <c r="WZS6" s="314">
        <f t="shared" si="253"/>
        <v>0</v>
      </c>
      <c r="WZT6" s="314">
        <f t="shared" si="253"/>
        <v>0</v>
      </c>
      <c r="WZU6" s="314">
        <f t="shared" si="253"/>
        <v>0</v>
      </c>
      <c r="WZV6" s="314">
        <f t="shared" si="253"/>
        <v>0</v>
      </c>
      <c r="WZW6" s="314">
        <f t="shared" si="253"/>
        <v>0</v>
      </c>
      <c r="WZX6" s="314">
        <f t="shared" si="253"/>
        <v>0</v>
      </c>
      <c r="WZY6" s="314">
        <f t="shared" si="253"/>
        <v>0</v>
      </c>
      <c r="WZZ6" s="314">
        <f t="shared" si="253"/>
        <v>0</v>
      </c>
      <c r="XAA6" s="314">
        <f t="shared" si="253"/>
        <v>0</v>
      </c>
      <c r="XAB6" s="314">
        <f t="shared" si="253"/>
        <v>0</v>
      </c>
      <c r="XAC6" s="314">
        <f t="shared" si="253"/>
        <v>0</v>
      </c>
      <c r="XAD6" s="314">
        <f t="shared" si="253"/>
        <v>0</v>
      </c>
      <c r="XAE6" s="314">
        <f t="shared" si="253"/>
        <v>0</v>
      </c>
      <c r="XAF6" s="314">
        <f t="shared" si="253"/>
        <v>0</v>
      </c>
      <c r="XAG6" s="314">
        <f t="shared" si="253"/>
        <v>0</v>
      </c>
      <c r="XAH6" s="314">
        <f t="shared" si="253"/>
        <v>0</v>
      </c>
      <c r="XAI6" s="314">
        <f t="shared" si="253"/>
        <v>0</v>
      </c>
      <c r="XAJ6" s="314">
        <f t="shared" si="253"/>
        <v>0</v>
      </c>
      <c r="XAK6" s="314">
        <f t="shared" si="253"/>
        <v>0</v>
      </c>
      <c r="XAL6" s="314">
        <f t="shared" si="253"/>
        <v>0</v>
      </c>
      <c r="XAM6" s="314">
        <f t="shared" si="253"/>
        <v>0</v>
      </c>
      <c r="XAN6" s="314">
        <f t="shared" ref="XAN6:XCY6" si="254">XAN35-(XAN4+XAN5+XAN7+XAN8+XAN9)</f>
        <v>0</v>
      </c>
      <c r="XAO6" s="314">
        <f t="shared" si="254"/>
        <v>0</v>
      </c>
      <c r="XAP6" s="314">
        <f t="shared" si="254"/>
        <v>0</v>
      </c>
      <c r="XAQ6" s="314">
        <f t="shared" si="254"/>
        <v>0</v>
      </c>
      <c r="XAR6" s="314">
        <f t="shared" si="254"/>
        <v>0</v>
      </c>
      <c r="XAS6" s="314">
        <f t="shared" si="254"/>
        <v>0</v>
      </c>
      <c r="XAT6" s="314">
        <f t="shared" si="254"/>
        <v>0</v>
      </c>
      <c r="XAU6" s="314">
        <f t="shared" si="254"/>
        <v>0</v>
      </c>
      <c r="XAV6" s="314">
        <f t="shared" si="254"/>
        <v>0</v>
      </c>
      <c r="XAW6" s="314">
        <f t="shared" si="254"/>
        <v>0</v>
      </c>
      <c r="XAX6" s="314">
        <f t="shared" si="254"/>
        <v>0</v>
      </c>
      <c r="XAY6" s="314">
        <f t="shared" si="254"/>
        <v>0</v>
      </c>
      <c r="XAZ6" s="314">
        <f t="shared" si="254"/>
        <v>0</v>
      </c>
      <c r="XBA6" s="314">
        <f t="shared" si="254"/>
        <v>0</v>
      </c>
      <c r="XBB6" s="314">
        <f t="shared" si="254"/>
        <v>0</v>
      </c>
      <c r="XBC6" s="314">
        <f t="shared" si="254"/>
        <v>0</v>
      </c>
      <c r="XBD6" s="314">
        <f t="shared" si="254"/>
        <v>0</v>
      </c>
      <c r="XBE6" s="314">
        <f t="shared" si="254"/>
        <v>0</v>
      </c>
      <c r="XBF6" s="314">
        <f t="shared" si="254"/>
        <v>0</v>
      </c>
      <c r="XBG6" s="314">
        <f t="shared" si="254"/>
        <v>0</v>
      </c>
      <c r="XBH6" s="314">
        <f t="shared" si="254"/>
        <v>0</v>
      </c>
      <c r="XBI6" s="314">
        <f t="shared" si="254"/>
        <v>0</v>
      </c>
      <c r="XBJ6" s="314">
        <f t="shared" si="254"/>
        <v>0</v>
      </c>
      <c r="XBK6" s="314">
        <f t="shared" si="254"/>
        <v>0</v>
      </c>
      <c r="XBL6" s="314">
        <f t="shared" si="254"/>
        <v>0</v>
      </c>
      <c r="XBM6" s="314">
        <f t="shared" si="254"/>
        <v>0</v>
      </c>
      <c r="XBN6" s="314">
        <f t="shared" si="254"/>
        <v>0</v>
      </c>
      <c r="XBO6" s="314">
        <f t="shared" si="254"/>
        <v>0</v>
      </c>
      <c r="XBP6" s="314">
        <f t="shared" si="254"/>
        <v>0</v>
      </c>
      <c r="XBQ6" s="314">
        <f t="shared" si="254"/>
        <v>0</v>
      </c>
      <c r="XBR6" s="314">
        <f t="shared" si="254"/>
        <v>0</v>
      </c>
      <c r="XBS6" s="314">
        <f t="shared" si="254"/>
        <v>0</v>
      </c>
      <c r="XBT6" s="314">
        <f t="shared" si="254"/>
        <v>0</v>
      </c>
      <c r="XBU6" s="314">
        <f t="shared" si="254"/>
        <v>0</v>
      </c>
      <c r="XBV6" s="314">
        <f t="shared" si="254"/>
        <v>0</v>
      </c>
      <c r="XBW6" s="314">
        <f t="shared" si="254"/>
        <v>0</v>
      </c>
      <c r="XBX6" s="314">
        <f t="shared" si="254"/>
        <v>0</v>
      </c>
      <c r="XBY6" s="314">
        <f t="shared" si="254"/>
        <v>0</v>
      </c>
      <c r="XBZ6" s="314">
        <f t="shared" si="254"/>
        <v>0</v>
      </c>
      <c r="XCA6" s="314">
        <f t="shared" si="254"/>
        <v>0</v>
      </c>
      <c r="XCB6" s="314">
        <f t="shared" si="254"/>
        <v>0</v>
      </c>
      <c r="XCC6" s="314">
        <f t="shared" si="254"/>
        <v>0</v>
      </c>
      <c r="XCD6" s="314">
        <f t="shared" si="254"/>
        <v>0</v>
      </c>
      <c r="XCE6" s="314">
        <f t="shared" si="254"/>
        <v>0</v>
      </c>
      <c r="XCF6" s="314">
        <f t="shared" si="254"/>
        <v>0</v>
      </c>
      <c r="XCG6" s="314">
        <f t="shared" si="254"/>
        <v>0</v>
      </c>
      <c r="XCH6" s="314">
        <f t="shared" si="254"/>
        <v>0</v>
      </c>
      <c r="XCI6" s="314">
        <f t="shared" si="254"/>
        <v>0</v>
      </c>
      <c r="XCJ6" s="314">
        <f t="shared" si="254"/>
        <v>0</v>
      </c>
      <c r="XCK6" s="314">
        <f t="shared" si="254"/>
        <v>0</v>
      </c>
      <c r="XCL6" s="314">
        <f t="shared" si="254"/>
        <v>0</v>
      </c>
      <c r="XCM6" s="314">
        <f t="shared" si="254"/>
        <v>0</v>
      </c>
      <c r="XCN6" s="314">
        <f t="shared" si="254"/>
        <v>0</v>
      </c>
      <c r="XCO6" s="314">
        <f t="shared" si="254"/>
        <v>0</v>
      </c>
      <c r="XCP6" s="314">
        <f t="shared" si="254"/>
        <v>0</v>
      </c>
      <c r="XCQ6" s="314">
        <f t="shared" si="254"/>
        <v>0</v>
      </c>
      <c r="XCR6" s="314">
        <f t="shared" si="254"/>
        <v>0</v>
      </c>
      <c r="XCS6" s="314">
        <f t="shared" si="254"/>
        <v>0</v>
      </c>
      <c r="XCT6" s="314">
        <f t="shared" si="254"/>
        <v>0</v>
      </c>
      <c r="XCU6" s="314">
        <f t="shared" si="254"/>
        <v>0</v>
      </c>
      <c r="XCV6" s="314">
        <f t="shared" si="254"/>
        <v>0</v>
      </c>
      <c r="XCW6" s="314">
        <f t="shared" si="254"/>
        <v>0</v>
      </c>
      <c r="XCX6" s="314">
        <f t="shared" si="254"/>
        <v>0</v>
      </c>
      <c r="XCY6" s="314">
        <f t="shared" si="254"/>
        <v>0</v>
      </c>
      <c r="XCZ6" s="314">
        <f t="shared" ref="XCZ6:XFD6" si="255">XCZ35-(XCZ4+XCZ5+XCZ7+XCZ8+XCZ9)</f>
        <v>0</v>
      </c>
      <c r="XDA6" s="314">
        <f t="shared" si="255"/>
        <v>0</v>
      </c>
      <c r="XDB6" s="314">
        <f t="shared" si="255"/>
        <v>0</v>
      </c>
      <c r="XDC6" s="314">
        <f t="shared" si="255"/>
        <v>0</v>
      </c>
      <c r="XDD6" s="314">
        <f t="shared" si="255"/>
        <v>0</v>
      </c>
      <c r="XDE6" s="314">
        <f t="shared" si="255"/>
        <v>0</v>
      </c>
      <c r="XDF6" s="314">
        <f t="shared" si="255"/>
        <v>0</v>
      </c>
      <c r="XDG6" s="314">
        <f t="shared" si="255"/>
        <v>0</v>
      </c>
      <c r="XDH6" s="314">
        <f t="shared" si="255"/>
        <v>0</v>
      </c>
      <c r="XDI6" s="314">
        <f t="shared" si="255"/>
        <v>0</v>
      </c>
      <c r="XDJ6" s="314">
        <f t="shared" si="255"/>
        <v>0</v>
      </c>
      <c r="XDK6" s="314">
        <f t="shared" si="255"/>
        <v>0</v>
      </c>
      <c r="XDL6" s="314">
        <f t="shared" si="255"/>
        <v>0</v>
      </c>
      <c r="XDM6" s="314">
        <f t="shared" si="255"/>
        <v>0</v>
      </c>
      <c r="XDN6" s="314">
        <f t="shared" si="255"/>
        <v>0</v>
      </c>
      <c r="XDO6" s="314">
        <f t="shared" si="255"/>
        <v>0</v>
      </c>
      <c r="XDP6" s="314">
        <f t="shared" si="255"/>
        <v>0</v>
      </c>
      <c r="XDQ6" s="314">
        <f t="shared" si="255"/>
        <v>0</v>
      </c>
      <c r="XDR6" s="314">
        <f t="shared" si="255"/>
        <v>0</v>
      </c>
      <c r="XDS6" s="314">
        <f t="shared" si="255"/>
        <v>0</v>
      </c>
      <c r="XDT6" s="314">
        <f t="shared" si="255"/>
        <v>0</v>
      </c>
      <c r="XDU6" s="314">
        <f t="shared" si="255"/>
        <v>0</v>
      </c>
      <c r="XDV6" s="314">
        <f t="shared" si="255"/>
        <v>0</v>
      </c>
      <c r="XDW6" s="314">
        <f t="shared" si="255"/>
        <v>0</v>
      </c>
      <c r="XDX6" s="314">
        <f t="shared" si="255"/>
        <v>0</v>
      </c>
      <c r="XDY6" s="314">
        <f t="shared" si="255"/>
        <v>0</v>
      </c>
      <c r="XDZ6" s="314">
        <f t="shared" si="255"/>
        <v>0</v>
      </c>
      <c r="XEA6" s="314">
        <f t="shared" si="255"/>
        <v>0</v>
      </c>
      <c r="XEB6" s="314">
        <f t="shared" si="255"/>
        <v>0</v>
      </c>
      <c r="XEC6" s="314">
        <f t="shared" si="255"/>
        <v>0</v>
      </c>
      <c r="XED6" s="314">
        <f t="shared" si="255"/>
        <v>0</v>
      </c>
      <c r="XEE6" s="314">
        <f t="shared" si="255"/>
        <v>0</v>
      </c>
      <c r="XEF6" s="314">
        <f t="shared" si="255"/>
        <v>0</v>
      </c>
      <c r="XEG6" s="314">
        <f t="shared" si="255"/>
        <v>0</v>
      </c>
      <c r="XEH6" s="314">
        <f t="shared" si="255"/>
        <v>0</v>
      </c>
      <c r="XEI6" s="314">
        <f t="shared" si="255"/>
        <v>0</v>
      </c>
      <c r="XEJ6" s="314">
        <f t="shared" si="255"/>
        <v>0</v>
      </c>
      <c r="XEK6" s="314">
        <f t="shared" si="255"/>
        <v>0</v>
      </c>
      <c r="XEL6" s="314">
        <f t="shared" si="255"/>
        <v>0</v>
      </c>
      <c r="XEM6" s="314">
        <f t="shared" si="255"/>
        <v>0</v>
      </c>
      <c r="XEN6" s="314">
        <f t="shared" si="255"/>
        <v>0</v>
      </c>
      <c r="XEO6" s="314">
        <f t="shared" si="255"/>
        <v>0</v>
      </c>
      <c r="XEP6" s="314">
        <f t="shared" si="255"/>
        <v>0</v>
      </c>
      <c r="XEQ6" s="314">
        <f t="shared" si="255"/>
        <v>0</v>
      </c>
      <c r="XER6" s="314">
        <f t="shared" si="255"/>
        <v>0</v>
      </c>
      <c r="XES6" s="314">
        <f t="shared" si="255"/>
        <v>0</v>
      </c>
      <c r="XET6" s="314">
        <f t="shared" si="255"/>
        <v>0</v>
      </c>
      <c r="XEU6" s="314">
        <f t="shared" si="255"/>
        <v>0</v>
      </c>
      <c r="XEV6" s="314">
        <f t="shared" si="255"/>
        <v>0</v>
      </c>
      <c r="XEW6" s="314">
        <f t="shared" si="255"/>
        <v>0</v>
      </c>
      <c r="XEX6" s="314">
        <f t="shared" si="255"/>
        <v>0</v>
      </c>
      <c r="XEY6" s="314">
        <f t="shared" si="255"/>
        <v>0</v>
      </c>
      <c r="XEZ6" s="314">
        <f t="shared" si="255"/>
        <v>0</v>
      </c>
      <c r="XFA6" s="314">
        <f t="shared" si="255"/>
        <v>0</v>
      </c>
      <c r="XFB6" s="314">
        <f t="shared" si="255"/>
        <v>0</v>
      </c>
      <c r="XFC6" s="314">
        <f t="shared" si="255"/>
        <v>0</v>
      </c>
      <c r="XFD6" s="314">
        <f t="shared" si="255"/>
        <v>0</v>
      </c>
    </row>
    <row r="7" spans="1:16384" ht="14.25">
      <c r="A7" s="303"/>
      <c r="B7" s="303" t="s">
        <v>2347</v>
      </c>
      <c r="C7" s="927">
        <v>0.05</v>
      </c>
      <c r="D7" s="303"/>
      <c r="E7" s="313">
        <f>-E6*$C$7</f>
        <v>-7377.6</v>
      </c>
      <c r="F7" s="313"/>
      <c r="G7" s="313">
        <f ca="1">-G6*$C$7</f>
        <v>-8033.4651315789497</v>
      </c>
      <c r="H7" s="313"/>
      <c r="I7" s="313">
        <f ca="1">-I6*$C$7</f>
        <v>-8724.7185046052564</v>
      </c>
      <c r="J7" s="313"/>
      <c r="K7" s="313">
        <f ca="1">-K6*$C$7</f>
        <v>-9452.8816138125203</v>
      </c>
      <c r="L7" s="313"/>
      <c r="M7" s="313">
        <f ca="1">-M6*$C$7</f>
        <v>-10219.564196670126</v>
      </c>
      <c r="N7" s="313"/>
      <c r="O7" s="313">
        <f ca="1">-O6*$C$7</f>
        <v>-11026.440278876586</v>
      </c>
      <c r="P7" s="313"/>
      <c r="Q7" s="313">
        <f ca="1">-Q6*$C$7</f>
        <v>-11875.250623132824</v>
      </c>
      <c r="R7" s="313"/>
      <c r="S7" s="313">
        <f ca="1">-S6*$C$7</f>
        <v>-12767.805268589873</v>
      </c>
      <c r="T7" s="313"/>
      <c r="U7" s="313">
        <f ca="1">-U6*$C$7</f>
        <v>-13705.986164268619</v>
      </c>
      <c r="V7" s="313"/>
      <c r="W7" s="313">
        <f ca="1">-W6*$C$7</f>
        <v>-14691.749899867504</v>
      </c>
      <c r="X7" s="313"/>
      <c r="Y7" s="313">
        <f ca="1">-Y6*$C$7</f>
        <v>-15727.13053749808</v>
      </c>
      <c r="Z7" s="313"/>
      <c r="AA7" s="313">
        <f ca="1">-AA6*$C$7</f>
        <v>-16814.242548013583</v>
      </c>
      <c r="AB7" s="313"/>
      <c r="AC7" s="313">
        <f ca="1">-AC6*$C$7</f>
        <v>-17955.283855729165</v>
      </c>
      <c r="AD7" s="313"/>
      <c r="AE7" s="313">
        <f ca="1">-AE6*$C$7</f>
        <v>-19152.538995467661</v>
      </c>
      <c r="AF7" s="313"/>
      <c r="AG7" s="313">
        <f ca="1">-AG6*$C$7</f>
        <v>-20408.382386006171</v>
      </c>
      <c r="AH7" s="303"/>
    </row>
    <row r="8" spans="1:16384" ht="14.25">
      <c r="A8" s="303" t="s">
        <v>211</v>
      </c>
      <c r="B8" s="303"/>
      <c r="C8" s="334">
        <v>1.0249999999999999</v>
      </c>
      <c r="D8" s="303"/>
      <c r="E8" s="314">
        <f>Application!Z804</f>
        <v>5386</v>
      </c>
      <c r="F8" s="314"/>
      <c r="G8" s="314">
        <f>E8*$C$8</f>
        <v>5520.65</v>
      </c>
      <c r="H8" s="314"/>
      <c r="I8" s="314">
        <f>G8*$C$8</f>
        <v>5658.6662499999993</v>
      </c>
      <c r="J8" s="314"/>
      <c r="K8" s="314">
        <f>I8*$C$8</f>
        <v>5800.132906249999</v>
      </c>
      <c r="L8" s="314"/>
      <c r="M8" s="314">
        <f>K8*$C$8</f>
        <v>5945.1362289062481</v>
      </c>
      <c r="N8" s="314"/>
      <c r="O8" s="314">
        <f>M8*$C$8</f>
        <v>6093.7646346289039</v>
      </c>
      <c r="P8" s="314"/>
      <c r="Q8" s="314">
        <f>O8*$C$8</f>
        <v>6246.1087504946263</v>
      </c>
      <c r="R8" s="314"/>
      <c r="S8" s="314">
        <f>Q8*$C$8</f>
        <v>6402.2614692569914</v>
      </c>
      <c r="T8" s="314"/>
      <c r="U8" s="314">
        <f>S8*$C$8</f>
        <v>6562.3180059884153</v>
      </c>
      <c r="V8" s="314"/>
      <c r="W8" s="314">
        <f>U8*$C$8</f>
        <v>6726.3759561381248</v>
      </c>
      <c r="X8" s="314"/>
      <c r="Y8" s="314">
        <f>W8*$C$8</f>
        <v>6894.5353550415775</v>
      </c>
      <c r="Z8" s="314"/>
      <c r="AA8" s="314">
        <f>Y8*$C$8</f>
        <v>7066.8987389176164</v>
      </c>
      <c r="AB8" s="314"/>
      <c r="AC8" s="314">
        <f>AA8*$C$8</f>
        <v>7243.5712073905561</v>
      </c>
      <c r="AD8" s="314"/>
      <c r="AE8" s="314">
        <f>AC8*$C$8</f>
        <v>7424.6604875753192</v>
      </c>
      <c r="AF8" s="314"/>
      <c r="AG8" s="314">
        <f>AE8*$C$8</f>
        <v>7610.276999764701</v>
      </c>
      <c r="AH8" s="303"/>
    </row>
    <row r="9" spans="1:16384" ht="14.25">
      <c r="A9" s="303"/>
      <c r="B9" s="303" t="s">
        <v>2347</v>
      </c>
      <c r="C9" s="927">
        <v>0.05</v>
      </c>
      <c r="D9" s="303"/>
      <c r="E9" s="313">
        <f>-E8*$C$9</f>
        <v>-269.3</v>
      </c>
      <c r="F9" s="313"/>
      <c r="G9" s="313">
        <f>-G8*$C$9</f>
        <v>-276.03249999999997</v>
      </c>
      <c r="H9" s="313"/>
      <c r="I9" s="313">
        <f>-I8*$C$9</f>
        <v>-282.9333125</v>
      </c>
      <c r="J9" s="313"/>
      <c r="K9" s="313">
        <f>-K8*$C$9</f>
        <v>-290.00664531249998</v>
      </c>
      <c r="L9" s="313"/>
      <c r="M9" s="313">
        <f>-M8*$C$9</f>
        <v>-297.25681144531239</v>
      </c>
      <c r="N9" s="313"/>
      <c r="O9" s="313">
        <f>-O8*$C$9</f>
        <v>-304.68823173144523</v>
      </c>
      <c r="P9" s="313"/>
      <c r="Q9" s="313">
        <f>-Q8*$C$9</f>
        <v>-312.30543752473136</v>
      </c>
      <c r="R9" s="313"/>
      <c r="S9" s="313">
        <f>-S8*$C$9</f>
        <v>-320.11307346284957</v>
      </c>
      <c r="T9" s="313"/>
      <c r="U9" s="313">
        <f>-U8*$C$9</f>
        <v>-328.11590029942079</v>
      </c>
      <c r="V9" s="313"/>
      <c r="W9" s="313">
        <f>-W8*$C$9</f>
        <v>-336.31879780690628</v>
      </c>
      <c r="X9" s="313"/>
      <c r="Y9" s="313">
        <f>-Y8*$C$9</f>
        <v>-344.7267677520789</v>
      </c>
      <c r="Z9" s="313"/>
      <c r="AA9" s="313">
        <f>-AA8*$C$9</f>
        <v>-353.34493694588082</v>
      </c>
      <c r="AB9" s="313"/>
      <c r="AC9" s="313">
        <f>-AC8*$C$9</f>
        <v>-362.17856036952782</v>
      </c>
      <c r="AD9" s="313"/>
      <c r="AE9" s="313">
        <f>-AE8*$C$9</f>
        <v>-371.233024378766</v>
      </c>
      <c r="AF9" s="313"/>
      <c r="AG9" s="313">
        <f>-AG8*$C$9</f>
        <v>-380.51384998823505</v>
      </c>
      <c r="AH9" s="303"/>
    </row>
    <row r="10" spans="1:16384" ht="14.25">
      <c r="A10" s="823" t="s">
        <v>2375</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16384" ht="15">
      <c r="A11" s="315" t="s">
        <v>2376</v>
      </c>
      <c r="B11" s="315"/>
      <c r="C11" s="308"/>
      <c r="D11" s="315"/>
      <c r="E11" s="315">
        <f>SUM(E4:E10)</f>
        <v>1083009.4999999998</v>
      </c>
      <c r="F11" s="315"/>
      <c r="G11" s="315">
        <f ca="1">SUM(G4:G10)</f>
        <v>1119041.8149999997</v>
      </c>
      <c r="H11" s="315"/>
      <c r="I11" s="315">
        <f ca="1">SUM(I4:I10)</f>
        <v>1156335.7785249997</v>
      </c>
      <c r="J11" s="315"/>
      <c r="K11" s="315">
        <f ca="1">SUM(K4:K10)</f>
        <v>1194935.030773375</v>
      </c>
      <c r="L11" s="315"/>
      <c r="M11" s="315">
        <f ca="1">SUM(M4:M10)</f>
        <v>1234885.2568504426</v>
      </c>
      <c r="N11" s="315"/>
      <c r="O11" s="315">
        <f ca="1">SUM(O4:O10)</f>
        <v>1276233.7408402083</v>
      </c>
      <c r="P11" s="315"/>
      <c r="Q11" s="315">
        <f ca="1">SUM(Q4:Q10)</f>
        <v>1319029.4217696155</v>
      </c>
      <c r="R11" s="315"/>
      <c r="S11" s="315">
        <f ca="1">SUM(S4:S10)</f>
        <v>1363322.9515315518</v>
      </c>
      <c r="T11" s="315"/>
      <c r="U11" s="315">
        <f ca="1">SUM(U4:U10)</f>
        <v>1409166.7548351563</v>
      </c>
      <c r="V11" s="315"/>
      <c r="W11" s="315">
        <f ca="1">SUM(W4:W10)</f>
        <v>1456615.0912543864</v>
      </c>
      <c r="X11" s="315"/>
      <c r="Y11" s="315">
        <f ca="1">SUM(Y4:Y10)</f>
        <v>1505724.1194482897</v>
      </c>
      <c r="Z11" s="315"/>
      <c r="AA11" s="315">
        <f ca="1">SUM(AA4:AA10)</f>
        <v>1556551.9636289799</v>
      </c>
      <c r="AB11" s="315"/>
      <c r="AC11" s="315">
        <f ca="1">SUM(AC4:AC10)</f>
        <v>1609158.782355994</v>
      </c>
      <c r="AD11" s="315"/>
      <c r="AE11" s="315">
        <f ca="1">SUM(AE4:AE10)</f>
        <v>1663606.8397384537</v>
      </c>
      <c r="AF11" s="315"/>
      <c r="AG11" s="315">
        <f ca="1">SUM(AG4:AG10)</f>
        <v>1719960.5791292994</v>
      </c>
      <c r="AH11" s="315"/>
    </row>
    <row r="12" spans="1:1638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16384" ht="15.75">
      <c r="A13" s="305" t="s">
        <v>2377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16384" ht="14.25">
      <c r="A14" s="303" t="s">
        <v>2378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16384" ht="14.25">
      <c r="A15" s="311" t="s">
        <v>2379</v>
      </c>
      <c r="B15" s="311"/>
      <c r="C15" s="326"/>
      <c r="D15" s="311"/>
      <c r="E15" s="311">
        <f>Application!W834</f>
        <v>65680</v>
      </c>
      <c r="F15" s="311"/>
      <c r="G15" s="311">
        <f t="shared" ref="G15:G21" si="256">E15*$C$14</f>
        <v>67978.799999999988</v>
      </c>
      <c r="H15" s="311"/>
      <c r="I15" s="311">
        <f t="shared" ref="I15:I21" si="257">G15*$C$14</f>
        <v>70358.057999999975</v>
      </c>
      <c r="J15" s="311"/>
      <c r="K15" s="311">
        <f t="shared" ref="K15:K21" si="258">I15*$C$14</f>
        <v>72820.590029999963</v>
      </c>
      <c r="L15" s="311"/>
      <c r="M15" s="311">
        <f t="shared" ref="M15:M21" si="259">K15*$C$14</f>
        <v>75369.310681049959</v>
      </c>
      <c r="N15" s="311"/>
      <c r="O15" s="311">
        <f t="shared" ref="O15:O21" si="260">M15*$C$14</f>
        <v>78007.236554886709</v>
      </c>
      <c r="P15" s="311"/>
      <c r="Q15" s="311">
        <f t="shared" ref="Q15:Q21" si="261">O15*$C$14</f>
        <v>80737.489834307737</v>
      </c>
      <c r="R15" s="311"/>
      <c r="S15" s="311">
        <f t="shared" ref="S15:S21" si="262">Q15*$C$14</f>
        <v>83563.301978508505</v>
      </c>
      <c r="T15" s="311"/>
      <c r="U15" s="311">
        <f t="shared" ref="U15:U21" si="263">S15*$C$14</f>
        <v>86488.017547756303</v>
      </c>
      <c r="V15" s="311"/>
      <c r="W15" s="311">
        <f t="shared" ref="W15:W21" si="264">U15*$C$14</f>
        <v>89515.098161927759</v>
      </c>
      <c r="X15" s="311"/>
      <c r="Y15" s="311">
        <f t="shared" ref="Y15:Y21" si="265">W15*$C$14</f>
        <v>92648.126597595226</v>
      </c>
      <c r="Z15" s="311"/>
      <c r="AA15" s="311">
        <f t="shared" ref="AA15:AA21" si="266">Y15*$C$14</f>
        <v>95890.811028511045</v>
      </c>
      <c r="AB15" s="311"/>
      <c r="AC15" s="311">
        <f t="shared" ref="AC15:AC21" si="267">AA15*$C$14</f>
        <v>99246.98941450892</v>
      </c>
      <c r="AD15" s="311"/>
      <c r="AE15" s="311">
        <f t="shared" ref="AE15:AE21" si="268">AC15*$C$14</f>
        <v>102720.63404401673</v>
      </c>
      <c r="AF15" s="311"/>
      <c r="AG15" s="311">
        <f t="shared" ref="AG15:AG21" si="269">AE15*$C$14</f>
        <v>106315.85623555731</v>
      </c>
      <c r="AH15" s="311"/>
    </row>
    <row r="16" spans="1:16384" ht="14.25">
      <c r="A16" s="303" t="s">
        <v>1460</v>
      </c>
      <c r="B16" s="303"/>
      <c r="C16" s="325"/>
      <c r="D16" s="303"/>
      <c r="E16" s="314">
        <f>Application!W836</f>
        <v>92448</v>
      </c>
      <c r="F16" s="314"/>
      <c r="G16" s="314">
        <f t="shared" si="256"/>
        <v>95683.68</v>
      </c>
      <c r="H16" s="314"/>
      <c r="I16" s="314">
        <f t="shared" si="257"/>
        <v>99032.608799999987</v>
      </c>
      <c r="J16" s="314"/>
      <c r="K16" s="314">
        <f t="shared" si="258"/>
        <v>102498.75010799998</v>
      </c>
      <c r="L16" s="314"/>
      <c r="M16" s="314">
        <f t="shared" si="259"/>
        <v>106086.20636177997</v>
      </c>
      <c r="N16" s="314"/>
      <c r="O16" s="314">
        <f t="shared" si="260"/>
        <v>109799.22358444227</v>
      </c>
      <c r="P16" s="314"/>
      <c r="Q16" s="314">
        <f t="shared" si="261"/>
        <v>113642.19640989773</v>
      </c>
      <c r="R16" s="314"/>
      <c r="S16" s="314">
        <f t="shared" si="262"/>
        <v>117619.67328424414</v>
      </c>
      <c r="T16" s="314"/>
      <c r="U16" s="314">
        <f t="shared" si="263"/>
        <v>121736.36184919268</v>
      </c>
      <c r="V16" s="314"/>
      <c r="W16" s="314">
        <f t="shared" si="264"/>
        <v>125997.13451391441</v>
      </c>
      <c r="X16" s="314"/>
      <c r="Y16" s="314">
        <f t="shared" si="265"/>
        <v>130407.0342219014</v>
      </c>
      <c r="Z16" s="314"/>
      <c r="AA16" s="314">
        <f t="shared" si="266"/>
        <v>134971.28041966795</v>
      </c>
      <c r="AB16" s="314"/>
      <c r="AC16" s="314">
        <f t="shared" si="267"/>
        <v>139695.27523435632</v>
      </c>
      <c r="AD16" s="314"/>
      <c r="AE16" s="314">
        <f t="shared" si="268"/>
        <v>144584.60986755879</v>
      </c>
      <c r="AF16" s="314"/>
      <c r="AG16" s="314">
        <f t="shared" si="269"/>
        <v>149645.07121292333</v>
      </c>
      <c r="AH16" s="303"/>
    </row>
    <row r="17" spans="1:34" ht="14.25">
      <c r="A17" s="303" t="s">
        <v>226</v>
      </c>
      <c r="B17" s="303"/>
      <c r="C17" s="325"/>
      <c r="D17" s="303"/>
      <c r="E17" s="314">
        <f>Application!W842</f>
        <v>355230</v>
      </c>
      <c r="F17" s="314"/>
      <c r="G17" s="314">
        <f t="shared" si="256"/>
        <v>367663.05</v>
      </c>
      <c r="H17" s="314"/>
      <c r="I17" s="314">
        <f t="shared" si="257"/>
        <v>380531.25674999994</v>
      </c>
      <c r="J17" s="314"/>
      <c r="K17" s="314">
        <f t="shared" si="258"/>
        <v>393849.85073624994</v>
      </c>
      <c r="L17" s="314"/>
      <c r="M17" s="314">
        <f t="shared" si="259"/>
        <v>407634.59551201866</v>
      </c>
      <c r="N17" s="314"/>
      <c r="O17" s="314">
        <f t="shared" si="260"/>
        <v>421901.8063549393</v>
      </c>
      <c r="P17" s="314"/>
      <c r="Q17" s="314">
        <f t="shared" si="261"/>
        <v>436668.36957736214</v>
      </c>
      <c r="R17" s="314"/>
      <c r="S17" s="314">
        <f t="shared" si="262"/>
        <v>451951.76251256978</v>
      </c>
      <c r="T17" s="314"/>
      <c r="U17" s="314">
        <f t="shared" si="263"/>
        <v>467770.0742005097</v>
      </c>
      <c r="V17" s="314"/>
      <c r="W17" s="314">
        <f t="shared" si="264"/>
        <v>484142.02679752751</v>
      </c>
      <c r="X17" s="314"/>
      <c r="Y17" s="314">
        <f t="shared" si="265"/>
        <v>501086.99773544091</v>
      </c>
      <c r="Z17" s="314"/>
      <c r="AA17" s="314">
        <f t="shared" si="266"/>
        <v>518625.04265618132</v>
      </c>
      <c r="AB17" s="314"/>
      <c r="AC17" s="314">
        <f t="shared" si="267"/>
        <v>536776.91914914758</v>
      </c>
      <c r="AD17" s="314"/>
      <c r="AE17" s="314">
        <f t="shared" si="268"/>
        <v>555564.11131936766</v>
      </c>
      <c r="AF17" s="314"/>
      <c r="AG17" s="314">
        <f t="shared" si="269"/>
        <v>575008.85521554551</v>
      </c>
      <c r="AH17" s="303"/>
    </row>
    <row r="18" spans="1:34" ht="14.25">
      <c r="A18" s="303" t="s">
        <v>2380</v>
      </c>
      <c r="B18" s="303"/>
      <c r="C18" s="325"/>
      <c r="D18" s="303"/>
      <c r="E18" s="314">
        <f>Application!W849</f>
        <v>208330</v>
      </c>
      <c r="F18" s="314"/>
      <c r="G18" s="314">
        <f t="shared" si="256"/>
        <v>215621.55</v>
      </c>
      <c r="H18" s="314"/>
      <c r="I18" s="314">
        <f t="shared" si="257"/>
        <v>223168.30424999996</v>
      </c>
      <c r="J18" s="314"/>
      <c r="K18" s="314">
        <f t="shared" si="258"/>
        <v>230979.19489874993</v>
      </c>
      <c r="L18" s="314"/>
      <c r="M18" s="314">
        <f t="shared" si="259"/>
        <v>239063.46672020617</v>
      </c>
      <c r="N18" s="314"/>
      <c r="O18" s="314">
        <f t="shared" si="260"/>
        <v>247430.68805541337</v>
      </c>
      <c r="P18" s="314"/>
      <c r="Q18" s="314">
        <f t="shared" si="261"/>
        <v>256090.76213735281</v>
      </c>
      <c r="R18" s="314"/>
      <c r="S18" s="314">
        <f t="shared" si="262"/>
        <v>265053.93881216017</v>
      </c>
      <c r="T18" s="314"/>
      <c r="U18" s="314">
        <f t="shared" si="263"/>
        <v>274330.82667058572</v>
      </c>
      <c r="V18" s="314"/>
      <c r="W18" s="314">
        <f t="shared" si="264"/>
        <v>283932.4056040562</v>
      </c>
      <c r="X18" s="314"/>
      <c r="Y18" s="314">
        <f t="shared" si="265"/>
        <v>293870.03980019817</v>
      </c>
      <c r="Z18" s="314"/>
      <c r="AA18" s="314">
        <f t="shared" si="266"/>
        <v>304155.49119320506</v>
      </c>
      <c r="AB18" s="314"/>
      <c r="AC18" s="314">
        <f t="shared" si="267"/>
        <v>314800.93338496721</v>
      </c>
      <c r="AD18" s="314"/>
      <c r="AE18" s="314">
        <f t="shared" si="268"/>
        <v>325818.96605344105</v>
      </c>
      <c r="AF18" s="314"/>
      <c r="AG18" s="314">
        <f t="shared" si="269"/>
        <v>337222.62986531144</v>
      </c>
    </row>
    <row r="19" spans="1:34" ht="14.25">
      <c r="A19" s="303" t="s">
        <v>1682</v>
      </c>
      <c r="B19" s="303"/>
      <c r="C19" s="325"/>
      <c r="D19" s="303"/>
      <c r="E19" s="314">
        <f>Application!W850</f>
        <v>116000</v>
      </c>
      <c r="F19" s="314"/>
      <c r="G19" s="314">
        <f t="shared" si="256"/>
        <v>120059.99999999999</v>
      </c>
      <c r="H19" s="314"/>
      <c r="I19" s="314">
        <f t="shared" si="257"/>
        <v>124262.09999999998</v>
      </c>
      <c r="J19" s="314"/>
      <c r="K19" s="314">
        <f t="shared" si="258"/>
        <v>128611.27349999997</v>
      </c>
      <c r="L19" s="314"/>
      <c r="M19" s="314">
        <f t="shared" si="259"/>
        <v>133112.66807249995</v>
      </c>
      <c r="N19" s="314"/>
      <c r="O19" s="314">
        <f t="shared" si="260"/>
        <v>137771.61145503743</v>
      </c>
      <c r="P19" s="314"/>
      <c r="Q19" s="314">
        <f t="shared" si="261"/>
        <v>142593.61785596373</v>
      </c>
      <c r="R19" s="314"/>
      <c r="S19" s="314">
        <f t="shared" si="262"/>
        <v>147584.39448092246</v>
      </c>
      <c r="T19" s="314"/>
      <c r="U19" s="314">
        <f t="shared" si="263"/>
        <v>152749.84828775475</v>
      </c>
      <c r="V19" s="314"/>
      <c r="W19" s="314">
        <f t="shared" si="264"/>
        <v>158096.09297782616</v>
      </c>
      <c r="X19" s="314"/>
      <c r="Y19" s="314">
        <f t="shared" si="265"/>
        <v>163629.45623205006</v>
      </c>
      <c r="Z19" s="314"/>
      <c r="AA19" s="314">
        <f t="shared" si="266"/>
        <v>169356.4872001718</v>
      </c>
      <c r="AB19" s="314"/>
      <c r="AC19" s="314">
        <f t="shared" si="267"/>
        <v>175283.9642521778</v>
      </c>
      <c r="AD19" s="314"/>
      <c r="AE19" s="314">
        <f t="shared" si="268"/>
        <v>181418.90300100402</v>
      </c>
      <c r="AF19" s="314"/>
      <c r="AG19" s="314">
        <f t="shared" si="269"/>
        <v>187768.56460603914</v>
      </c>
    </row>
    <row r="20" spans="1:34" ht="14.25">
      <c r="A20" s="303" t="s">
        <v>228</v>
      </c>
      <c r="B20" s="303"/>
      <c r="C20" s="325"/>
      <c r="D20" s="303"/>
      <c r="E20" s="314">
        <f>Application!W859</f>
        <v>141821</v>
      </c>
      <c r="F20" s="314"/>
      <c r="G20" s="314">
        <f t="shared" si="256"/>
        <v>146784.73499999999</v>
      </c>
      <c r="H20" s="314"/>
      <c r="I20" s="314">
        <f t="shared" si="257"/>
        <v>151922.20072499997</v>
      </c>
      <c r="J20" s="314"/>
      <c r="K20" s="314">
        <f t="shared" si="258"/>
        <v>157239.47775037496</v>
      </c>
      <c r="L20" s="314"/>
      <c r="M20" s="314">
        <f t="shared" si="259"/>
        <v>162742.85947163808</v>
      </c>
      <c r="N20" s="314"/>
      <c r="O20" s="314">
        <f t="shared" si="260"/>
        <v>168438.85955314539</v>
      </c>
      <c r="P20" s="314"/>
      <c r="Q20" s="314">
        <f t="shared" si="261"/>
        <v>174334.21963750548</v>
      </c>
      <c r="R20" s="314"/>
      <c r="S20" s="314">
        <f t="shared" si="262"/>
        <v>180435.91732481815</v>
      </c>
      <c r="T20" s="314"/>
      <c r="U20" s="314">
        <f t="shared" si="263"/>
        <v>186751.17443118678</v>
      </c>
      <c r="V20" s="314"/>
      <c r="W20" s="314">
        <f t="shared" si="264"/>
        <v>193287.46553627829</v>
      </c>
      <c r="X20" s="314"/>
      <c r="Y20" s="314">
        <f t="shared" si="265"/>
        <v>200052.52683004801</v>
      </c>
      <c r="Z20" s="314"/>
      <c r="AA20" s="314">
        <f t="shared" si="266"/>
        <v>207054.36526909968</v>
      </c>
      <c r="AB20" s="314"/>
      <c r="AC20" s="314">
        <f t="shared" si="267"/>
        <v>214301.26805351814</v>
      </c>
      <c r="AD20" s="314"/>
      <c r="AE20" s="314">
        <f t="shared" si="268"/>
        <v>221801.81243539127</v>
      </c>
      <c r="AF20" s="314"/>
      <c r="AG20" s="314">
        <f t="shared" si="269"/>
        <v>229564.87587062994</v>
      </c>
    </row>
    <row r="21" spans="1:34" ht="14.25">
      <c r="A21" s="507" t="s">
        <v>2381</v>
      </c>
      <c r="B21" s="507"/>
      <c r="C21" s="325"/>
      <c r="D21" s="303"/>
      <c r="E21" s="324">
        <f>Application!W866</f>
        <v>0</v>
      </c>
      <c r="F21" s="314"/>
      <c r="G21" s="324">
        <f t="shared" si="256"/>
        <v>0</v>
      </c>
      <c r="H21" s="314"/>
      <c r="I21" s="324">
        <f t="shared" si="257"/>
        <v>0</v>
      </c>
      <c r="J21" s="314"/>
      <c r="K21" s="324">
        <f t="shared" si="258"/>
        <v>0</v>
      </c>
      <c r="L21" s="314"/>
      <c r="M21" s="324">
        <f t="shared" si="259"/>
        <v>0</v>
      </c>
      <c r="N21" s="314"/>
      <c r="O21" s="324">
        <f t="shared" si="260"/>
        <v>0</v>
      </c>
      <c r="P21" s="314"/>
      <c r="Q21" s="324">
        <f t="shared" si="261"/>
        <v>0</v>
      </c>
      <c r="R21" s="314"/>
      <c r="S21" s="324">
        <f t="shared" si="262"/>
        <v>0</v>
      </c>
      <c r="T21" s="314"/>
      <c r="U21" s="324">
        <f t="shared" si="263"/>
        <v>0</v>
      </c>
      <c r="V21" s="314"/>
      <c r="W21" s="324">
        <f t="shared" si="264"/>
        <v>0</v>
      </c>
      <c r="X21" s="314"/>
      <c r="Y21" s="324">
        <f t="shared" si="265"/>
        <v>0</v>
      </c>
      <c r="Z21" s="314"/>
      <c r="AA21" s="324">
        <f t="shared" si="266"/>
        <v>0</v>
      </c>
      <c r="AB21" s="314"/>
      <c r="AC21" s="324">
        <f t="shared" si="267"/>
        <v>0</v>
      </c>
      <c r="AD21" s="314"/>
      <c r="AE21" s="324">
        <f t="shared" si="268"/>
        <v>0</v>
      </c>
      <c r="AF21" s="314"/>
      <c r="AG21" s="324">
        <f t="shared" si="269"/>
        <v>0</v>
      </c>
    </row>
    <row r="22" spans="1:34" ht="15">
      <c r="A22" s="315" t="s">
        <v>2382</v>
      </c>
      <c r="B22" s="315"/>
      <c r="C22" s="325"/>
      <c r="D22" s="315"/>
      <c r="E22" s="315">
        <f>SUM(E15:E21)</f>
        <v>979509</v>
      </c>
      <c r="F22" s="315"/>
      <c r="G22" s="315">
        <f>SUM(G15:G21)</f>
        <v>1013791.8150000001</v>
      </c>
      <c r="H22" s="315"/>
      <c r="I22" s="315">
        <f>SUM(I15:I21)</f>
        <v>1049274.5285249997</v>
      </c>
      <c r="J22" s="315"/>
      <c r="K22" s="315">
        <f>SUM(K15:K21)</f>
        <v>1085999.1370233749</v>
      </c>
      <c r="L22" s="315"/>
      <c r="M22" s="315">
        <f>SUM(M15:M21)</f>
        <v>1124009.1068191929</v>
      </c>
      <c r="N22" s="315"/>
      <c r="O22" s="315">
        <f>SUM(O15:O21)</f>
        <v>1163349.4255578646</v>
      </c>
      <c r="P22" s="315"/>
      <c r="Q22" s="315">
        <f>SUM(Q15:Q21)</f>
        <v>1204066.6554523897</v>
      </c>
      <c r="R22" s="315"/>
      <c r="S22" s="315">
        <f>SUM(S15:S21)</f>
        <v>1246208.9883932231</v>
      </c>
      <c r="T22" s="315"/>
      <c r="U22" s="315">
        <f>SUM(U15:U21)</f>
        <v>1289826.302986986</v>
      </c>
      <c r="V22" s="315"/>
      <c r="W22" s="315">
        <f>SUM(W15:W21)</f>
        <v>1334970.2235915302</v>
      </c>
      <c r="X22" s="315"/>
      <c r="Y22" s="315">
        <f>SUM(Y15:Y21)</f>
        <v>1381694.1814172338</v>
      </c>
      <c r="Z22" s="315"/>
      <c r="AA22" s="315">
        <f>SUM(AA15:AA21)</f>
        <v>1430053.4777668368</v>
      </c>
      <c r="AB22" s="315"/>
      <c r="AC22" s="315">
        <f>SUM(AC15:AC21)</f>
        <v>1480105.3494886761</v>
      </c>
      <c r="AD22" s="315"/>
      <c r="AE22" s="315">
        <f>SUM(AE15:AE21)</f>
        <v>1531909.0367207797</v>
      </c>
      <c r="AF22" s="315"/>
      <c r="AG22" s="315">
        <f>SUM(AG15:AG21)</f>
        <v>1585525.8530060067</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2383</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2384</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2385</v>
      </c>
      <c r="B27" s="303"/>
      <c r="C27" s="334">
        <v>1.0349999999999999</v>
      </c>
      <c r="D27" s="303"/>
      <c r="E27" s="314">
        <f>Application!AC875</f>
        <v>50000</v>
      </c>
      <c r="F27" s="314"/>
      <c r="G27" s="314">
        <f>E27*$C$27</f>
        <v>51749.999999999993</v>
      </c>
      <c r="H27" s="314"/>
      <c r="I27" s="314">
        <f>G27*$C$27</f>
        <v>53561.249999999985</v>
      </c>
      <c r="J27" s="314"/>
      <c r="K27" s="314">
        <f>I27*$C$27</f>
        <v>55435.893749999981</v>
      </c>
      <c r="L27" s="314"/>
      <c r="M27" s="314">
        <f>K27*$C$27</f>
        <v>57376.150031249977</v>
      </c>
      <c r="N27" s="314"/>
      <c r="O27" s="314">
        <f>M27*$C$27</f>
        <v>59384.315282343719</v>
      </c>
      <c r="P27" s="314"/>
      <c r="Q27" s="314">
        <f>O27*$C$27</f>
        <v>61462.766317225745</v>
      </c>
      <c r="R27" s="314"/>
      <c r="S27" s="314">
        <f>Q27*$C$27</f>
        <v>63613.96313832864</v>
      </c>
      <c r="T27" s="314"/>
      <c r="U27" s="314">
        <f>S27*$C$27</f>
        <v>65840.451848170138</v>
      </c>
      <c r="V27" s="314"/>
      <c r="W27" s="314">
        <f>U27*$C$27</f>
        <v>68144.867662856093</v>
      </c>
      <c r="X27" s="314"/>
      <c r="Y27" s="314">
        <f>W27*$C$27</f>
        <v>70529.938031056052</v>
      </c>
      <c r="Z27" s="314"/>
      <c r="AA27" s="314">
        <f>Y27*$C$27</f>
        <v>72998.485862143003</v>
      </c>
      <c r="AB27" s="314"/>
      <c r="AC27" s="314">
        <f>AA27*$C$27</f>
        <v>75553.432867317999</v>
      </c>
      <c r="AD27" s="314"/>
      <c r="AE27" s="314">
        <f>AC27*$C$27</f>
        <v>78197.803017674116</v>
      </c>
      <c r="AF27" s="314"/>
      <c r="AG27" s="314">
        <f>AE27*$C$27</f>
        <v>80934.726123292698</v>
      </c>
    </row>
    <row r="28" spans="1:34" ht="14.25">
      <c r="A28" s="507" t="s">
        <v>2386</v>
      </c>
      <c r="B28" s="303"/>
      <c r="C28" s="334"/>
      <c r="D28" s="303"/>
      <c r="E28" s="314">
        <f>Application!AC876</f>
        <v>53500</v>
      </c>
      <c r="F28" s="314"/>
      <c r="G28" s="314">
        <f>$E$28</f>
        <v>53500</v>
      </c>
      <c r="H28" s="314"/>
      <c r="I28" s="314">
        <f>$E$28</f>
        <v>53500</v>
      </c>
      <c r="J28" s="314"/>
      <c r="K28" s="314">
        <f>$E$28</f>
        <v>53500</v>
      </c>
      <c r="L28" s="314"/>
      <c r="M28" s="314">
        <f>$E$28</f>
        <v>53500</v>
      </c>
      <c r="N28" s="314"/>
      <c r="O28" s="314">
        <f>$E$28</f>
        <v>53500</v>
      </c>
      <c r="P28" s="314"/>
      <c r="Q28" s="314">
        <f>$E$28</f>
        <v>53500</v>
      </c>
      <c r="R28" s="314"/>
      <c r="S28" s="314">
        <f>$E$28</f>
        <v>53500</v>
      </c>
      <c r="T28" s="314"/>
      <c r="U28" s="314">
        <f>$E$28</f>
        <v>53500</v>
      </c>
      <c r="V28" s="314"/>
      <c r="W28" s="314">
        <f>$E$28</f>
        <v>53500</v>
      </c>
      <c r="X28" s="314"/>
      <c r="Y28" s="314">
        <f>$E$28</f>
        <v>53500</v>
      </c>
      <c r="Z28" s="314"/>
      <c r="AA28" s="314">
        <f>$E$28</f>
        <v>53500</v>
      </c>
      <c r="AB28" s="314"/>
      <c r="AC28" s="314">
        <f>$E$28</f>
        <v>53500</v>
      </c>
      <c r="AD28" s="314"/>
      <c r="AE28" s="314">
        <f>$E$28</f>
        <v>53500</v>
      </c>
      <c r="AF28" s="314"/>
      <c r="AG28" s="314">
        <f>$E$28</f>
        <v>53500</v>
      </c>
    </row>
    <row r="29" spans="1:34" ht="14.25">
      <c r="A29" s="507" t="s">
        <v>2387</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2388</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7" t="s">
        <v>2389</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1489</v>
      </c>
      <c r="B35" s="315"/>
      <c r="C35" s="316"/>
      <c r="D35" s="315"/>
      <c r="E35" s="315">
        <f>SUM(E22:E33)</f>
        <v>1083009</v>
      </c>
      <c r="F35" s="315"/>
      <c r="G35" s="315">
        <f>SUM(G22:G33)</f>
        <v>1119041.8149999999</v>
      </c>
      <c r="H35" s="315"/>
      <c r="I35" s="315">
        <f>SUM(I22:I33)</f>
        <v>1156335.7785249997</v>
      </c>
      <c r="J35" s="315"/>
      <c r="K35" s="315">
        <f>SUM(K22:K33)</f>
        <v>1194935.030773375</v>
      </c>
      <c r="L35" s="315"/>
      <c r="M35" s="315">
        <f>SUM(M22:M33)</f>
        <v>1234885.2568504428</v>
      </c>
      <c r="N35" s="315"/>
      <c r="O35" s="315">
        <f>SUM(O22:O33)</f>
        <v>1276233.7408402083</v>
      </c>
      <c r="P35" s="315"/>
      <c r="Q35" s="315">
        <f>SUM(Q22:Q33)</f>
        <v>1319029.4217696155</v>
      </c>
      <c r="R35" s="315"/>
      <c r="S35" s="315">
        <f>SUM(S22:S33)</f>
        <v>1363322.9515315518</v>
      </c>
      <c r="T35" s="315"/>
      <c r="U35" s="315">
        <f>SUM(U22:U33)</f>
        <v>1409166.7548351563</v>
      </c>
      <c r="V35" s="315"/>
      <c r="W35" s="315">
        <f>SUM(W22:W33)</f>
        <v>1456615.0912543864</v>
      </c>
      <c r="X35" s="315"/>
      <c r="Y35" s="315">
        <f>SUM(Y22:Y33)</f>
        <v>1505724.1194482897</v>
      </c>
      <c r="Z35" s="315"/>
      <c r="AA35" s="315">
        <f>SUM(AA22:AA33)</f>
        <v>1556551.9636289799</v>
      </c>
      <c r="AB35" s="315"/>
      <c r="AC35" s="315">
        <f>SUM(AC22:AC33)</f>
        <v>1609158.782355994</v>
      </c>
      <c r="AD35" s="315"/>
      <c r="AE35" s="315">
        <f>SUM(AE22:AE33)</f>
        <v>1663606.8397384537</v>
      </c>
      <c r="AF35" s="315"/>
      <c r="AG35" s="315">
        <f>SUM(AG22:AG33)</f>
        <v>1719960.5791292994</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2390</v>
      </c>
      <c r="B37" s="315"/>
      <c r="C37" s="316"/>
      <c r="D37" s="315"/>
      <c r="E37" s="315">
        <f>E11-E35</f>
        <v>0.49999999976716936</v>
      </c>
      <c r="F37" s="315"/>
      <c r="G37" s="315">
        <f ca="1">G11-G35</f>
        <v>0</v>
      </c>
      <c r="H37" s="315"/>
      <c r="I37" s="315">
        <f ca="1">I11-I35</f>
        <v>0</v>
      </c>
      <c r="J37" s="315"/>
      <c r="K37" s="315">
        <f ca="1">K11-K35</f>
        <v>0</v>
      </c>
      <c r="L37" s="315"/>
      <c r="M37" s="315">
        <f ca="1">M11-M35</f>
        <v>0</v>
      </c>
      <c r="N37" s="315"/>
      <c r="O37" s="315">
        <f ca="1">O11-O35</f>
        <v>0</v>
      </c>
      <c r="P37" s="315"/>
      <c r="Q37" s="315">
        <f ca="1">Q11-Q35</f>
        <v>0</v>
      </c>
      <c r="R37" s="315"/>
      <c r="S37" s="315">
        <f ca="1">S11-S35</f>
        <v>0</v>
      </c>
      <c r="T37" s="315"/>
      <c r="U37" s="315">
        <f ca="1">U11-U35</f>
        <v>0</v>
      </c>
      <c r="V37" s="315"/>
      <c r="W37" s="315">
        <f ca="1">W11-W35</f>
        <v>0</v>
      </c>
      <c r="X37" s="315"/>
      <c r="Y37" s="315">
        <f ca="1">Y11-Y35</f>
        <v>0</v>
      </c>
      <c r="Z37" s="315"/>
      <c r="AA37" s="315">
        <f ca="1">AA11-AA35</f>
        <v>0</v>
      </c>
      <c r="AB37" s="315"/>
      <c r="AC37" s="315">
        <f ca="1">AC11-AC35</f>
        <v>0</v>
      </c>
      <c r="AD37" s="315"/>
      <c r="AE37" s="315">
        <f ca="1">AE11-AE35</f>
        <v>0</v>
      </c>
      <c r="AF37" s="315"/>
      <c r="AG37" s="315">
        <f ca="1">AG11-AG35</f>
        <v>0</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2391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c r="B40" s="318"/>
      <c r="C40" s="312"/>
      <c r="D40" s="303"/>
      <c r="E40" s="311">
        <f>Application!AF629</f>
        <v>0</v>
      </c>
      <c r="F40" s="311"/>
      <c r="G40" s="311">
        <f>$E$40</f>
        <v>0</v>
      </c>
      <c r="H40" s="311"/>
      <c r="I40" s="311">
        <f>$E$40</f>
        <v>0</v>
      </c>
      <c r="J40" s="311"/>
      <c r="K40" s="311">
        <f>$E$40</f>
        <v>0</v>
      </c>
      <c r="L40" s="311"/>
      <c r="M40" s="311">
        <f>$E$40</f>
        <v>0</v>
      </c>
      <c r="N40" s="311"/>
      <c r="O40" s="311">
        <f>$E$40</f>
        <v>0</v>
      </c>
      <c r="P40" s="311"/>
      <c r="Q40" s="311">
        <f>$E$40</f>
        <v>0</v>
      </c>
      <c r="R40" s="311"/>
      <c r="S40" s="311">
        <f>$E$40</f>
        <v>0</v>
      </c>
      <c r="T40" s="311"/>
      <c r="U40" s="311">
        <f>$E$40</f>
        <v>0</v>
      </c>
      <c r="V40" s="311"/>
      <c r="W40" s="311">
        <f>$E$40</f>
        <v>0</v>
      </c>
      <c r="X40" s="311"/>
      <c r="Y40" s="311">
        <f>$E$40</f>
        <v>0</v>
      </c>
      <c r="Z40" s="311"/>
      <c r="AA40" s="311">
        <f>$E$40</f>
        <v>0</v>
      </c>
      <c r="AB40" s="311"/>
      <c r="AC40" s="311">
        <f>$E$40</f>
        <v>0</v>
      </c>
      <c r="AD40" s="311"/>
      <c r="AE40" s="311">
        <f>$E$40</f>
        <v>0</v>
      </c>
      <c r="AF40" s="311"/>
      <c r="AG40" s="311">
        <f>$E$40</f>
        <v>0</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2392</v>
      </c>
      <c r="B43" s="315"/>
      <c r="C43" s="316"/>
      <c r="D43" s="315"/>
      <c r="E43" s="315">
        <f>SUM(E40:E42)</f>
        <v>0</v>
      </c>
      <c r="F43" s="315"/>
      <c r="G43" s="315">
        <f>SUM(G40:G42)</f>
        <v>0</v>
      </c>
      <c r="H43" s="315"/>
      <c r="I43" s="315">
        <f>SUM(I40:I42)</f>
        <v>0</v>
      </c>
      <c r="J43" s="315"/>
      <c r="K43" s="315">
        <f>SUM(K40:K42)</f>
        <v>0</v>
      </c>
      <c r="L43" s="315"/>
      <c r="M43" s="315">
        <f>SUM(M40:M42)</f>
        <v>0</v>
      </c>
      <c r="N43" s="315"/>
      <c r="O43" s="315">
        <f>SUM(O40:O42)</f>
        <v>0</v>
      </c>
      <c r="P43" s="315"/>
      <c r="Q43" s="315">
        <f>SUM(Q40:Q42)</f>
        <v>0</v>
      </c>
      <c r="R43" s="315"/>
      <c r="S43" s="315">
        <f>SUM(S40:S42)</f>
        <v>0</v>
      </c>
      <c r="T43" s="315"/>
      <c r="U43" s="315">
        <f>SUM(U40:U42)</f>
        <v>0</v>
      </c>
      <c r="V43" s="315"/>
      <c r="W43" s="315">
        <f>SUM(W40:W42)</f>
        <v>0</v>
      </c>
      <c r="X43" s="315"/>
      <c r="Y43" s="315">
        <f>SUM(Y40:Y42)</f>
        <v>0</v>
      </c>
      <c r="Z43" s="315"/>
      <c r="AA43" s="315">
        <f>SUM(AA40:AA42)</f>
        <v>0</v>
      </c>
      <c r="AB43" s="315"/>
      <c r="AC43" s="315">
        <f>SUM(AC40:AC42)</f>
        <v>0</v>
      </c>
      <c r="AD43" s="315"/>
      <c r="AE43" s="315">
        <f>SUM(AE40:AE42)</f>
        <v>0</v>
      </c>
      <c r="AF43" s="315"/>
      <c r="AG43" s="315">
        <f>SUM(AG40:AG42)</f>
        <v>0</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2393</v>
      </c>
      <c r="B45" s="315"/>
      <c r="C45" s="316"/>
      <c r="D45" s="315"/>
      <c r="E45" s="315">
        <f>E37-E43</f>
        <v>0.49999999976716936</v>
      </c>
      <c r="F45" s="315"/>
      <c r="G45" s="315">
        <f ca="1">G37-G43</f>
        <v>0</v>
      </c>
      <c r="H45" s="315"/>
      <c r="I45" s="315">
        <f ca="1">I37-I43</f>
        <v>0</v>
      </c>
      <c r="J45" s="315"/>
      <c r="K45" s="315">
        <f ca="1">K37-K43</f>
        <v>0</v>
      </c>
      <c r="L45" s="315"/>
      <c r="M45" s="315">
        <f ca="1">M37-M43</f>
        <v>0</v>
      </c>
      <c r="N45" s="315"/>
      <c r="O45" s="315">
        <f ca="1">O37-O43</f>
        <v>0</v>
      </c>
      <c r="P45" s="315"/>
      <c r="Q45" s="315">
        <f ca="1">Q37-Q43</f>
        <v>0</v>
      </c>
      <c r="R45" s="315"/>
      <c r="S45" s="315">
        <f ca="1">S37-S43</f>
        <v>0</v>
      </c>
      <c r="T45" s="315"/>
      <c r="U45" s="315">
        <f ca="1">U37-U43</f>
        <v>0</v>
      </c>
      <c r="V45" s="315"/>
      <c r="W45" s="315">
        <f ca="1">W37-W43</f>
        <v>0</v>
      </c>
      <c r="X45" s="315"/>
      <c r="Y45" s="315">
        <f ca="1">Y37-Y43</f>
        <v>0</v>
      </c>
      <c r="Z45" s="315"/>
      <c r="AA45" s="315">
        <f ca="1">AA37-AA43</f>
        <v>0</v>
      </c>
      <c r="AB45" s="315"/>
      <c r="AC45" s="315">
        <f ca="1">AC37-AC43</f>
        <v>0</v>
      </c>
      <c r="AD45" s="315"/>
      <c r="AE45" s="315">
        <f ca="1">AE37-AE43</f>
        <v>0</v>
      </c>
      <c r="AF45" s="315"/>
      <c r="AG45" s="315">
        <f ca="1">AG37-AG43</f>
        <v>0</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2394</v>
      </c>
      <c r="B47" s="319"/>
      <c r="C47" s="312"/>
      <c r="D47" s="319"/>
      <c r="E47" s="319">
        <f>E45/(E4+E6+E8)</f>
        <v>4.3859264371994049E-7</v>
      </c>
      <c r="F47" s="319"/>
      <c r="G47" s="319">
        <f ca="1">G45/(G4+G6+G8)</f>
        <v>0</v>
      </c>
      <c r="H47" s="319"/>
      <c r="I47" s="319">
        <f ca="1">I45/(I4+I6+I8)</f>
        <v>0</v>
      </c>
      <c r="J47" s="319"/>
      <c r="K47" s="319">
        <f ca="1">K45/(K4+K6+K8)</f>
        <v>0</v>
      </c>
      <c r="L47" s="319"/>
      <c r="M47" s="319">
        <f ca="1">M45/(M4+M6+M8)</f>
        <v>0</v>
      </c>
      <c r="N47" s="319"/>
      <c r="O47" s="319">
        <f ca="1">O45/(O4+O6+O8)</f>
        <v>0</v>
      </c>
      <c r="P47" s="319"/>
      <c r="Q47" s="319">
        <f ca="1">Q45/(Q4+Q6+Q8)</f>
        <v>0</v>
      </c>
      <c r="R47" s="319"/>
      <c r="S47" s="319">
        <f ca="1">S45/(S4+S6+S8)</f>
        <v>0</v>
      </c>
      <c r="T47" s="319"/>
      <c r="U47" s="319">
        <f ca="1">U45/(U4+U6+U8)</f>
        <v>0</v>
      </c>
      <c r="V47" s="319"/>
      <c r="W47" s="319">
        <f ca="1">W45/(W4+W6+W8)</f>
        <v>0</v>
      </c>
      <c r="X47" s="319"/>
      <c r="Y47" s="319">
        <f ca="1">Y45/(Y4+Y6+Y8)</f>
        <v>0</v>
      </c>
      <c r="Z47" s="319"/>
      <c r="AA47" s="319">
        <f ca="1">AA45/(AA4+AA6+AA8)</f>
        <v>0</v>
      </c>
      <c r="AB47" s="319"/>
      <c r="AC47" s="319">
        <f ca="1">AC45/(AC4+AC6+AC8)</f>
        <v>0</v>
      </c>
      <c r="AD47" s="319"/>
      <c r="AE47" s="319">
        <f ca="1">AE45/(AE4+AE6+AE8)</f>
        <v>0</v>
      </c>
      <c r="AF47" s="319"/>
      <c r="AG47" s="319">
        <f ca="1">AG45/(AG4+AG6+AG8)</f>
        <v>0</v>
      </c>
      <c r="AH47" s="319"/>
      <c r="AI47" s="319"/>
    </row>
    <row r="48" spans="1:35" ht="14.25">
      <c r="A48" s="319" t="s">
        <v>2395</v>
      </c>
      <c r="B48" s="319"/>
      <c r="C48" s="312"/>
      <c r="D48" s="319"/>
      <c r="E48" s="319" t="e">
        <f>E45/E43</f>
        <v>#DIV/0!</v>
      </c>
      <c r="F48" s="319"/>
      <c r="G48" s="319" t="e">
        <f ca="1">G45/G43</f>
        <v>#DIV/0!</v>
      </c>
      <c r="H48" s="319"/>
      <c r="I48" s="319" t="e">
        <f ca="1">I45/I43</f>
        <v>#DIV/0!</v>
      </c>
      <c r="J48" s="319"/>
      <c r="K48" s="319" t="e">
        <f ca="1">K45/K43</f>
        <v>#DIV/0!</v>
      </c>
      <c r="L48" s="319"/>
      <c r="M48" s="319" t="e">
        <f ca="1">M45/M43</f>
        <v>#DIV/0!</v>
      </c>
      <c r="N48" s="319"/>
      <c r="O48" s="319" t="e">
        <f ca="1">O45/O43</f>
        <v>#DIV/0!</v>
      </c>
      <c r="P48" s="319"/>
      <c r="Q48" s="319" t="e">
        <f ca="1">Q45/Q43</f>
        <v>#DIV/0!</v>
      </c>
      <c r="R48" s="319"/>
      <c r="S48" s="319" t="e">
        <f ca="1">S45/S43</f>
        <v>#DIV/0!</v>
      </c>
      <c r="T48" s="319"/>
      <c r="U48" s="319" t="e">
        <f ca="1">U45/U43</f>
        <v>#DIV/0!</v>
      </c>
      <c r="V48" s="319"/>
      <c r="W48" s="319" t="e">
        <f ca="1">W45/W43</f>
        <v>#DIV/0!</v>
      </c>
      <c r="X48" s="319"/>
      <c r="Y48" s="319" t="e">
        <f ca="1">Y45/Y43</f>
        <v>#DIV/0!</v>
      </c>
      <c r="Z48" s="319"/>
      <c r="AA48" s="319" t="e">
        <f ca="1">AA45/AA43</f>
        <v>#DIV/0!</v>
      </c>
      <c r="AB48" s="319"/>
      <c r="AC48" s="319" t="e">
        <f ca="1">AC45/AC43</f>
        <v>#DIV/0!</v>
      </c>
      <c r="AD48" s="319"/>
      <c r="AE48" s="319" t="e">
        <f ca="1">AE45/AE43</f>
        <v>#DIV/0!</v>
      </c>
      <c r="AF48" s="319"/>
      <c r="AG48" s="319" t="e">
        <f ca="1">AG45/AG43</f>
        <v>#DIV/0!</v>
      </c>
      <c r="AH48" s="319"/>
      <c r="AI48" s="319"/>
    </row>
    <row r="49" spans="1:35" ht="14.25">
      <c r="A49" s="320" t="s">
        <v>2353</v>
      </c>
      <c r="B49" s="320"/>
      <c r="C49" s="321"/>
      <c r="D49" s="320"/>
      <c r="E49" s="320" t="e">
        <f>E37/E43</f>
        <v>#DIV/0!</v>
      </c>
      <c r="F49" s="320"/>
      <c r="G49" s="320" t="e">
        <f ca="1">G37/G43</f>
        <v>#DIV/0!</v>
      </c>
      <c r="H49" s="320"/>
      <c r="I49" s="320" t="e">
        <f ca="1">I37/I43</f>
        <v>#DIV/0!</v>
      </c>
      <c r="J49" s="320"/>
      <c r="K49" s="320" t="e">
        <f ca="1">K37/K43</f>
        <v>#DIV/0!</v>
      </c>
      <c r="L49" s="320"/>
      <c r="M49" s="320" t="e">
        <f ca="1">M37/M43</f>
        <v>#DIV/0!</v>
      </c>
      <c r="N49" s="320"/>
      <c r="O49" s="320" t="e">
        <f ca="1">O37/O43</f>
        <v>#DIV/0!</v>
      </c>
      <c r="P49" s="320"/>
      <c r="Q49" s="320" t="e">
        <f ca="1">Q37/Q43</f>
        <v>#DIV/0!</v>
      </c>
      <c r="R49" s="320"/>
      <c r="S49" s="320" t="e">
        <f ca="1">S37/S43</f>
        <v>#DIV/0!</v>
      </c>
      <c r="T49" s="320"/>
      <c r="U49" s="320" t="e">
        <f ca="1">U37/U43</f>
        <v>#DIV/0!</v>
      </c>
      <c r="V49" s="320"/>
      <c r="W49" s="320" t="e">
        <f ca="1">W37/W43</f>
        <v>#DIV/0!</v>
      </c>
      <c r="X49" s="320"/>
      <c r="Y49" s="320" t="e">
        <f ca="1">Y37/Y43</f>
        <v>#DIV/0!</v>
      </c>
      <c r="Z49" s="320"/>
      <c r="AA49" s="320" t="e">
        <f ca="1">AA37/AA43</f>
        <v>#DIV/0!</v>
      </c>
      <c r="AB49" s="320"/>
      <c r="AC49" s="320" t="e">
        <f ca="1">AC37/AC43</f>
        <v>#DIV/0!</v>
      </c>
      <c r="AD49" s="320"/>
      <c r="AE49" s="320" t="e">
        <f ca="1">AE37/AE43</f>
        <v>#DIV/0!</v>
      </c>
      <c r="AF49" s="320"/>
      <c r="AG49" s="320" t="e">
        <f ca="1">AG37/AG43</f>
        <v>#DIV/0!</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2396</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2397</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2398</v>
      </c>
      <c r="B54" s="293"/>
      <c r="C54" s="335"/>
      <c r="D54" s="293"/>
      <c r="E54" s="329"/>
      <c r="F54" s="307"/>
      <c r="G54" s="710">
        <f t="shared" ref="G54:AG57" si="270">E54*$C$53</f>
        <v>0</v>
      </c>
      <c r="H54" s="710"/>
      <c r="I54" s="710">
        <f t="shared" si="270"/>
        <v>0</v>
      </c>
      <c r="J54" s="710"/>
      <c r="K54" s="710">
        <f t="shared" si="270"/>
        <v>0</v>
      </c>
      <c r="L54" s="710"/>
      <c r="M54" s="710">
        <f t="shared" si="270"/>
        <v>0</v>
      </c>
      <c r="N54" s="710"/>
      <c r="O54" s="710">
        <f t="shared" si="270"/>
        <v>0</v>
      </c>
      <c r="P54" s="710"/>
      <c r="Q54" s="710">
        <f t="shared" si="270"/>
        <v>0</v>
      </c>
      <c r="R54" s="710"/>
      <c r="S54" s="710">
        <f t="shared" si="270"/>
        <v>0</v>
      </c>
      <c r="T54" s="710"/>
      <c r="U54" s="710">
        <f t="shared" si="270"/>
        <v>0</v>
      </c>
      <c r="V54" s="710"/>
      <c r="W54" s="710">
        <f t="shared" si="270"/>
        <v>0</v>
      </c>
      <c r="X54" s="710"/>
      <c r="Y54" s="710">
        <f t="shared" si="270"/>
        <v>0</v>
      </c>
      <c r="Z54" s="710"/>
      <c r="AA54" s="710">
        <f t="shared" si="270"/>
        <v>0</v>
      </c>
      <c r="AB54" s="710"/>
      <c r="AC54" s="710">
        <f t="shared" si="270"/>
        <v>0</v>
      </c>
      <c r="AD54" s="710"/>
      <c r="AE54" s="710">
        <f t="shared" si="270"/>
        <v>0</v>
      </c>
      <c r="AF54" s="710"/>
      <c r="AG54" s="710">
        <f t="shared" si="270"/>
        <v>0</v>
      </c>
      <c r="AH54" s="307"/>
      <c r="AI54" s="307"/>
    </row>
    <row r="55" spans="1:35">
      <c r="A55" s="293" t="s">
        <v>2399</v>
      </c>
      <c r="B55" s="293"/>
      <c r="C55" s="335"/>
      <c r="D55" s="293"/>
      <c r="E55" s="329"/>
      <c r="F55" s="307"/>
      <c r="G55" s="710">
        <f t="shared" si="270"/>
        <v>0</v>
      </c>
      <c r="H55" s="710"/>
      <c r="I55" s="710">
        <f t="shared" si="270"/>
        <v>0</v>
      </c>
      <c r="J55" s="710"/>
      <c r="K55" s="710">
        <f t="shared" si="270"/>
        <v>0</v>
      </c>
      <c r="L55" s="710"/>
      <c r="M55" s="710">
        <f t="shared" si="270"/>
        <v>0</v>
      </c>
      <c r="N55" s="710"/>
      <c r="O55" s="710">
        <f t="shared" si="270"/>
        <v>0</v>
      </c>
      <c r="P55" s="710"/>
      <c r="Q55" s="710">
        <f t="shared" si="270"/>
        <v>0</v>
      </c>
      <c r="R55" s="710"/>
      <c r="S55" s="710">
        <f t="shared" si="270"/>
        <v>0</v>
      </c>
      <c r="T55" s="710"/>
      <c r="U55" s="710">
        <f t="shared" si="270"/>
        <v>0</v>
      </c>
      <c r="V55" s="710"/>
      <c r="W55" s="710">
        <f t="shared" si="270"/>
        <v>0</v>
      </c>
      <c r="X55" s="710"/>
      <c r="Y55" s="710">
        <f t="shared" si="270"/>
        <v>0</v>
      </c>
      <c r="Z55" s="710"/>
      <c r="AA55" s="710">
        <f t="shared" si="270"/>
        <v>0</v>
      </c>
      <c r="AB55" s="710"/>
      <c r="AC55" s="710">
        <f t="shared" si="270"/>
        <v>0</v>
      </c>
      <c r="AD55" s="710"/>
      <c r="AE55" s="710">
        <f t="shared" si="270"/>
        <v>0</v>
      </c>
      <c r="AF55" s="710"/>
      <c r="AG55" s="710">
        <f t="shared" si="270"/>
        <v>0</v>
      </c>
      <c r="AH55" s="307"/>
      <c r="AI55" s="307"/>
    </row>
    <row r="56" spans="1:35">
      <c r="A56" s="327"/>
      <c r="B56" s="327"/>
      <c r="C56" s="335"/>
      <c r="D56" s="293"/>
      <c r="E56" s="329"/>
      <c r="F56" s="307"/>
      <c r="G56" s="710">
        <f t="shared" si="270"/>
        <v>0</v>
      </c>
      <c r="H56" s="710"/>
      <c r="I56" s="710">
        <f t="shared" si="270"/>
        <v>0</v>
      </c>
      <c r="J56" s="710"/>
      <c r="K56" s="710">
        <f t="shared" si="270"/>
        <v>0</v>
      </c>
      <c r="L56" s="710"/>
      <c r="M56" s="710">
        <f t="shared" si="270"/>
        <v>0</v>
      </c>
      <c r="N56" s="710"/>
      <c r="O56" s="710">
        <f t="shared" si="270"/>
        <v>0</v>
      </c>
      <c r="P56" s="710"/>
      <c r="Q56" s="710">
        <f t="shared" si="270"/>
        <v>0</v>
      </c>
      <c r="R56" s="710"/>
      <c r="S56" s="710">
        <f t="shared" si="270"/>
        <v>0</v>
      </c>
      <c r="T56" s="710"/>
      <c r="U56" s="710">
        <f t="shared" si="270"/>
        <v>0</v>
      </c>
      <c r="V56" s="710"/>
      <c r="W56" s="710">
        <f t="shared" si="270"/>
        <v>0</v>
      </c>
      <c r="X56" s="710"/>
      <c r="Y56" s="710">
        <f t="shared" si="270"/>
        <v>0</v>
      </c>
      <c r="Z56" s="710"/>
      <c r="AA56" s="710">
        <f t="shared" si="270"/>
        <v>0</v>
      </c>
      <c r="AB56" s="710"/>
      <c r="AC56" s="710">
        <f t="shared" si="270"/>
        <v>0</v>
      </c>
      <c r="AD56" s="710"/>
      <c r="AE56" s="710">
        <f t="shared" si="270"/>
        <v>0</v>
      </c>
      <c r="AF56" s="710"/>
      <c r="AG56" s="710">
        <f t="shared" si="270"/>
        <v>0</v>
      </c>
      <c r="AH56" s="307"/>
      <c r="AI56" s="307"/>
    </row>
    <row r="57" spans="1:35">
      <c r="A57" s="327"/>
      <c r="B57" s="327"/>
      <c r="C57" s="335"/>
      <c r="D57" s="293"/>
      <c r="E57" s="333"/>
      <c r="F57" s="307"/>
      <c r="G57" s="712">
        <f t="shared" si="270"/>
        <v>0</v>
      </c>
      <c r="H57" s="710"/>
      <c r="I57" s="712">
        <f t="shared" si="270"/>
        <v>0</v>
      </c>
      <c r="J57" s="710"/>
      <c r="K57" s="712">
        <f t="shared" si="270"/>
        <v>0</v>
      </c>
      <c r="L57" s="710"/>
      <c r="M57" s="712">
        <f t="shared" si="270"/>
        <v>0</v>
      </c>
      <c r="N57" s="710"/>
      <c r="O57" s="712">
        <f t="shared" si="270"/>
        <v>0</v>
      </c>
      <c r="P57" s="710"/>
      <c r="Q57" s="712">
        <f t="shared" si="270"/>
        <v>0</v>
      </c>
      <c r="R57" s="710"/>
      <c r="S57" s="712">
        <f t="shared" si="270"/>
        <v>0</v>
      </c>
      <c r="T57" s="710"/>
      <c r="U57" s="712">
        <f t="shared" si="270"/>
        <v>0</v>
      </c>
      <c r="V57" s="710"/>
      <c r="W57" s="712">
        <f t="shared" si="270"/>
        <v>0</v>
      </c>
      <c r="X57" s="710"/>
      <c r="Y57" s="712">
        <f t="shared" si="270"/>
        <v>0</v>
      </c>
      <c r="Z57" s="710"/>
      <c r="AA57" s="712">
        <f t="shared" si="270"/>
        <v>0</v>
      </c>
      <c r="AB57" s="710"/>
      <c r="AC57" s="712">
        <f t="shared" si="270"/>
        <v>0</v>
      </c>
      <c r="AD57" s="710"/>
      <c r="AE57" s="712">
        <f t="shared" si="270"/>
        <v>0</v>
      </c>
      <c r="AF57" s="710"/>
      <c r="AG57" s="712">
        <f t="shared" si="270"/>
        <v>0</v>
      </c>
      <c r="AH57" s="307"/>
      <c r="AI57" s="307"/>
    </row>
    <row r="58" spans="1:35">
      <c r="A58" s="301" t="s">
        <v>2400</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2401</v>
      </c>
      <c r="B60" s="301"/>
      <c r="C60" s="326"/>
      <c r="D60" s="301"/>
      <c r="E60" s="301">
        <f>E45-E58</f>
        <v>0.49999999976716936</v>
      </c>
      <c r="F60" s="301"/>
      <c r="G60" s="301">
        <f ca="1">G45-G58</f>
        <v>0</v>
      </c>
      <c r="H60" s="301"/>
      <c r="I60" s="301">
        <f ca="1">I45-I58</f>
        <v>0</v>
      </c>
      <c r="J60" s="301"/>
      <c r="K60" s="301">
        <f ca="1">K45-K58</f>
        <v>0</v>
      </c>
      <c r="L60" s="301"/>
      <c r="M60" s="301">
        <f ca="1">M45-M58</f>
        <v>0</v>
      </c>
      <c r="N60" s="301"/>
      <c r="O60" s="301">
        <f ca="1">O45-O58</f>
        <v>0</v>
      </c>
      <c r="P60" s="301"/>
      <c r="Q60" s="301">
        <f ca="1">Q45-Q58</f>
        <v>0</v>
      </c>
      <c r="R60" s="301"/>
      <c r="S60" s="301">
        <f ca="1">S45-S58</f>
        <v>0</v>
      </c>
      <c r="T60" s="301"/>
      <c r="U60" s="301">
        <f ca="1">U45-U58</f>
        <v>0</v>
      </c>
      <c r="V60" s="301"/>
      <c r="W60" s="301">
        <f ca="1">W45-W58</f>
        <v>0</v>
      </c>
      <c r="X60" s="301"/>
      <c r="Y60" s="301">
        <f ca="1">Y45-Y58</f>
        <v>0</v>
      </c>
      <c r="Z60" s="301"/>
      <c r="AA60" s="301">
        <f ca="1">AA45-AA58</f>
        <v>0</v>
      </c>
      <c r="AB60" s="301"/>
      <c r="AC60" s="301">
        <f ca="1">AC45-AC58</f>
        <v>0</v>
      </c>
      <c r="AD60" s="301"/>
      <c r="AE60" s="301">
        <f ca="1">AE45-AE58</f>
        <v>0</v>
      </c>
      <c r="AF60" s="301"/>
      <c r="AG60" s="301">
        <f ca="1">AG45-AG58</f>
        <v>0</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2402</v>
      </c>
      <c r="B62" s="301"/>
      <c r="C62" s="714"/>
      <c r="D62" s="301"/>
      <c r="E62" s="328"/>
      <c r="F62" s="301"/>
      <c r="G62" s="713">
        <f ca="1">G60*$C$62</f>
        <v>0</v>
      </c>
      <c r="H62" s="301"/>
      <c r="I62" s="713">
        <f ca="1">I60*$C$62</f>
        <v>0</v>
      </c>
      <c r="J62" s="301"/>
      <c r="K62" s="713">
        <f ca="1">K60*$C$62</f>
        <v>0</v>
      </c>
      <c r="L62" s="301"/>
      <c r="M62" s="713">
        <f ca="1">M60*$C$62</f>
        <v>0</v>
      </c>
      <c r="N62" s="301"/>
      <c r="O62" s="713">
        <f ca="1">O60*$C$62</f>
        <v>0</v>
      </c>
      <c r="P62" s="301"/>
      <c r="Q62" s="713">
        <f ca="1">Q60*$C$62</f>
        <v>0</v>
      </c>
      <c r="R62" s="301"/>
      <c r="S62" s="713">
        <f ca="1">S60*$C$62</f>
        <v>0</v>
      </c>
      <c r="T62" s="301"/>
      <c r="U62" s="713">
        <f ca="1">U60*$C$62</f>
        <v>0</v>
      </c>
      <c r="V62" s="301"/>
      <c r="W62" s="713">
        <f ca="1">W60*$C$62</f>
        <v>0</v>
      </c>
      <c r="X62" s="301"/>
      <c r="Y62" s="713">
        <f ca="1">Y60*$C$62</f>
        <v>0</v>
      </c>
      <c r="Z62" s="301"/>
      <c r="AA62" s="713">
        <f ca="1">AA60*$C$62</f>
        <v>0</v>
      </c>
      <c r="AB62" s="301"/>
      <c r="AC62" s="713">
        <f ca="1">AC60*$C$62</f>
        <v>0</v>
      </c>
      <c r="AD62" s="301"/>
      <c r="AE62" s="713">
        <f ca="1">AE60*$C$62</f>
        <v>0</v>
      </c>
      <c r="AF62" s="301"/>
      <c r="AG62" s="713">
        <f ca="1">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2403</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 ca="1">G60*$C$65</f>
        <v>0</v>
      </c>
      <c r="H66" s="301"/>
      <c r="I66" s="301">
        <f ca="1">I60*$C$65</f>
        <v>0</v>
      </c>
      <c r="J66" s="301"/>
      <c r="K66" s="301">
        <f ca="1">K60*$C$65</f>
        <v>0</v>
      </c>
      <c r="L66" s="301"/>
      <c r="M66" s="301">
        <f ca="1">M60*$C$65</f>
        <v>0</v>
      </c>
      <c r="N66" s="301"/>
      <c r="O66" s="301">
        <f ca="1">O60*$C$65</f>
        <v>0</v>
      </c>
      <c r="P66" s="301"/>
      <c r="Q66" s="301">
        <f ca="1">Q60*$C$65</f>
        <v>0</v>
      </c>
      <c r="R66" s="301"/>
      <c r="S66" s="301">
        <f ca="1">S60*$C$65</f>
        <v>0</v>
      </c>
      <c r="T66" s="301"/>
      <c r="U66" s="301">
        <f ca="1">U60*$C$65</f>
        <v>0</v>
      </c>
      <c r="V66" s="301"/>
      <c r="W66" s="301">
        <f ca="1">W60*$C$65</f>
        <v>0</v>
      </c>
      <c r="X66" s="301"/>
      <c r="Y66" s="301">
        <f ca="1">Y60*$C$65</f>
        <v>0</v>
      </c>
      <c r="Z66" s="301"/>
      <c r="AA66" s="301">
        <f ca="1">AA60*$C$65</f>
        <v>0</v>
      </c>
      <c r="AB66" s="301"/>
      <c r="AC66" s="301">
        <f ca="1">AC60*$C$65</f>
        <v>0</v>
      </c>
      <c r="AD66" s="301"/>
      <c r="AE66" s="301">
        <f ca="1">AE60*$C$65</f>
        <v>0</v>
      </c>
      <c r="AF66" s="301"/>
      <c r="AG66" s="301">
        <f ca="1">AG60*$C$65</f>
        <v>0</v>
      </c>
      <c r="AH66" s="301"/>
      <c r="AI66" s="301"/>
    </row>
    <row r="67" spans="1:35">
      <c r="A67" s="329"/>
      <c r="B67" s="329"/>
      <c r="C67" s="309"/>
      <c r="D67" s="307"/>
      <c r="E67" s="329">
        <f>$E60*$C$65</f>
        <v>0</v>
      </c>
      <c r="F67" s="307"/>
      <c r="G67" s="716">
        <f ca="1">G60*$C$65</f>
        <v>0</v>
      </c>
      <c r="H67" s="307"/>
      <c r="I67" s="716">
        <f ca="1">I60*$C$65</f>
        <v>0</v>
      </c>
      <c r="J67" s="307"/>
      <c r="K67" s="716">
        <f ca="1">K60*$C$65</f>
        <v>0</v>
      </c>
      <c r="L67" s="307"/>
      <c r="M67" s="716">
        <f ca="1">M60*$C$65</f>
        <v>0</v>
      </c>
      <c r="N67" s="307"/>
      <c r="O67" s="716">
        <f ca="1">O60*$C$65</f>
        <v>0</v>
      </c>
      <c r="P67" s="307"/>
      <c r="Q67" s="716">
        <f ca="1">Q60*$C$65</f>
        <v>0</v>
      </c>
      <c r="R67" s="307"/>
      <c r="S67" s="716">
        <f ca="1">S60*$C$65</f>
        <v>0</v>
      </c>
      <c r="T67" s="307"/>
      <c r="U67" s="716">
        <f ca="1">U60*$C$65</f>
        <v>0</v>
      </c>
      <c r="V67" s="307"/>
      <c r="W67" s="716">
        <f ca="1">W60*$C$65</f>
        <v>0</v>
      </c>
      <c r="X67" s="307"/>
      <c r="Y67" s="716">
        <f ca="1">Y60*$C$65</f>
        <v>0</v>
      </c>
      <c r="Z67" s="307"/>
      <c r="AA67" s="716">
        <f ca="1">AA60*$C$65</f>
        <v>0</v>
      </c>
      <c r="AB67" s="307"/>
      <c r="AC67" s="716">
        <f ca="1">AC60*$C$65</f>
        <v>0</v>
      </c>
      <c r="AD67" s="307"/>
      <c r="AE67" s="716">
        <f ca="1">AE60*$C$65</f>
        <v>0</v>
      </c>
      <c r="AF67" s="307"/>
      <c r="AG67" s="716">
        <f ca="1">AG60*$C$65</f>
        <v>0</v>
      </c>
      <c r="AH67" s="307"/>
      <c r="AI67" s="307"/>
    </row>
    <row r="68" spans="1:35">
      <c r="A68" s="328"/>
      <c r="B68" s="328"/>
      <c r="C68" s="326"/>
      <c r="D68" s="301"/>
      <c r="E68" s="328"/>
      <c r="F68" s="301"/>
      <c r="G68" s="716">
        <f ca="1">G60*$C$65</f>
        <v>0</v>
      </c>
      <c r="H68" s="301"/>
      <c r="I68" s="716">
        <f ca="1">I60*$C$65</f>
        <v>0</v>
      </c>
      <c r="J68" s="301"/>
      <c r="K68" s="716">
        <f ca="1">K60*$C$65</f>
        <v>0</v>
      </c>
      <c r="L68" s="301"/>
      <c r="M68" s="716">
        <f ca="1">M60*$C$65</f>
        <v>0</v>
      </c>
      <c r="N68" s="301"/>
      <c r="O68" s="716">
        <f ca="1">O60*$C$65</f>
        <v>0</v>
      </c>
      <c r="P68" s="301"/>
      <c r="Q68" s="716">
        <f ca="1">Q60*$C$65</f>
        <v>0</v>
      </c>
      <c r="R68" s="301"/>
      <c r="S68" s="716">
        <f ca="1">S60*$C$65</f>
        <v>0</v>
      </c>
      <c r="T68" s="301"/>
      <c r="U68" s="716">
        <f ca="1">U60*$C$65</f>
        <v>0</v>
      </c>
      <c r="V68" s="301"/>
      <c r="W68" s="716">
        <f ca="1">W60*$C$65</f>
        <v>0</v>
      </c>
      <c r="X68" s="301"/>
      <c r="Y68" s="716">
        <f ca="1">Y60*$C$65</f>
        <v>0</v>
      </c>
      <c r="Z68" s="301"/>
      <c r="AA68" s="716">
        <f ca="1">AA60*$C$65</f>
        <v>0</v>
      </c>
      <c r="AB68" s="301"/>
      <c r="AC68" s="716">
        <f ca="1">AC60*$C$65</f>
        <v>0</v>
      </c>
      <c r="AD68" s="301"/>
      <c r="AE68" s="716">
        <f ca="1">AE60*$C$65</f>
        <v>0</v>
      </c>
      <c r="AF68" s="301"/>
      <c r="AG68" s="716">
        <f ca="1">AG60*$C$65</f>
        <v>0</v>
      </c>
      <c r="AH68" s="301"/>
      <c r="AI68" s="301"/>
    </row>
    <row r="69" spans="1:35">
      <c r="A69" s="329"/>
      <c r="B69" s="329"/>
      <c r="C69" s="309"/>
      <c r="D69" s="307"/>
      <c r="E69" s="333"/>
      <c r="F69" s="307"/>
      <c r="G69" s="717">
        <f ca="1">G60*$C$65</f>
        <v>0</v>
      </c>
      <c r="H69" s="307"/>
      <c r="I69" s="717">
        <f ca="1">I60*$C$65</f>
        <v>0</v>
      </c>
      <c r="J69" s="307"/>
      <c r="K69" s="717">
        <f ca="1">K60*$C$65</f>
        <v>0</v>
      </c>
      <c r="L69" s="307"/>
      <c r="M69" s="717">
        <f ca="1">M60*$C$65</f>
        <v>0</v>
      </c>
      <c r="N69" s="307"/>
      <c r="O69" s="717">
        <f ca="1">O60*$C$65</f>
        <v>0</v>
      </c>
      <c r="P69" s="307"/>
      <c r="Q69" s="717">
        <f ca="1">Q60*$C$65</f>
        <v>0</v>
      </c>
      <c r="R69" s="307"/>
      <c r="S69" s="717">
        <f ca="1">S60*$C$65</f>
        <v>0</v>
      </c>
      <c r="T69" s="307"/>
      <c r="U69" s="717">
        <f ca="1">U60*$C$65</f>
        <v>0</v>
      </c>
      <c r="V69" s="307"/>
      <c r="W69" s="717">
        <f ca="1">W60*$C$65</f>
        <v>0</v>
      </c>
      <c r="X69" s="307"/>
      <c r="Y69" s="717">
        <f ca="1">Y60*$C$65</f>
        <v>0</v>
      </c>
      <c r="Z69" s="307"/>
      <c r="AA69" s="717">
        <f ca="1">AA60*$C$65</f>
        <v>0</v>
      </c>
      <c r="AB69" s="307"/>
      <c r="AC69" s="717">
        <f ca="1">AC60*$C$65</f>
        <v>0</v>
      </c>
      <c r="AD69" s="307"/>
      <c r="AE69" s="717">
        <f ca="1">AE60*$C$65</f>
        <v>0</v>
      </c>
      <c r="AF69" s="307"/>
      <c r="AG69" s="717">
        <f ca="1">AG60*$C$65</f>
        <v>0</v>
      </c>
      <c r="AH69" s="307"/>
      <c r="AI69" s="307"/>
    </row>
    <row r="70" spans="1:35">
      <c r="A70" s="713" t="s">
        <v>2400</v>
      </c>
      <c r="B70" s="307"/>
      <c r="C70" s="309"/>
      <c r="D70" s="307"/>
      <c r="E70" s="301">
        <f>SUM(E66:E69)</f>
        <v>0</v>
      </c>
      <c r="F70" s="301"/>
      <c r="G70" s="301">
        <f ca="1">SUM(G66:G69)</f>
        <v>0</v>
      </c>
      <c r="H70" s="301"/>
      <c r="I70" s="301">
        <f ca="1">SUM(I66:I69)</f>
        <v>0</v>
      </c>
      <c r="J70" s="301"/>
      <c r="K70" s="301">
        <f ca="1">SUM(K66:K69)</f>
        <v>0</v>
      </c>
      <c r="L70" s="301"/>
      <c r="M70" s="301">
        <f ca="1">SUM(M66:M69)</f>
        <v>0</v>
      </c>
      <c r="N70" s="301"/>
      <c r="O70" s="301">
        <f ca="1">SUM(O66:O69)</f>
        <v>0</v>
      </c>
      <c r="P70" s="301"/>
      <c r="Q70" s="301">
        <f ca="1">SUM(Q66:Q69)</f>
        <v>0</v>
      </c>
      <c r="R70" s="301"/>
      <c r="S70" s="301">
        <f ca="1">SUM(S66:S69)</f>
        <v>0</v>
      </c>
      <c r="T70" s="301"/>
      <c r="U70" s="301">
        <f ca="1">SUM(U66:U69)</f>
        <v>0</v>
      </c>
      <c r="V70" s="301"/>
      <c r="W70" s="301">
        <f ca="1">SUM(W66:W69)</f>
        <v>0</v>
      </c>
      <c r="X70" s="301"/>
      <c r="Y70" s="301">
        <f ca="1">SUM(Y66:Y69)</f>
        <v>0</v>
      </c>
      <c r="Z70" s="301"/>
      <c r="AA70" s="301">
        <f ca="1">SUM(AA66:AA69)</f>
        <v>0</v>
      </c>
      <c r="AB70" s="301"/>
      <c r="AC70" s="301">
        <f ca="1">SUM(AC66:AC69)</f>
        <v>0</v>
      </c>
      <c r="AD70" s="301"/>
      <c r="AE70" s="301">
        <f ca="1">SUM(AE66:AE69)</f>
        <v>0</v>
      </c>
      <c r="AF70" s="301"/>
      <c r="AG70" s="301">
        <f ca="1">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2404</v>
      </c>
      <c r="B72" s="307"/>
      <c r="C72" s="309"/>
      <c r="D72" s="307"/>
      <c r="E72" s="301">
        <f>E60-E62-E70</f>
        <v>0.49999999976716936</v>
      </c>
      <c r="F72" s="307"/>
      <c r="G72" s="301">
        <f ca="1">G60-G62-G70</f>
        <v>0</v>
      </c>
      <c r="H72" s="307"/>
      <c r="I72" s="301">
        <f ca="1">I60-I62-I70</f>
        <v>0</v>
      </c>
      <c r="J72" s="307"/>
      <c r="K72" s="301">
        <f ca="1">K60-K62-K70</f>
        <v>0</v>
      </c>
      <c r="L72" s="307"/>
      <c r="M72" s="301">
        <f ca="1">M60-M62-M70</f>
        <v>0</v>
      </c>
      <c r="N72" s="307"/>
      <c r="O72" s="301">
        <f ca="1">O60-O62-O70</f>
        <v>0</v>
      </c>
      <c r="P72" s="307"/>
      <c r="Q72" s="301">
        <f ca="1">Q60-Q62-Q70</f>
        <v>0</v>
      </c>
      <c r="R72" s="307"/>
      <c r="S72" s="301">
        <f ca="1">S60-S62-S70</f>
        <v>0</v>
      </c>
      <c r="T72" s="307"/>
      <c r="U72" s="301">
        <f ca="1">U60-U62-U70</f>
        <v>0</v>
      </c>
      <c r="V72" s="307"/>
      <c r="W72" s="301">
        <f ca="1">W60-W62-W70</f>
        <v>0</v>
      </c>
      <c r="X72" s="307"/>
      <c r="Y72" s="301">
        <f ca="1">Y60-Y62-Y70</f>
        <v>0</v>
      </c>
      <c r="Z72" s="307"/>
      <c r="AA72" s="301">
        <f ca="1">AA60-AA62-AA70</f>
        <v>0</v>
      </c>
      <c r="AB72" s="307"/>
      <c r="AC72" s="301">
        <f ca="1">AC60-AC62-AC70</f>
        <v>0</v>
      </c>
      <c r="AD72" s="307"/>
      <c r="AE72" s="301">
        <f ca="1">AE60-AE62-AE70</f>
        <v>0</v>
      </c>
      <c r="AF72" s="307"/>
      <c r="AG72" s="301">
        <f ca="1">AG60-AG62-AG70</f>
        <v>0</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2405</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1" t="s">
        <v>2406</v>
      </c>
      <c r="B77" s="1881"/>
      <c r="C77" s="1881"/>
      <c r="D77" s="1881"/>
      <c r="E77" s="1881"/>
      <c r="F77" s="1881"/>
      <c r="G77" s="1881"/>
      <c r="H77" s="1881"/>
      <c r="I77" s="1881"/>
      <c r="J77" s="1881"/>
      <c r="K77" s="1881"/>
      <c r="L77" s="1881"/>
      <c r="M77" s="1881"/>
      <c r="N77" s="1881"/>
      <c r="O77" s="1881"/>
      <c r="P77" s="1881"/>
      <c r="Q77" s="1881"/>
      <c r="R77" s="1881"/>
      <c r="S77" s="1881"/>
      <c r="T77" s="1881"/>
      <c r="U77" s="1881"/>
      <c r="V77" s="1881"/>
      <c r="W77" s="1881"/>
      <c r="X77" s="1881"/>
      <c r="Y77" s="1881"/>
      <c r="Z77" s="1881"/>
      <c r="AA77" s="1881"/>
      <c r="AB77" s="1881"/>
      <c r="AC77" s="1881"/>
      <c r="AD77" s="1881"/>
      <c r="AE77" s="1881"/>
      <c r="AF77" s="1881"/>
      <c r="AG77" s="1881"/>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90" zoomScaleNormal="90" workbookViewId="0">
      <selection activeCell="E5" sqref="E5"/>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82" t="s">
        <v>2407</v>
      </c>
      <c r="B1" s="1882"/>
      <c r="C1" s="1882"/>
      <c r="D1" s="1882"/>
      <c r="E1" s="1882"/>
      <c r="F1" s="1882"/>
      <c r="G1" s="1882"/>
      <c r="H1" s="1882"/>
      <c r="I1" s="1882"/>
    </row>
    <row r="2" spans="1:9">
      <c r="A2" s="507"/>
      <c r="B2" s="507"/>
      <c r="C2" s="507"/>
      <c r="D2" s="507"/>
      <c r="E2" s="507"/>
      <c r="F2" s="507"/>
      <c r="G2" s="507"/>
      <c r="H2" s="507"/>
      <c r="I2" s="507"/>
    </row>
    <row r="3" spans="1:9" ht="105" customHeight="1">
      <c r="A3" s="508" t="s">
        <v>2408</v>
      </c>
      <c r="B3" s="508" t="s">
        <v>2409</v>
      </c>
      <c r="C3" s="383" t="s">
        <v>2410</v>
      </c>
      <c r="D3" s="507"/>
      <c r="E3" s="383" t="s">
        <v>2411</v>
      </c>
      <c r="F3" s="508" t="s">
        <v>2412</v>
      </c>
      <c r="G3" s="509"/>
      <c r="H3" s="508" t="s">
        <v>2413</v>
      </c>
      <c r="I3" s="508" t="s">
        <v>2414</v>
      </c>
    </row>
    <row r="4" spans="1:9">
      <c r="A4" s="510" t="str">
        <f>Application!$B703</f>
        <v>SRO/Studio</v>
      </c>
      <c r="B4" s="832">
        <f>Application!$G703</f>
        <v>106</v>
      </c>
      <c r="C4" s="510">
        <f>Application!$O703</f>
        <v>776</v>
      </c>
      <c r="D4" s="511"/>
      <c r="E4" s="830">
        <v>892</v>
      </c>
      <c r="F4" s="510">
        <f>$E4*$B4</f>
        <v>94552</v>
      </c>
      <c r="G4" s="511"/>
      <c r="H4" s="510">
        <f>IF($E4=0,0,MAX($E4-$C4,0))</f>
        <v>116</v>
      </c>
      <c r="I4" s="510">
        <f>IF($H4=0,0,($H4*$B4))</f>
        <v>12296</v>
      </c>
    </row>
    <row r="5" spans="1:9">
      <c r="A5" s="510">
        <f>Application!$B704</f>
        <v>0</v>
      </c>
      <c r="B5" s="831">
        <f>Application!$G704</f>
        <v>0</v>
      </c>
      <c r="C5" s="510">
        <f>Application!$O704</f>
        <v>0</v>
      </c>
      <c r="D5" s="511"/>
      <c r="E5" s="830"/>
      <c r="F5" s="510">
        <f t="shared" ref="F5:F38" si="0">$E5*$B5</f>
        <v>0</v>
      </c>
      <c r="G5" s="511"/>
      <c r="H5" s="510">
        <f t="shared" ref="H5:H38" si="1">IF($E5=0,0,MAX($E5-$C5,0))</f>
        <v>0</v>
      </c>
      <c r="I5" s="510">
        <f t="shared" ref="I5:I38" si="2">IF($H5=0,0,($H5*$B5))</f>
        <v>0</v>
      </c>
    </row>
    <row r="6" spans="1:9">
      <c r="A6" s="510">
        <f>Application!$B705</f>
        <v>0</v>
      </c>
      <c r="B6" s="831">
        <f>Application!$G705</f>
        <v>0</v>
      </c>
      <c r="C6" s="510">
        <f>Application!$O705</f>
        <v>0</v>
      </c>
      <c r="D6" s="511"/>
      <c r="E6" s="830"/>
      <c r="F6" s="510">
        <f t="shared" si="0"/>
        <v>0</v>
      </c>
      <c r="G6" s="511"/>
      <c r="H6" s="510">
        <f t="shared" si="1"/>
        <v>0</v>
      </c>
      <c r="I6" s="510">
        <f t="shared" si="2"/>
        <v>0</v>
      </c>
    </row>
    <row r="7" spans="1:9">
      <c r="A7" s="510">
        <f>Application!$B706</f>
        <v>0</v>
      </c>
      <c r="B7" s="831">
        <f>Application!$G706</f>
        <v>0</v>
      </c>
      <c r="C7" s="510">
        <f>Application!$O706</f>
        <v>0</v>
      </c>
      <c r="D7" s="511"/>
      <c r="E7" s="830"/>
      <c r="F7" s="510">
        <f t="shared" si="0"/>
        <v>0</v>
      </c>
      <c r="G7" s="511"/>
      <c r="H7" s="510">
        <f t="shared" si="1"/>
        <v>0</v>
      </c>
      <c r="I7" s="510">
        <f t="shared" si="2"/>
        <v>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f>Application!$B708</f>
        <v>0</v>
      </c>
      <c r="B9" s="831">
        <f>Application!$G708</f>
        <v>0</v>
      </c>
      <c r="C9" s="510">
        <f>Application!$O708</f>
        <v>0</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f>Application!$B710</f>
        <v>0</v>
      </c>
      <c r="B11" s="831">
        <f>Application!$G710</f>
        <v>0</v>
      </c>
      <c r="C11" s="510">
        <f>Application!$O710</f>
        <v>0</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2415</v>
      </c>
      <c r="B40" s="513"/>
      <c r="C40" s="514">
        <f>Application!$T$738*12</f>
        <v>987072</v>
      </c>
      <c r="D40" s="511"/>
      <c r="E40" s="511"/>
      <c r="F40" s="514">
        <f>SUM(F4:F38)*12</f>
        <v>1134624</v>
      </c>
      <c r="G40" s="515"/>
      <c r="H40" s="513"/>
      <c r="I40" s="514">
        <f>SUM(I4:I38)*12</f>
        <v>147552</v>
      </c>
    </row>
    <row r="41" spans="1:9" ht="15">
      <c r="A41" s="512"/>
      <c r="B41" s="513"/>
      <c r="C41" s="515"/>
      <c r="D41" s="511"/>
      <c r="E41" s="511"/>
      <c r="F41" s="515"/>
      <c r="G41" s="515"/>
      <c r="H41" s="513"/>
      <c r="I41" s="515"/>
    </row>
    <row r="42" spans="1:9">
      <c r="A42" s="507" t="s">
        <v>2416</v>
      </c>
      <c r="B42" s="507"/>
      <c r="C42" s="507"/>
      <c r="D42" s="507"/>
      <c r="E42" s="507"/>
      <c r="F42" s="507"/>
      <c r="G42" s="507"/>
      <c r="H42" s="507"/>
      <c r="I42" s="507"/>
    </row>
    <row r="43" spans="1:9">
      <c r="A43" s="507" t="s">
        <v>2417</v>
      </c>
      <c r="B43" s="507"/>
      <c r="C43" s="507"/>
      <c r="D43" s="507"/>
      <c r="E43" s="507"/>
      <c r="F43" s="507"/>
      <c r="G43" s="507"/>
      <c r="H43" s="507"/>
      <c r="I43" s="507"/>
    </row>
    <row r="44" spans="1:9">
      <c r="A44" s="507" t="s">
        <v>2418</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R39" sqref="R39"/>
    </sheetView>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2419</v>
      </c>
    </row>
    <row r="2" spans="1:1" ht="15.75">
      <c r="A2" s="399"/>
    </row>
    <row r="3" spans="1:1" ht="15.75">
      <c r="A3" s="400" t="s">
        <v>2420</v>
      </c>
    </row>
    <row r="4" spans="1:1" ht="15.75">
      <c r="A4" s="400" t="s">
        <v>2421</v>
      </c>
    </row>
    <row r="5" spans="1:1" ht="15.75">
      <c r="A5" s="400" t="s">
        <v>2422</v>
      </c>
    </row>
    <row r="6" spans="1:1" ht="15.75">
      <c r="A6" s="400" t="s">
        <v>2423</v>
      </c>
    </row>
    <row r="7" spans="1:1" ht="15.75">
      <c r="A7" s="400" t="s">
        <v>2424</v>
      </c>
    </row>
    <row r="8" spans="1:1" ht="15.75">
      <c r="A8" s="473" t="s">
        <v>2425</v>
      </c>
    </row>
    <row r="9" spans="1:1" ht="15.75">
      <c r="A9" s="400" t="s">
        <v>2426</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4"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2" t="s">
        <v>2427</v>
      </c>
      <c r="B1" s="1553"/>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row>
    <row r="2" spans="1:40" ht="12.95" customHeight="1" thickBot="1">
      <c r="A2" s="1554"/>
      <c r="B2" s="1554"/>
      <c r="C2" s="1554"/>
      <c r="D2" s="1554"/>
      <c r="E2" s="1554"/>
      <c r="F2" s="1554"/>
      <c r="G2" s="1554"/>
      <c r="H2" s="1554"/>
      <c r="I2" s="1554"/>
      <c r="J2" s="1554"/>
      <c r="K2" s="1554"/>
      <c r="L2" s="1554"/>
      <c r="M2" s="1554"/>
      <c r="N2" s="1554"/>
      <c r="O2" s="1554"/>
      <c r="P2" s="1554"/>
      <c r="Q2" s="1554"/>
      <c r="R2" s="1554"/>
      <c r="S2" s="1554"/>
      <c r="T2" s="1554"/>
      <c r="U2" s="1554"/>
      <c r="V2" s="1554"/>
      <c r="W2" s="1554"/>
      <c r="X2" s="1554"/>
      <c r="Y2" s="1554"/>
      <c r="Z2" s="1554"/>
      <c r="AA2" s="1554"/>
      <c r="AB2" s="1554"/>
      <c r="AC2" s="1554"/>
      <c r="AD2" s="1554"/>
      <c r="AE2" s="1554"/>
      <c r="AF2" s="1554"/>
      <c r="AG2" s="1554"/>
      <c r="AH2" s="1554"/>
      <c r="AI2" s="1554"/>
      <c r="AJ2" s="1554"/>
      <c r="AK2" s="1554"/>
      <c r="AL2" s="1554"/>
      <c r="AM2" s="1554"/>
      <c r="AN2" s="155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0" t="s">
        <v>2428</v>
      </c>
      <c r="U7" s="1540"/>
      <c r="V7" s="1540"/>
      <c r="W7" s="1540"/>
      <c r="X7" s="1540"/>
      <c r="Y7" s="1540" t="s">
        <v>2429</v>
      </c>
      <c r="Z7" s="1540"/>
      <c r="AA7" s="1540"/>
      <c r="AB7" s="1540"/>
      <c r="AC7" s="1540"/>
      <c r="AD7" s="1540" t="s">
        <v>2430</v>
      </c>
      <c r="AE7" s="1540"/>
      <c r="AF7" s="1540"/>
      <c r="AG7" s="1540"/>
      <c r="AH7" s="1540"/>
      <c r="AI7" s="1540" t="s">
        <v>2431</v>
      </c>
      <c r="AJ7" s="1540"/>
      <c r="AK7" s="1540"/>
      <c r="AL7" s="1540"/>
      <c r="AM7" s="1540"/>
    </row>
    <row r="8" spans="1:40" ht="12.95" customHeight="1">
      <c r="B8" s="173"/>
      <c r="T8" s="1540"/>
      <c r="U8" s="1540"/>
      <c r="V8" s="1540"/>
      <c r="W8" s="1540"/>
      <c r="X8" s="1540"/>
      <c r="Y8" s="1540"/>
      <c r="Z8" s="1540"/>
      <c r="AA8" s="1540"/>
      <c r="AB8" s="1540"/>
      <c r="AC8" s="1540"/>
      <c r="AD8" s="1540"/>
      <c r="AE8" s="1540"/>
      <c r="AF8" s="1540"/>
      <c r="AG8" s="1540"/>
      <c r="AH8" s="1540"/>
      <c r="AI8" s="1540"/>
      <c r="AJ8" s="1540"/>
      <c r="AK8" s="1540"/>
      <c r="AL8" s="1540"/>
      <c r="AM8" s="1540"/>
    </row>
    <row r="9" spans="1:40" ht="12.95" customHeight="1">
      <c r="B9" s="173"/>
      <c r="T9" s="1540"/>
      <c r="U9" s="1540"/>
      <c r="V9" s="1540"/>
      <c r="W9" s="1540"/>
      <c r="X9" s="1540"/>
      <c r="Y9" s="1540"/>
      <c r="Z9" s="1540"/>
      <c r="AA9" s="1540"/>
      <c r="AB9" s="1540"/>
      <c r="AC9" s="1540"/>
      <c r="AD9" s="1540"/>
      <c r="AE9" s="1540"/>
      <c r="AF9" s="1540"/>
      <c r="AG9" s="1540"/>
      <c r="AH9" s="1540"/>
      <c r="AI9" s="1540"/>
      <c r="AJ9" s="1540"/>
      <c r="AK9" s="1540"/>
      <c r="AL9" s="1540"/>
      <c r="AM9" s="1540"/>
    </row>
    <row r="10" spans="1:40" ht="12.95" customHeight="1">
      <c r="B10" s="46"/>
      <c r="C10" s="47"/>
      <c r="D10" s="47"/>
      <c r="E10" s="47"/>
      <c r="F10" s="47"/>
      <c r="G10" s="47"/>
      <c r="H10" s="47"/>
      <c r="I10" s="47"/>
      <c r="J10" s="47"/>
      <c r="K10" s="47"/>
      <c r="L10" s="47"/>
      <c r="M10" s="47"/>
      <c r="N10" s="47"/>
      <c r="O10" s="47"/>
      <c r="P10" s="47"/>
      <c r="Q10" s="47"/>
      <c r="R10" s="47"/>
      <c r="S10" s="47"/>
      <c r="T10" s="1540"/>
      <c r="U10" s="1540"/>
      <c r="V10" s="1540"/>
      <c r="W10" s="1540"/>
      <c r="X10" s="1540"/>
      <c r="Y10" s="1540"/>
      <c r="Z10" s="1540"/>
      <c r="AA10" s="1540"/>
      <c r="AB10" s="1540"/>
      <c r="AC10" s="1540"/>
      <c r="AD10" s="1540"/>
      <c r="AE10" s="1540"/>
      <c r="AF10" s="1540"/>
      <c r="AG10" s="1540"/>
      <c r="AH10" s="1540"/>
      <c r="AI10" s="1540"/>
      <c r="AJ10" s="1540"/>
      <c r="AK10" s="1540"/>
      <c r="AL10" s="1540"/>
      <c r="AM10" s="1540"/>
    </row>
    <row r="11" spans="1:40" ht="12.95" customHeight="1">
      <c r="B11" s="1136" t="s">
        <v>1762</v>
      </c>
      <c r="C11" s="1137"/>
      <c r="D11" s="1137"/>
      <c r="E11" s="1137"/>
      <c r="F11" s="1137"/>
      <c r="G11" s="1137"/>
      <c r="H11" s="1137"/>
      <c r="I11" s="1137"/>
      <c r="J11" s="1137"/>
      <c r="K11" s="1137"/>
      <c r="L11" s="1137"/>
      <c r="M11" s="1137"/>
      <c r="N11" s="1137"/>
      <c r="O11" s="1137"/>
      <c r="P11" s="1137"/>
      <c r="Q11" s="1137"/>
      <c r="R11" s="1137"/>
      <c r="S11" s="1138"/>
      <c r="T11" s="1546">
        <f>IF('Sources and Basis Breakdown'!F105=0,'Sources and Basis Breakdown'!E105,'Sources and Basis Breakdown'!F105)</f>
        <v>63485696</v>
      </c>
      <c r="U11" s="1541"/>
      <c r="V11" s="1541"/>
      <c r="W11" s="1541"/>
      <c r="X11" s="1541"/>
      <c r="Y11" s="1555">
        <f>IF('Sources and Basis Breakdown'!G105+'Sources and Basis Breakdown'!F105='Sources and Basis Breakdown'!E105,'Sources and Basis Breakdown'!G105,0)</f>
        <v>0</v>
      </c>
      <c r="Z11" s="1541"/>
      <c r="AA11" s="1541"/>
      <c r="AB11" s="1541"/>
      <c r="AC11" s="1541"/>
      <c r="AD11" s="1541">
        <f>IF('Sources and Basis Breakdown'!I105=0,'Sources and Basis Breakdown'!H105,'Sources and Basis Breakdown'!I105)</f>
        <v>0</v>
      </c>
      <c r="AE11" s="1541"/>
      <c r="AF11" s="1541"/>
      <c r="AG11" s="1541"/>
      <c r="AH11" s="1541"/>
      <c r="AI11" s="1541">
        <f>IF('Sources and Basis Breakdown'!I105+'Sources and Basis Breakdown'!J105='Sources and Basis Breakdown'!H105,'Sources and Basis Breakdown'!J105,0)</f>
        <v>0</v>
      </c>
      <c r="AJ11" s="1541"/>
      <c r="AK11" s="1541"/>
      <c r="AL11" s="1541"/>
      <c r="AM11" s="1541"/>
    </row>
    <row r="12" spans="1:40" ht="12.95" customHeight="1">
      <c r="B12" s="1542" t="s">
        <v>1763</v>
      </c>
      <c r="C12" s="992"/>
      <c r="D12" s="992"/>
      <c r="E12" s="992"/>
      <c r="F12" s="992"/>
      <c r="G12" s="992"/>
      <c r="H12" s="992"/>
      <c r="I12" s="992"/>
      <c r="J12" s="992"/>
      <c r="K12" s="992"/>
      <c r="L12" s="992"/>
      <c r="M12" s="992"/>
      <c r="N12" s="992"/>
      <c r="O12" s="992"/>
      <c r="P12" s="992"/>
      <c r="Q12" s="992"/>
      <c r="R12" s="992"/>
      <c r="S12" s="1543"/>
      <c r="T12" s="1549"/>
      <c r="U12" s="1550"/>
      <c r="V12" s="1550"/>
      <c r="W12" s="1550"/>
      <c r="X12" s="1551"/>
      <c r="Y12" s="1549"/>
      <c r="Z12" s="1550"/>
      <c r="AA12" s="1550"/>
      <c r="AB12" s="1550"/>
      <c r="AC12" s="1551"/>
      <c r="AD12" s="1549"/>
      <c r="AE12" s="1550"/>
      <c r="AF12" s="1550"/>
      <c r="AG12" s="1550"/>
      <c r="AH12" s="1551"/>
      <c r="AI12" s="1549"/>
      <c r="AJ12" s="1550"/>
      <c r="AK12" s="1550"/>
      <c r="AL12" s="1550"/>
      <c r="AM12" s="1551"/>
    </row>
    <row r="13" spans="1:40" ht="12.95" customHeight="1">
      <c r="B13" s="8"/>
      <c r="C13" s="1544" t="s">
        <v>1764</v>
      </c>
      <c r="D13" s="1544"/>
      <c r="E13" s="1544"/>
      <c r="F13" s="1544"/>
      <c r="G13" s="1544"/>
      <c r="H13" s="1544"/>
      <c r="I13" s="1544"/>
      <c r="J13" s="1544"/>
      <c r="K13" s="1544"/>
      <c r="L13" s="1544"/>
      <c r="M13" s="1544"/>
      <c r="N13" s="1544"/>
      <c r="O13" s="1544"/>
      <c r="P13" s="1544"/>
      <c r="Q13" s="1544"/>
      <c r="R13" s="1544"/>
      <c r="S13" s="1545"/>
      <c r="T13" s="1547">
        <f>'Basis &amp; Credits'!T13</f>
        <v>0</v>
      </c>
      <c r="U13" s="1548"/>
      <c r="V13" s="1548"/>
      <c r="W13" s="1548"/>
      <c r="X13" s="1548"/>
      <c r="Y13" s="1547">
        <f>'Basis &amp; Credits'!Y13</f>
        <v>0</v>
      </c>
      <c r="Z13" s="1548"/>
      <c r="AA13" s="1548"/>
      <c r="AB13" s="1548"/>
      <c r="AC13" s="1548"/>
      <c r="AD13" s="1548">
        <f>'Basis &amp; Credits'!AD13</f>
        <v>0</v>
      </c>
      <c r="AE13" s="1548"/>
      <c r="AF13" s="1548"/>
      <c r="AG13" s="1548"/>
      <c r="AH13" s="1548"/>
      <c r="AI13" s="1548">
        <f>'Basis &amp; Credits'!AI13</f>
        <v>0</v>
      </c>
      <c r="AJ13" s="1548"/>
      <c r="AK13" s="1548"/>
      <c r="AL13" s="1548"/>
      <c r="AM13" s="1548"/>
    </row>
    <row r="14" spans="1:40" ht="12.95" customHeight="1">
      <c r="B14" s="8"/>
      <c r="C14" s="1544" t="s">
        <v>1765</v>
      </c>
      <c r="D14" s="1544"/>
      <c r="E14" s="1544"/>
      <c r="F14" s="1544"/>
      <c r="G14" s="1544"/>
      <c r="H14" s="1544"/>
      <c r="I14" s="1544"/>
      <c r="J14" s="1544"/>
      <c r="K14" s="1544"/>
      <c r="L14" s="1544"/>
      <c r="M14" s="1544"/>
      <c r="N14" s="1544"/>
      <c r="O14" s="1544"/>
      <c r="P14" s="1544"/>
      <c r="Q14" s="1544"/>
      <c r="R14" s="1544"/>
      <c r="S14" s="1545"/>
      <c r="T14" s="1155">
        <f>'Basis &amp; Credits'!T14</f>
        <v>0</v>
      </c>
      <c r="U14" s="1017"/>
      <c r="V14" s="1017"/>
      <c r="W14" s="1017"/>
      <c r="X14" s="1017"/>
      <c r="Y14" s="1155">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44" t="s">
        <v>1766</v>
      </c>
      <c r="D15" s="1544"/>
      <c r="E15" s="1544"/>
      <c r="F15" s="1544"/>
      <c r="G15" s="1544"/>
      <c r="H15" s="1544"/>
      <c r="I15" s="1544"/>
      <c r="J15" s="1544"/>
      <c r="K15" s="1544"/>
      <c r="L15" s="1544"/>
      <c r="M15" s="1544"/>
      <c r="N15" s="1544"/>
      <c r="O15" s="1544"/>
      <c r="P15" s="1544"/>
      <c r="Q15" s="1544"/>
      <c r="R15" s="1544"/>
      <c r="S15" s="1545"/>
      <c r="T15" s="1155">
        <f>'Basis &amp; Credits'!T15</f>
        <v>0</v>
      </c>
      <c r="U15" s="1017"/>
      <c r="V15" s="1017"/>
      <c r="W15" s="1017"/>
      <c r="X15" s="1017"/>
      <c r="Y15" s="1155">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44" t="s">
        <v>1767</v>
      </c>
      <c r="D16" s="1544"/>
      <c r="E16" s="1544"/>
      <c r="F16" s="1544"/>
      <c r="G16" s="1544"/>
      <c r="H16" s="1544"/>
      <c r="I16" s="1544"/>
      <c r="J16" s="1544"/>
      <c r="K16" s="1544"/>
      <c r="L16" s="1544"/>
      <c r="M16" s="1544"/>
      <c r="N16" s="1544"/>
      <c r="O16" s="1544"/>
      <c r="P16" s="1544"/>
      <c r="Q16" s="1544"/>
      <c r="R16" s="1544"/>
      <c r="S16" s="1545"/>
      <c r="T16" s="1155">
        <f>'Basis &amp; Credits'!T16</f>
        <v>0</v>
      </c>
      <c r="U16" s="1017"/>
      <c r="V16" s="1017"/>
      <c r="W16" s="1017"/>
      <c r="X16" s="1017"/>
      <c r="Y16" s="1155">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44" t="s">
        <v>1768</v>
      </c>
      <c r="D17" s="1544"/>
      <c r="E17" s="1544"/>
      <c r="F17" s="1544"/>
      <c r="G17" s="1544"/>
      <c r="H17" s="1544"/>
      <c r="I17" s="1544"/>
      <c r="J17" s="1544"/>
      <c r="K17" s="1544"/>
      <c r="L17" s="1544"/>
      <c r="M17" s="1544"/>
      <c r="N17" s="1544"/>
      <c r="O17" s="1544"/>
      <c r="P17" s="1544"/>
      <c r="Q17" s="1544"/>
      <c r="R17" s="1544"/>
      <c r="S17" s="1545"/>
      <c r="T17" s="1155">
        <f>'Basis &amp; Credits'!T17</f>
        <v>0</v>
      </c>
      <c r="U17" s="1017"/>
      <c r="V17" s="1017"/>
      <c r="W17" s="1017"/>
      <c r="X17" s="1017"/>
      <c r="Y17" s="1155">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44" t="s">
        <v>2432</v>
      </c>
      <c r="D18" s="1544"/>
      <c r="E18" s="1544"/>
      <c r="F18" s="1544"/>
      <c r="G18" s="1544"/>
      <c r="H18" s="1544"/>
      <c r="I18" s="1544"/>
      <c r="J18" s="1544"/>
      <c r="K18" s="1544"/>
      <c r="L18" s="1544"/>
      <c r="M18" s="1544"/>
      <c r="N18" s="1544"/>
      <c r="O18" s="1544"/>
      <c r="P18" s="1544"/>
      <c r="Q18" s="1544"/>
      <c r="R18" s="1544"/>
      <c r="S18" s="1545"/>
      <c r="T18" s="1153">
        <f>'Basis &amp; Credits'!T18</f>
        <v>0</v>
      </c>
      <c r="U18" s="1154"/>
      <c r="V18" s="1154"/>
      <c r="W18" s="1154"/>
      <c r="X18" s="1155"/>
      <c r="Y18" s="1155">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1155">
        <f>'Basis &amp; Credits'!T19</f>
        <v>0</v>
      </c>
      <c r="U19" s="1017"/>
      <c r="V19" s="1017"/>
      <c r="W19" s="1017"/>
      <c r="X19" s="1017"/>
      <c r="Y19" s="1155">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6" t="s">
        <v>1770</v>
      </c>
      <c r="C20" s="1137"/>
      <c r="D20" s="1137"/>
      <c r="E20" s="1137"/>
      <c r="F20" s="1137"/>
      <c r="G20" s="1137"/>
      <c r="H20" s="1137"/>
      <c r="I20" s="1137"/>
      <c r="J20" s="1137"/>
      <c r="K20" s="1137"/>
      <c r="L20" s="1137"/>
      <c r="M20" s="1137"/>
      <c r="N20" s="1137"/>
      <c r="O20" s="1137"/>
      <c r="P20" s="1137"/>
      <c r="Q20" s="1137"/>
      <c r="R20" s="1137"/>
      <c r="S20" s="1138"/>
      <c r="T20" s="1534">
        <f>SUM(T13:X19)</f>
        <v>0</v>
      </c>
      <c r="U20" s="1152"/>
      <c r="V20" s="1152"/>
      <c r="W20" s="1152"/>
      <c r="X20" s="1152"/>
      <c r="Y20" s="1534">
        <f>SUM(Y13:AC19)</f>
        <v>0</v>
      </c>
      <c r="Z20" s="1152"/>
      <c r="AA20" s="1152"/>
      <c r="AB20" s="1152"/>
      <c r="AC20" s="1152"/>
      <c r="AD20" s="1152">
        <f>SUM(AD13:AH19)</f>
        <v>0</v>
      </c>
      <c r="AE20" s="1152"/>
      <c r="AF20" s="1152"/>
      <c r="AG20" s="1152"/>
      <c r="AH20" s="1152"/>
      <c r="AI20" s="1152">
        <f>SUM(AI13:AM19)</f>
        <v>0</v>
      </c>
      <c r="AJ20" s="1152"/>
      <c r="AK20" s="1152"/>
      <c r="AL20" s="1152"/>
      <c r="AM20" s="1152"/>
    </row>
    <row r="21" spans="1:39" ht="12.95" customHeight="1">
      <c r="B21" s="1136" t="s">
        <v>1771</v>
      </c>
      <c r="C21" s="1137"/>
      <c r="D21" s="1137"/>
      <c r="E21" s="1137"/>
      <c r="F21" s="1137"/>
      <c r="G21" s="1137"/>
      <c r="H21" s="1137"/>
      <c r="I21" s="1137"/>
      <c r="J21" s="1137"/>
      <c r="K21" s="1137"/>
      <c r="L21" s="1137"/>
      <c r="M21" s="1137"/>
      <c r="N21" s="1137"/>
      <c r="O21" s="1137"/>
      <c r="P21" s="1137"/>
      <c r="Q21" s="1137"/>
      <c r="R21" s="1137"/>
      <c r="S21" s="1138"/>
      <c r="T21" s="1155">
        <f>'Basis &amp; Credits'!E21</f>
        <v>0</v>
      </c>
      <c r="U21" s="1017"/>
      <c r="V21" s="1017"/>
      <c r="W21" s="1017"/>
      <c r="X21" s="1017"/>
      <c r="Y21" s="1155">
        <f>'Basis &amp; Credits'!J21</f>
        <v>0</v>
      </c>
      <c r="Z21" s="1017"/>
      <c r="AA21" s="1017"/>
      <c r="AB21" s="1017"/>
      <c r="AC21" s="1017"/>
      <c r="AD21" s="1017">
        <f>'Basis &amp; Credits'!O21</f>
        <v>0</v>
      </c>
      <c r="AE21" s="1017"/>
      <c r="AF21" s="1017"/>
      <c r="AG21" s="1017"/>
      <c r="AH21" s="1017"/>
      <c r="AI21" s="1017">
        <f>'Basis &amp; Credits'!T21</f>
        <v>0</v>
      </c>
      <c r="AJ21" s="1017"/>
      <c r="AK21" s="1017"/>
      <c r="AL21" s="1017"/>
      <c r="AM21" s="1017"/>
    </row>
    <row r="22" spans="1:39" ht="12.95" customHeight="1">
      <c r="B22" s="1136" t="s">
        <v>1772</v>
      </c>
      <c r="C22" s="1137"/>
      <c r="D22" s="1137"/>
      <c r="E22" s="1137"/>
      <c r="F22" s="1137"/>
      <c r="G22" s="1137"/>
      <c r="H22" s="1137"/>
      <c r="I22" s="1137"/>
      <c r="J22" s="1137"/>
      <c r="K22" s="1137"/>
      <c r="L22" s="1137"/>
      <c r="M22" s="1137"/>
      <c r="N22" s="1137"/>
      <c r="O22" s="1137"/>
      <c r="P22" s="1137"/>
      <c r="Q22" s="1137"/>
      <c r="R22" s="1137"/>
      <c r="S22" s="1138"/>
      <c r="T22" s="1535">
        <f>(T20+T21)*-1</f>
        <v>0</v>
      </c>
      <c r="U22" s="1536"/>
      <c r="V22" s="1536"/>
      <c r="W22" s="1536"/>
      <c r="X22" s="1536"/>
      <c r="Y22" s="1535">
        <f>(Y20+Y21)*-1</f>
        <v>0</v>
      </c>
      <c r="Z22" s="1536"/>
      <c r="AA22" s="1536"/>
      <c r="AB22" s="1536"/>
      <c r="AC22" s="1536"/>
      <c r="AD22" s="1535">
        <f>(AD20+AD21)*-1</f>
        <v>0</v>
      </c>
      <c r="AE22" s="1536"/>
      <c r="AF22" s="1536"/>
      <c r="AG22" s="1536"/>
      <c r="AH22" s="1536"/>
      <c r="AI22" s="1535">
        <f>(AI20+AI21)*-1</f>
        <v>0</v>
      </c>
      <c r="AJ22" s="1536"/>
      <c r="AK22" s="1536"/>
      <c r="AL22" s="1536"/>
      <c r="AM22" s="1536"/>
    </row>
    <row r="23" spans="1:39" ht="12.95" customHeight="1">
      <c r="B23" s="1136" t="s">
        <v>2433</v>
      </c>
      <c r="C23" s="1137"/>
      <c r="D23" s="1137"/>
      <c r="E23" s="1137"/>
      <c r="F23" s="1137"/>
      <c r="G23" s="1137"/>
      <c r="H23" s="1137"/>
      <c r="I23" s="1137"/>
      <c r="J23" s="1137"/>
      <c r="K23" s="1137"/>
      <c r="L23" s="1137"/>
      <c r="M23" s="1137"/>
      <c r="N23" s="1137"/>
      <c r="O23" s="1137"/>
      <c r="P23" s="1137"/>
      <c r="Q23" s="1137"/>
      <c r="R23" s="1137"/>
      <c r="S23" s="1138"/>
      <c r="T23" s="1534">
        <f>T11+T22</f>
        <v>63485696</v>
      </c>
      <c r="U23" s="1152"/>
      <c r="V23" s="1152"/>
      <c r="W23" s="1152"/>
      <c r="X23" s="1152"/>
      <c r="Y23" s="1534">
        <f>Y11+Y22</f>
        <v>0</v>
      </c>
      <c r="Z23" s="1152"/>
      <c r="AA23" s="1152"/>
      <c r="AB23" s="1152"/>
      <c r="AC23" s="1152"/>
      <c r="AD23" s="1534">
        <f>AD11+AD22</f>
        <v>0</v>
      </c>
      <c r="AE23" s="1152"/>
      <c r="AF23" s="1152"/>
      <c r="AG23" s="1152"/>
      <c r="AH23" s="1152"/>
      <c r="AI23" s="1534">
        <f>AI11+AI22</f>
        <v>0</v>
      </c>
      <c r="AJ23" s="1152"/>
      <c r="AK23" s="1152"/>
      <c r="AL23" s="1152"/>
      <c r="AM23" s="1152"/>
    </row>
    <row r="24" spans="1:39" ht="12.95" customHeight="1">
      <c r="B24" s="1136" t="s">
        <v>1774</v>
      </c>
      <c r="C24" s="1137"/>
      <c r="D24" s="1137"/>
      <c r="E24" s="1137"/>
      <c r="F24" s="1137"/>
      <c r="G24" s="1137"/>
      <c r="H24" s="1137"/>
      <c r="I24" s="1137"/>
      <c r="J24" s="1137"/>
      <c r="K24" s="1137"/>
      <c r="L24" s="1137"/>
      <c r="M24" s="1137"/>
      <c r="N24" s="1137"/>
      <c r="O24" s="1137"/>
      <c r="P24" s="1137"/>
      <c r="Q24" s="1137"/>
      <c r="R24" s="1137"/>
      <c r="S24" s="1138"/>
      <c r="T24" s="1532">
        <f>Application!AD1019</f>
        <v>0</v>
      </c>
      <c r="U24" s="1533"/>
      <c r="V24" s="1533"/>
      <c r="W24" s="1533"/>
      <c r="X24" s="1533"/>
      <c r="Y24" s="1533"/>
      <c r="Z24" s="1533"/>
      <c r="AA24" s="1533"/>
      <c r="AB24" s="1533"/>
      <c r="AC24" s="1533"/>
      <c r="AD24" s="1533"/>
      <c r="AE24" s="1533"/>
      <c r="AF24" s="1533"/>
      <c r="AG24" s="1533"/>
      <c r="AH24" s="1533"/>
      <c r="AI24" s="1533"/>
      <c r="AJ24" s="1533"/>
      <c r="AK24" s="1533"/>
      <c r="AL24" s="1533"/>
      <c r="AM24" s="1534"/>
    </row>
    <row r="25" spans="1:39" ht="12.95" customHeight="1">
      <c r="B25" s="1527" t="s">
        <v>2434</v>
      </c>
      <c r="C25" s="1528"/>
      <c r="D25" s="1528"/>
      <c r="E25" s="1528"/>
      <c r="F25" s="1528"/>
      <c r="G25" s="1528"/>
      <c r="H25" s="1528"/>
      <c r="I25" s="1528"/>
      <c r="J25" s="1528"/>
      <c r="K25" s="1528"/>
      <c r="L25" s="1528"/>
      <c r="M25" s="1528"/>
      <c r="N25" s="1528"/>
      <c r="O25" s="1528"/>
      <c r="P25" s="1528"/>
      <c r="Q25" s="1528"/>
      <c r="R25" s="1528"/>
      <c r="S25" s="1529"/>
      <c r="T25" s="1537">
        <v>1</v>
      </c>
      <c r="U25" s="1538"/>
      <c r="V25" s="1538"/>
      <c r="W25" s="1538"/>
      <c r="X25" s="1539"/>
      <c r="Y25" s="1537">
        <v>1</v>
      </c>
      <c r="Z25" s="1538"/>
      <c r="AA25" s="1538"/>
      <c r="AB25" s="1538"/>
      <c r="AC25" s="1539"/>
      <c r="AD25" s="1537">
        <v>1</v>
      </c>
      <c r="AE25" s="1538"/>
      <c r="AF25" s="1538"/>
      <c r="AG25" s="1538"/>
      <c r="AH25" s="1539"/>
      <c r="AI25" s="1537">
        <v>1</v>
      </c>
      <c r="AJ25" s="1538"/>
      <c r="AK25" s="1538"/>
      <c r="AL25" s="1538"/>
      <c r="AM25" s="1539"/>
    </row>
    <row r="26" spans="1:39" ht="12.95" customHeight="1">
      <c r="B26" s="1136" t="s">
        <v>1776</v>
      </c>
      <c r="C26" s="1137"/>
      <c r="D26" s="1137"/>
      <c r="E26" s="1137"/>
      <c r="F26" s="1137"/>
      <c r="G26" s="1137"/>
      <c r="H26" s="1137"/>
      <c r="I26" s="1137"/>
      <c r="J26" s="1137"/>
      <c r="K26" s="1137"/>
      <c r="L26" s="1137"/>
      <c r="M26" s="1137"/>
      <c r="N26" s="1137"/>
      <c r="O26" s="1137"/>
      <c r="P26" s="1137"/>
      <c r="Q26" s="1137"/>
      <c r="R26" s="1137"/>
      <c r="S26" s="1138"/>
      <c r="T26" s="1091">
        <f>T23*T25</f>
        <v>63485696</v>
      </c>
      <c r="U26" s="1258"/>
      <c r="V26" s="1258"/>
      <c r="W26" s="1258"/>
      <c r="X26" s="1258"/>
      <c r="Y26" s="1091">
        <f>Y23*Y25</f>
        <v>0</v>
      </c>
      <c r="Z26" s="1258"/>
      <c r="AA26" s="1258"/>
      <c r="AB26" s="1258"/>
      <c r="AC26" s="1258"/>
      <c r="AD26" s="1091">
        <f>AD23*AD25</f>
        <v>0</v>
      </c>
      <c r="AE26" s="1258"/>
      <c r="AF26" s="1258"/>
      <c r="AG26" s="1258"/>
      <c r="AH26" s="1258"/>
      <c r="AI26" s="1091">
        <f>AI23*AI25</f>
        <v>0</v>
      </c>
      <c r="AJ26" s="1258"/>
      <c r="AK26" s="1258"/>
      <c r="AL26" s="1258"/>
      <c r="AM26" s="1258"/>
    </row>
    <row r="27" spans="1:39" ht="12.95" customHeight="1">
      <c r="A27" s="4"/>
      <c r="B27" s="1527" t="s">
        <v>1777</v>
      </c>
      <c r="C27" s="1528"/>
      <c r="D27" s="1528"/>
      <c r="E27" s="1528"/>
      <c r="F27" s="1528"/>
      <c r="G27" s="1528"/>
      <c r="H27" s="1528"/>
      <c r="I27" s="1528"/>
      <c r="J27" s="1528"/>
      <c r="K27" s="1528"/>
      <c r="L27" s="1528"/>
      <c r="M27" s="1528"/>
      <c r="N27" s="1528"/>
      <c r="O27" s="1528"/>
      <c r="P27" s="1528"/>
      <c r="Q27" s="1528"/>
      <c r="R27" s="1528"/>
      <c r="S27" s="1529"/>
      <c r="T27" s="1530">
        <f>Application!AG446</f>
        <v>1</v>
      </c>
      <c r="U27" s="1531"/>
      <c r="V27" s="1531"/>
      <c r="W27" s="1531"/>
      <c r="X27" s="1531"/>
      <c r="Y27" s="1530">
        <f>Application!AG446</f>
        <v>1</v>
      </c>
      <c r="Z27" s="1531"/>
      <c r="AA27" s="1531"/>
      <c r="AB27" s="1531"/>
      <c r="AC27" s="1531"/>
      <c r="AD27" s="1530">
        <f>Application!AG446</f>
        <v>1</v>
      </c>
      <c r="AE27" s="1531"/>
      <c r="AF27" s="1531"/>
      <c r="AG27" s="1531"/>
      <c r="AH27" s="1531"/>
      <c r="AI27" s="1530">
        <f>Application!AG446</f>
        <v>1</v>
      </c>
      <c r="AJ27" s="1531"/>
      <c r="AK27" s="1531"/>
      <c r="AL27" s="1531"/>
      <c r="AM27" s="1531"/>
    </row>
    <row r="28" spans="1:39" ht="12.95" customHeight="1">
      <c r="A28" s="3"/>
      <c r="B28" s="1136" t="s">
        <v>1778</v>
      </c>
      <c r="C28" s="1137"/>
      <c r="D28" s="1137"/>
      <c r="E28" s="1137"/>
      <c r="F28" s="1137"/>
      <c r="G28" s="1137"/>
      <c r="H28" s="1137"/>
      <c r="I28" s="1137"/>
      <c r="J28" s="1137"/>
      <c r="K28" s="1137"/>
      <c r="L28" s="1137"/>
      <c r="M28" s="1137"/>
      <c r="N28" s="1137"/>
      <c r="O28" s="1137"/>
      <c r="P28" s="1137"/>
      <c r="Q28" s="1137"/>
      <c r="R28" s="1137"/>
      <c r="S28" s="1138"/>
      <c r="T28" s="1091">
        <f>IF(ISERROR((T26*T27)),0,(T26*T27))</f>
        <v>63485696</v>
      </c>
      <c r="U28" s="1258"/>
      <c r="V28" s="1258"/>
      <c r="W28" s="1258"/>
      <c r="X28" s="1258"/>
      <c r="Y28" s="1091">
        <f>IF(ISERROR((Y26*Y27)),0,(Y26*Y27))</f>
        <v>0</v>
      </c>
      <c r="Z28" s="1258"/>
      <c r="AA28" s="1258"/>
      <c r="AB28" s="1258"/>
      <c r="AC28" s="1258"/>
      <c r="AD28" s="1091">
        <f>IF(ISERROR((AD26*AD27)),0,(AD26*AD27))</f>
        <v>0</v>
      </c>
      <c r="AE28" s="1258"/>
      <c r="AF28" s="1258"/>
      <c r="AG28" s="1258"/>
      <c r="AH28" s="1258"/>
      <c r="AI28" s="1091">
        <f>IF(ISERROR((AI26*AI27)),0,(AI26*AI27))</f>
        <v>0</v>
      </c>
      <c r="AJ28" s="1258"/>
      <c r="AK28" s="1258"/>
      <c r="AL28" s="1258"/>
      <c r="AM28" s="1258"/>
    </row>
    <row r="29" spans="1:39" ht="12.95" customHeight="1">
      <c r="B29" s="1136" t="s">
        <v>1779</v>
      </c>
      <c r="C29" s="1137"/>
      <c r="D29" s="1137"/>
      <c r="E29" s="1137"/>
      <c r="F29" s="1137"/>
      <c r="G29" s="1137"/>
      <c r="H29" s="1137"/>
      <c r="I29" s="1137"/>
      <c r="J29" s="1137"/>
      <c r="K29" s="1137"/>
      <c r="L29" s="1137"/>
      <c r="M29" s="1137"/>
      <c r="N29" s="1137"/>
      <c r="O29" s="1137"/>
      <c r="P29" s="1137"/>
      <c r="Q29" s="1137"/>
      <c r="R29" s="1137"/>
      <c r="S29" s="1138"/>
      <c r="T29" s="1532">
        <f>T28+Y28+AD28+AI28</f>
        <v>63485696</v>
      </c>
      <c r="U29" s="1533"/>
      <c r="V29" s="1533"/>
      <c r="W29" s="1533"/>
      <c r="X29" s="1533"/>
      <c r="Y29" s="1533"/>
      <c r="Z29" s="1533"/>
      <c r="AA29" s="1533"/>
      <c r="AB29" s="1533"/>
      <c r="AC29" s="1533"/>
      <c r="AD29" s="1533"/>
      <c r="AE29" s="1533"/>
      <c r="AF29" s="1533"/>
      <c r="AG29" s="1533"/>
      <c r="AH29" s="1533"/>
      <c r="AI29" s="1533"/>
      <c r="AJ29" s="1533"/>
      <c r="AK29" s="1533"/>
      <c r="AL29" s="1533"/>
      <c r="AM29" s="1534"/>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0" t="s">
        <v>1782</v>
      </c>
      <c r="Z35" s="1540"/>
      <c r="AA35" s="1540"/>
      <c r="AB35" s="1540"/>
      <c r="AC35" s="1540"/>
      <c r="AD35" s="1440" t="s">
        <v>1783</v>
      </c>
      <c r="AE35" s="1440"/>
      <c r="AF35" s="1440"/>
      <c r="AG35" s="1440"/>
      <c r="AH35" s="1440"/>
    </row>
    <row r="36" spans="1:40" ht="12.95" customHeight="1">
      <c r="B36" s="173"/>
      <c r="X36" s="63"/>
      <c r="Y36" s="1540"/>
      <c r="Z36" s="1540"/>
      <c r="AA36" s="1540"/>
      <c r="AB36" s="1540"/>
      <c r="AC36" s="1540"/>
      <c r="AD36" s="1440"/>
      <c r="AE36" s="1440"/>
      <c r="AF36" s="1440"/>
      <c r="AG36" s="1440"/>
      <c r="AH36" s="144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0"/>
      <c r="Z37" s="1540"/>
      <c r="AA37" s="1540"/>
      <c r="AB37" s="1540"/>
      <c r="AC37" s="1540"/>
      <c r="AD37" s="1440"/>
      <c r="AE37" s="1440"/>
      <c r="AF37" s="1440"/>
      <c r="AG37" s="1440"/>
      <c r="AH37" s="1440"/>
    </row>
    <row r="38" spans="1:40" ht="12.95" customHeight="1">
      <c r="A38" s="3"/>
      <c r="B38" s="1136" t="s">
        <v>1778</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8"/>
      <c r="Y38" s="1152">
        <f>IF(T24&gt;=(T23+Y23+AD23+AI23),T28+Y28,0)</f>
        <v>0</v>
      </c>
      <c r="Z38" s="1152"/>
      <c r="AA38" s="1152"/>
      <c r="AB38" s="1152"/>
      <c r="AC38" s="1152"/>
      <c r="AD38" s="1152">
        <f>IF(T24&gt;=(T23+Y23+AD23+AI23),AD28+AI28,0)</f>
        <v>0</v>
      </c>
      <c r="AE38" s="1152"/>
      <c r="AF38" s="1152"/>
      <c r="AG38" s="1152"/>
      <c r="AH38" s="1152"/>
    </row>
    <row r="39" spans="1:40" ht="12.95" customHeight="1">
      <c r="B39" s="1136" t="s">
        <v>2435</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8"/>
      <c r="Y39" s="1883">
        <v>0.09</v>
      </c>
      <c r="Z39" s="1883"/>
      <c r="AA39" s="1883"/>
      <c r="AB39" s="1883"/>
      <c r="AC39" s="1883"/>
      <c r="AD39" s="1569">
        <v>0.04</v>
      </c>
      <c r="AE39" s="1569"/>
      <c r="AF39" s="1569"/>
      <c r="AG39" s="1569"/>
      <c r="AH39" s="1569"/>
    </row>
    <row r="40" spans="1:40" ht="12.95" customHeight="1">
      <c r="A40" s="3"/>
      <c r="B40" s="1136" t="s">
        <v>1785</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8"/>
      <c r="Y40" s="1152">
        <f>ROUND(Y38*Y39,0)</f>
        <v>0</v>
      </c>
      <c r="Z40" s="1152"/>
      <c r="AA40" s="1152"/>
      <c r="AB40" s="1152"/>
      <c r="AC40" s="1152"/>
      <c r="AD40" s="1534">
        <f>ROUND(AD38*AD39,0)</f>
        <v>0</v>
      </c>
      <c r="AE40" s="1152"/>
      <c r="AF40" s="1152"/>
      <c r="AG40" s="1152"/>
      <c r="AH40" s="1152"/>
    </row>
    <row r="41" spans="1:40" ht="12.95" customHeight="1">
      <c r="B41" s="1136" t="s">
        <v>1786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8"/>
      <c r="Y41" s="1532">
        <f>IF((Y40+AD40)&gt;2500000,2500000,Y40+AD40)</f>
        <v>0</v>
      </c>
      <c r="Z41" s="1533"/>
      <c r="AA41" s="1533"/>
      <c r="AB41" s="1533"/>
      <c r="AC41" s="1533"/>
      <c r="AD41" s="1533"/>
      <c r="AE41" s="1533"/>
      <c r="AF41" s="1533"/>
      <c r="AG41" s="1533"/>
      <c r="AH41" s="1534"/>
    </row>
    <row r="42" spans="1:40" ht="12.95" customHeight="1">
      <c r="A42" s="3"/>
      <c r="B42" s="1563" t="s">
        <v>2436</v>
      </c>
      <c r="C42" s="1563"/>
      <c r="D42" s="1563"/>
      <c r="E42" s="1563"/>
      <c r="F42" s="1563"/>
      <c r="G42" s="1563"/>
      <c r="H42" s="1563"/>
      <c r="I42" s="1563"/>
      <c r="J42" s="1563"/>
      <c r="K42" s="1563"/>
      <c r="L42" s="1563"/>
      <c r="M42" s="1563"/>
      <c r="N42" s="1563"/>
      <c r="O42" s="1563"/>
      <c r="P42" s="1563"/>
      <c r="Q42" s="1563"/>
      <c r="R42" s="1563"/>
      <c r="S42" s="1563"/>
      <c r="T42" s="1563"/>
      <c r="U42" s="1563"/>
      <c r="V42" s="1563"/>
      <c r="W42" s="1563"/>
      <c r="X42" s="1563"/>
      <c r="Y42" s="1563"/>
      <c r="Z42" s="1563"/>
      <c r="AA42" s="1563"/>
      <c r="AB42" s="1563"/>
      <c r="AC42" s="1563"/>
      <c r="AD42" s="1563"/>
      <c r="AE42" s="1563"/>
      <c r="AF42" s="1563"/>
      <c r="AG42" s="1563"/>
      <c r="AH42" s="156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1788</v>
      </c>
      <c r="AB46" s="1146">
        <f>'Sources and Uses Budget'!B104-'Sources and Uses Budget'!$B$15</f>
        <v>68136232</v>
      </c>
      <c r="AC46" s="1147"/>
      <c r="AD46" s="1147"/>
      <c r="AE46" s="1147"/>
      <c r="AF46" s="1148"/>
    </row>
    <row r="47" spans="1:40" ht="12.95" customHeight="1">
      <c r="D47" s="3" t="s">
        <v>185</v>
      </c>
      <c r="AB47" s="1146">
        <f>Application!AG641-MIN('Sources and Uses Budget'!B15,Application!AG393)</f>
        <v>0</v>
      </c>
      <c r="AC47" s="1147"/>
      <c r="AD47" s="1147"/>
      <c r="AE47" s="1147"/>
      <c r="AF47" s="1148"/>
    </row>
    <row r="48" spans="1:40" ht="12.95" customHeight="1">
      <c r="D48" s="3" t="s">
        <v>1789</v>
      </c>
      <c r="AB48" s="1146">
        <f>AB46-AB47</f>
        <v>68136232</v>
      </c>
      <c r="AC48" s="1147"/>
      <c r="AD48" s="1147"/>
      <c r="AE48" s="1147"/>
      <c r="AF48" s="1148"/>
    </row>
    <row r="49" spans="1:40" ht="12.95" customHeight="1">
      <c r="D49" s="3" t="s">
        <v>1790</v>
      </c>
      <c r="AA49" s="31"/>
      <c r="AB49" s="1558"/>
      <c r="AC49" s="1559"/>
      <c r="AD49" s="1559"/>
      <c r="AE49" s="1559"/>
      <c r="AF49" s="1560"/>
    </row>
    <row r="50" spans="1:40" s="269" customFormat="1" ht="12.95" customHeight="1">
      <c r="A50"/>
      <c r="B50"/>
      <c r="C50"/>
      <c r="D50"/>
      <c r="E50" s="1564" t="s">
        <v>2437</v>
      </c>
      <c r="F50" s="1564"/>
      <c r="G50" s="1564"/>
      <c r="H50" s="1564"/>
      <c r="I50" s="1564"/>
      <c r="J50" s="1564"/>
      <c r="K50" s="1564"/>
      <c r="L50" s="1564"/>
      <c r="M50" s="1564"/>
      <c r="N50" s="1564"/>
      <c r="O50" s="1564"/>
      <c r="P50" s="1564"/>
      <c r="Q50" s="1564"/>
      <c r="R50" s="1564"/>
      <c r="S50" s="1564"/>
      <c r="T50" s="1564"/>
      <c r="U50" s="1564"/>
      <c r="V50" s="1564"/>
      <c r="W50" s="1564"/>
      <c r="X50" s="1564"/>
      <c r="Y50" s="1564"/>
      <c r="Z50" s="1564"/>
      <c r="AA50" s="705"/>
      <c r="AB50" s="705"/>
      <c r="AC50" s="705"/>
      <c r="AD50" s="705"/>
      <c r="AE50" s="705"/>
      <c r="AF50" s="705"/>
      <c r="AG50"/>
      <c r="AH50"/>
      <c r="AI50"/>
      <c r="AJ50"/>
      <c r="AK50"/>
      <c r="AL50"/>
      <c r="AM50"/>
      <c r="AN50"/>
    </row>
    <row r="51" spans="1:40" s="269" customFormat="1" ht="12.95" customHeight="1">
      <c r="A51"/>
      <c r="B51"/>
      <c r="C51"/>
      <c r="D51"/>
      <c r="E51" s="1564"/>
      <c r="F51" s="1564"/>
      <c r="G51" s="1564"/>
      <c r="H51" s="1564"/>
      <c r="I51" s="1564"/>
      <c r="J51" s="1564"/>
      <c r="K51" s="1564"/>
      <c r="L51" s="1564"/>
      <c r="M51" s="1564"/>
      <c r="N51" s="1564"/>
      <c r="O51" s="1564"/>
      <c r="P51" s="1564"/>
      <c r="Q51" s="1564"/>
      <c r="R51" s="1564"/>
      <c r="S51" s="1564"/>
      <c r="T51" s="1564"/>
      <c r="U51" s="1564"/>
      <c r="V51" s="1564"/>
      <c r="W51" s="1564"/>
      <c r="X51" s="1564"/>
      <c r="Y51" s="1564"/>
      <c r="Z51" s="156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46">
        <f>ROUND(IF(ISERROR((AB48/AB49)),0,(AB48/AB49)),0)</f>
        <v>0</v>
      </c>
      <c r="AC53" s="1147"/>
      <c r="AD53" s="1147"/>
      <c r="AE53" s="1147"/>
      <c r="AF53" s="1148"/>
    </row>
    <row r="54" spans="1:40" ht="12.95" customHeight="1">
      <c r="D54" s="3" t="s">
        <v>1793</v>
      </c>
      <c r="AB54" s="1146">
        <f>(AB53/10)</f>
        <v>0</v>
      </c>
      <c r="AC54" s="1147"/>
      <c r="AD54" s="1147"/>
      <c r="AE54" s="1147"/>
      <c r="AF54" s="1148"/>
    </row>
    <row r="55" spans="1:40" ht="12.95" customHeight="1">
      <c r="D55" s="3" t="s">
        <v>1794</v>
      </c>
      <c r="AB55" s="1146">
        <f>(IF((Y41&lt;AB54),Y41,AB54))</f>
        <v>0</v>
      </c>
      <c r="AC55" s="1147"/>
      <c r="AD55" s="1147"/>
      <c r="AE55" s="1147"/>
      <c r="AF55" s="1148"/>
    </row>
    <row r="56" spans="1:40" ht="12.95" customHeight="1">
      <c r="D56" s="3" t="s">
        <v>1795</v>
      </c>
      <c r="AB56" s="1146">
        <f>ROUND((10*AB55*AB49),0)</f>
        <v>0</v>
      </c>
      <c r="AC56" s="1147"/>
      <c r="AD56" s="1147"/>
      <c r="AE56" s="1147"/>
      <c r="AF56" s="1148"/>
    </row>
    <row r="57" spans="1:40" ht="12.95" customHeight="1">
      <c r="D57" s="3"/>
      <c r="AB57" s="236"/>
      <c r="AC57" s="236"/>
      <c r="AD57" s="236"/>
      <c r="AE57" s="236"/>
      <c r="AF57" s="236"/>
    </row>
    <row r="58" spans="1:40" ht="12.95" customHeight="1">
      <c r="D58" s="3" t="s">
        <v>1796</v>
      </c>
      <c r="AB58" s="1036">
        <f>AB48-AB56</f>
        <v>68136232</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7" t="s">
        <v>1797</v>
      </c>
      <c r="B60" s="1567"/>
      <c r="C60" s="1567"/>
      <c r="D60" s="1567"/>
      <c r="E60" s="1567"/>
      <c r="F60" s="1567"/>
      <c r="G60" s="1567"/>
      <c r="H60" s="1567"/>
      <c r="I60" s="1567"/>
      <c r="J60" s="1567"/>
      <c r="K60" s="1567"/>
      <c r="L60" s="1567"/>
      <c r="M60" s="1567"/>
      <c r="N60" s="1567"/>
      <c r="O60" s="1567"/>
      <c r="P60" s="1567"/>
      <c r="Q60" s="1567"/>
      <c r="R60" s="1567"/>
      <c r="S60" s="1567"/>
      <c r="T60" s="1567"/>
      <c r="U60" s="1567"/>
      <c r="V60" s="1567"/>
      <c r="W60" s="1567"/>
      <c r="X60" s="1567"/>
      <c r="Y60" s="1567"/>
      <c r="Z60" s="1567"/>
      <c r="AA60" s="1567"/>
      <c r="AB60" s="1567"/>
      <c r="AC60" s="1567"/>
      <c r="AD60" s="1567"/>
      <c r="AE60" s="1567"/>
      <c r="AF60" s="1567"/>
      <c r="AG60" s="1567"/>
      <c r="AH60" s="1567"/>
      <c r="AI60" s="1567"/>
      <c r="AJ60" s="1567"/>
      <c r="AK60" s="1567"/>
      <c r="AL60" s="1567"/>
      <c r="AM60" s="1567"/>
      <c r="AN60" s="156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932</v>
      </c>
      <c r="C62" s="3" t="s">
        <v>286</v>
      </c>
      <c r="Y62" s="1117" t="s">
        <v>1798</v>
      </c>
      <c r="Z62" s="1117"/>
      <c r="AA62" s="1117"/>
      <c r="AB62" s="1117"/>
      <c r="AC62" s="1117"/>
      <c r="AD62" s="1117" t="s">
        <v>1783</v>
      </c>
      <c r="AE62" s="1117"/>
      <c r="AF62" s="1117"/>
      <c r="AG62" s="1117"/>
      <c r="AH62" s="1117"/>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152">
        <f>Y28</f>
        <v>0</v>
      </c>
      <c r="Z63" s="1561"/>
      <c r="AA63" s="1561"/>
      <c r="AB63" s="1561"/>
      <c r="AC63" s="1561"/>
      <c r="AD63" s="1152">
        <f>AI28</f>
        <v>0</v>
      </c>
      <c r="AE63" s="1561"/>
      <c r="AF63" s="1561"/>
      <c r="AG63" s="1561"/>
      <c r="AH63" s="1561"/>
    </row>
    <row r="64" spans="1:40" ht="12.95" customHeight="1">
      <c r="C64" s="3"/>
      <c r="E64" s="1568" t="s">
        <v>1800</v>
      </c>
      <c r="F64" s="1568"/>
      <c r="G64" s="1568"/>
      <c r="H64" s="1568"/>
      <c r="I64" s="1568"/>
      <c r="J64" s="1568"/>
      <c r="K64" s="1568"/>
      <c r="L64" s="1568"/>
      <c r="M64" s="1568"/>
      <c r="N64" s="1568"/>
      <c r="O64" s="1568"/>
      <c r="P64" s="1568"/>
      <c r="Q64" s="1568"/>
      <c r="R64" s="1568"/>
      <c r="S64" s="1568"/>
      <c r="T64" s="1568"/>
      <c r="U64" s="1568"/>
      <c r="V64" s="1568"/>
      <c r="W64" s="1568"/>
      <c r="X64" s="1568"/>
      <c r="Y64" s="1568"/>
      <c r="Z64" s="1568"/>
      <c r="AA64" s="1568"/>
      <c r="AB64" s="1568"/>
      <c r="AC64" s="1568"/>
      <c r="AD64" s="1568"/>
      <c r="AE64" s="1568"/>
      <c r="AF64" s="1568"/>
      <c r="AG64" s="1568"/>
      <c r="AH64" s="1568"/>
    </row>
    <row r="65" spans="1:34" ht="32.25" customHeight="1">
      <c r="C65" s="3"/>
      <c r="E65" s="1568"/>
      <c r="F65" s="1568"/>
      <c r="G65" s="1568"/>
      <c r="H65" s="1568"/>
      <c r="I65" s="1568"/>
      <c r="J65" s="1568"/>
      <c r="K65" s="1568"/>
      <c r="L65" s="1568"/>
      <c r="M65" s="1568"/>
      <c r="N65" s="1568"/>
      <c r="O65" s="1568"/>
      <c r="P65" s="1568"/>
      <c r="Q65" s="1568"/>
      <c r="R65" s="1568"/>
      <c r="S65" s="1568"/>
      <c r="T65" s="1568"/>
      <c r="U65" s="1568"/>
      <c r="V65" s="1568"/>
      <c r="W65" s="1568"/>
      <c r="X65" s="1568"/>
      <c r="Y65" s="1568"/>
      <c r="Z65" s="1568"/>
      <c r="AA65" s="1568"/>
      <c r="AB65" s="1568"/>
      <c r="AC65" s="1568"/>
      <c r="AD65" s="1568"/>
      <c r="AE65" s="1568"/>
      <c r="AF65" s="1568"/>
      <c r="AG65" s="1568"/>
      <c r="AH65" s="156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557">
        <v>0.3</v>
      </c>
      <c r="Z66" s="1557"/>
      <c r="AA66" s="1557"/>
      <c r="AB66" s="1557"/>
      <c r="AC66" s="1557"/>
      <c r="AD66" s="1557">
        <v>0.13</v>
      </c>
      <c r="AE66" s="1557"/>
      <c r="AF66" s="1557"/>
      <c r="AG66" s="1557"/>
      <c r="AH66" s="1557"/>
    </row>
    <row r="67" spans="1:34" ht="12.95" customHeight="1">
      <c r="C67" s="3"/>
      <c r="D67" s="3" t="s">
        <v>1802</v>
      </c>
      <c r="Y67" s="1152">
        <f>ROUND(Y63*Y66,0)</f>
        <v>0</v>
      </c>
      <c r="Z67" s="1561"/>
      <c r="AA67" s="1561"/>
      <c r="AB67" s="1561"/>
      <c r="AC67" s="1561"/>
      <c r="AD67" s="1152" t="str">
        <f>IF(OR(Application!D211="At-Risk",Application!D211="At-Risk/Located in Rural Census Tract",Application!D214="At-Risk"),ROUND(AD63*AD66,0),"$0")</f>
        <v>$0</v>
      </c>
      <c r="AE67" s="1152"/>
      <c r="AF67" s="1152"/>
      <c r="AG67" s="1152"/>
      <c r="AH67" s="1152"/>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1804</v>
      </c>
      <c r="AB70" s="1558"/>
      <c r="AC70" s="1559"/>
      <c r="AD70" s="1559"/>
      <c r="AE70" s="1559"/>
      <c r="AF70" s="1560"/>
    </row>
    <row r="71" spans="1:34" ht="12.95" customHeight="1">
      <c r="A71" s="3"/>
      <c r="C71" s="3"/>
      <c r="D71" s="3"/>
      <c r="E71" s="1562" t="s">
        <v>2438</v>
      </c>
      <c r="F71" s="1562"/>
      <c r="G71" s="1562"/>
      <c r="H71" s="1562"/>
      <c r="I71" s="1562"/>
      <c r="J71" s="1562"/>
      <c r="K71" s="1562"/>
      <c r="L71" s="1562"/>
      <c r="M71" s="1562"/>
      <c r="N71" s="1562"/>
      <c r="O71" s="1562"/>
      <c r="P71" s="1562"/>
      <c r="Q71" s="1562"/>
      <c r="R71" s="1562"/>
      <c r="S71" s="1562"/>
      <c r="T71" s="1562"/>
      <c r="U71" s="1562"/>
      <c r="V71" s="1562"/>
      <c r="W71" s="1562"/>
      <c r="X71" s="1562"/>
      <c r="Y71" s="1562"/>
      <c r="Z71" s="1562"/>
      <c r="AA71" s="217"/>
      <c r="AB71" s="217"/>
      <c r="AC71" s="217"/>
    </row>
    <row r="72" spans="1:34" ht="12.95" customHeight="1">
      <c r="A72" s="3"/>
      <c r="C72" s="3"/>
      <c r="D72" s="3"/>
      <c r="E72" s="1562"/>
      <c r="F72" s="1562"/>
      <c r="G72" s="1562"/>
      <c r="H72" s="1562"/>
      <c r="I72" s="1562"/>
      <c r="J72" s="1562"/>
      <c r="K72" s="1562"/>
      <c r="L72" s="1562"/>
      <c r="M72" s="1562"/>
      <c r="N72" s="1562"/>
      <c r="O72" s="1562"/>
      <c r="P72" s="1562"/>
      <c r="Q72" s="1562"/>
      <c r="R72" s="1562"/>
      <c r="S72" s="1562"/>
      <c r="T72" s="1562"/>
      <c r="U72" s="1562"/>
      <c r="V72" s="1562"/>
      <c r="W72" s="1562"/>
      <c r="X72" s="1562"/>
      <c r="Y72" s="1562"/>
      <c r="Z72" s="1562"/>
      <c r="AA72" s="217"/>
      <c r="AB72" s="217"/>
      <c r="AC72" s="217"/>
    </row>
    <row r="73" spans="1:34" ht="12.95" customHeight="1">
      <c r="A73" s="3"/>
      <c r="C73" s="3"/>
      <c r="D73" s="3"/>
      <c r="E73" s="1562"/>
      <c r="F73" s="1562"/>
      <c r="G73" s="1562"/>
      <c r="H73" s="1562"/>
      <c r="I73" s="1562"/>
      <c r="J73" s="1562"/>
      <c r="K73" s="1562"/>
      <c r="L73" s="1562"/>
      <c r="M73" s="1562"/>
      <c r="N73" s="1562"/>
      <c r="O73" s="1562"/>
      <c r="P73" s="1562"/>
      <c r="Q73" s="1562"/>
      <c r="R73" s="1562"/>
      <c r="S73" s="1562"/>
      <c r="T73" s="1562"/>
      <c r="U73" s="1562"/>
      <c r="V73" s="1562"/>
      <c r="W73" s="1562"/>
      <c r="X73" s="1562"/>
      <c r="Y73" s="1562"/>
      <c r="Z73" s="156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485">
        <f>ROUND(IF(ISERROR((AB58/AB70)),0,(AB58/AB70)),0)</f>
        <v>0</v>
      </c>
      <c r="AC75" s="1485"/>
      <c r="AD75" s="1485"/>
      <c r="AE75" s="1485"/>
      <c r="AF75" s="1485"/>
    </row>
    <row r="76" spans="1:34" ht="12.95" customHeight="1">
      <c r="C76" s="3"/>
      <c r="D76" s="3" t="s">
        <v>1807</v>
      </c>
      <c r="AB76" s="1487">
        <f>IF((Y67+AD67&lt;AB75),Y67+AD67,AB75)</f>
        <v>0</v>
      </c>
      <c r="AC76" s="1488"/>
      <c r="AD76" s="1488"/>
      <c r="AE76" s="1488"/>
      <c r="AF76" s="1489"/>
    </row>
    <row r="77" spans="1:34" ht="12.95" customHeight="1">
      <c r="C77" s="3"/>
      <c r="D77" s="3" t="s">
        <v>1808</v>
      </c>
      <c r="AB77" s="1556">
        <f>AB76*AB70</f>
        <v>0</v>
      </c>
      <c r="AC77" s="1556"/>
      <c r="AD77" s="1556"/>
      <c r="AE77" s="1556"/>
      <c r="AF77" s="1556"/>
    </row>
    <row r="78" spans="1:34" ht="12.95" customHeight="1">
      <c r="C78" s="3"/>
      <c r="D78" s="3"/>
      <c r="AB78" s="506"/>
      <c r="AC78" s="506"/>
      <c r="AD78" s="506"/>
      <c r="AE78" s="506"/>
      <c r="AF78" s="506"/>
    </row>
    <row r="79" spans="1:34" ht="12.95" customHeight="1">
      <c r="D79" s="3" t="s">
        <v>1796</v>
      </c>
      <c r="AB79" s="1036">
        <f>AB48-(AB56+AB77)</f>
        <v>68136232</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46"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2" t="s">
        <v>2439</v>
      </c>
      <c r="B1" s="1553"/>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row>
    <row r="2" spans="1:40" ht="12.95" customHeight="1" thickBot="1">
      <c r="A2" s="1554"/>
      <c r="B2" s="1554"/>
      <c r="C2" s="1554"/>
      <c r="D2" s="1554"/>
      <c r="E2" s="1554"/>
      <c r="F2" s="1554"/>
      <c r="G2" s="1554"/>
      <c r="H2" s="1554"/>
      <c r="I2" s="1554"/>
      <c r="J2" s="1554"/>
      <c r="K2" s="1554"/>
      <c r="L2" s="1554"/>
      <c r="M2" s="1554"/>
      <c r="N2" s="1554"/>
      <c r="O2" s="1554"/>
      <c r="P2" s="1554"/>
      <c r="Q2" s="1554"/>
      <c r="R2" s="1554"/>
      <c r="S2" s="1554"/>
      <c r="T2" s="1554"/>
      <c r="U2" s="1554"/>
      <c r="V2" s="1554"/>
      <c r="W2" s="1554"/>
      <c r="X2" s="1554"/>
      <c r="Y2" s="1554"/>
      <c r="Z2" s="1554"/>
      <c r="AA2" s="1554"/>
      <c r="AB2" s="1554"/>
      <c r="AC2" s="1554"/>
      <c r="AD2" s="1554"/>
      <c r="AE2" s="1554"/>
      <c r="AF2" s="1554"/>
      <c r="AG2" s="1554"/>
      <c r="AH2" s="1554"/>
      <c r="AI2" s="1554"/>
      <c r="AJ2" s="1554"/>
      <c r="AK2" s="1554"/>
      <c r="AL2" s="1554"/>
      <c r="AM2" s="1554"/>
      <c r="AN2" s="155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0" t="s">
        <v>2428</v>
      </c>
      <c r="U7" s="1540"/>
      <c r="V7" s="1540"/>
      <c r="W7" s="1540"/>
      <c r="X7" s="1540"/>
      <c r="Y7" s="1540" t="s">
        <v>2429</v>
      </c>
      <c r="Z7" s="1540"/>
      <c r="AA7" s="1540"/>
      <c r="AB7" s="1540"/>
      <c r="AC7" s="1540"/>
      <c r="AD7" s="1540" t="s">
        <v>2430</v>
      </c>
      <c r="AE7" s="1540"/>
      <c r="AF7" s="1540"/>
      <c r="AG7" s="1540"/>
      <c r="AH7" s="1540"/>
      <c r="AI7" s="1540" t="s">
        <v>2431</v>
      </c>
      <c r="AJ7" s="1540"/>
      <c r="AK7" s="1540"/>
      <c r="AL7" s="1540"/>
      <c r="AM7" s="1540"/>
    </row>
    <row r="8" spans="1:40" ht="12.95" customHeight="1">
      <c r="B8" s="173"/>
      <c r="T8" s="1540"/>
      <c r="U8" s="1540"/>
      <c r="V8" s="1540"/>
      <c r="W8" s="1540"/>
      <c r="X8" s="1540"/>
      <c r="Y8" s="1540"/>
      <c r="Z8" s="1540"/>
      <c r="AA8" s="1540"/>
      <c r="AB8" s="1540"/>
      <c r="AC8" s="1540"/>
      <c r="AD8" s="1540"/>
      <c r="AE8" s="1540"/>
      <c r="AF8" s="1540"/>
      <c r="AG8" s="1540"/>
      <c r="AH8" s="1540"/>
      <c r="AI8" s="1540"/>
      <c r="AJ8" s="1540"/>
      <c r="AK8" s="1540"/>
      <c r="AL8" s="1540"/>
      <c r="AM8" s="1540"/>
    </row>
    <row r="9" spans="1:40" ht="12.95" customHeight="1">
      <c r="B9" s="173"/>
      <c r="T9" s="1540"/>
      <c r="U9" s="1540"/>
      <c r="V9" s="1540"/>
      <c r="W9" s="1540"/>
      <c r="X9" s="1540"/>
      <c r="Y9" s="1540"/>
      <c r="Z9" s="1540"/>
      <c r="AA9" s="1540"/>
      <c r="AB9" s="1540"/>
      <c r="AC9" s="1540"/>
      <c r="AD9" s="1540"/>
      <c r="AE9" s="1540"/>
      <c r="AF9" s="1540"/>
      <c r="AG9" s="1540"/>
      <c r="AH9" s="1540"/>
      <c r="AI9" s="1540"/>
      <c r="AJ9" s="1540"/>
      <c r="AK9" s="1540"/>
      <c r="AL9" s="1540"/>
      <c r="AM9" s="1540"/>
    </row>
    <row r="10" spans="1:40" ht="40.5" customHeight="1">
      <c r="B10" s="46"/>
      <c r="C10" s="47"/>
      <c r="D10" s="47"/>
      <c r="E10" s="47"/>
      <c r="F10" s="47"/>
      <c r="G10" s="47"/>
      <c r="H10" s="47"/>
      <c r="I10" s="47"/>
      <c r="J10" s="47"/>
      <c r="K10" s="47"/>
      <c r="L10" s="47"/>
      <c r="M10" s="47"/>
      <c r="N10" s="47"/>
      <c r="O10" s="47"/>
      <c r="P10" s="47"/>
      <c r="Q10" s="47"/>
      <c r="R10" s="47"/>
      <c r="S10" s="47"/>
      <c r="T10" s="1540"/>
      <c r="U10" s="1540"/>
      <c r="V10" s="1540"/>
      <c r="W10" s="1540"/>
      <c r="X10" s="1540"/>
      <c r="Y10" s="1540"/>
      <c r="Z10" s="1540"/>
      <c r="AA10" s="1540"/>
      <c r="AB10" s="1540"/>
      <c r="AC10" s="1540"/>
      <c r="AD10" s="1540"/>
      <c r="AE10" s="1540"/>
      <c r="AF10" s="1540"/>
      <c r="AG10" s="1540"/>
      <c r="AH10" s="1540"/>
      <c r="AI10" s="1540"/>
      <c r="AJ10" s="1540"/>
      <c r="AK10" s="1540"/>
      <c r="AL10" s="1540"/>
      <c r="AM10" s="1540"/>
    </row>
    <row r="11" spans="1:40" ht="12.95" customHeight="1">
      <c r="B11" s="1136" t="s">
        <v>1762</v>
      </c>
      <c r="C11" s="1137"/>
      <c r="D11" s="1137"/>
      <c r="E11" s="1137"/>
      <c r="F11" s="1137"/>
      <c r="G11" s="1137"/>
      <c r="H11" s="1137"/>
      <c r="I11" s="1137"/>
      <c r="J11" s="1137"/>
      <c r="K11" s="1137"/>
      <c r="L11" s="1137"/>
      <c r="M11" s="1137"/>
      <c r="N11" s="1137"/>
      <c r="O11" s="1137"/>
      <c r="P11" s="1137"/>
      <c r="Q11" s="1137"/>
      <c r="R11" s="1137"/>
      <c r="S11" s="1138"/>
      <c r="T11" s="1546">
        <f>IF('Sources and Basis Breakdown'!F105=0,'Sources and Basis Breakdown'!E105,'Sources and Basis Breakdown'!F105)</f>
        <v>63485696</v>
      </c>
      <c r="U11" s="1541"/>
      <c r="V11" s="1541"/>
      <c r="W11" s="1541"/>
      <c r="X11" s="1541"/>
      <c r="Y11" s="1555">
        <f>IF('Sources and Basis Breakdown'!G105+'Sources and Basis Breakdown'!F105='Sources and Basis Breakdown'!E105,'Sources and Basis Breakdown'!G105,0)</f>
        <v>0</v>
      </c>
      <c r="Z11" s="1541"/>
      <c r="AA11" s="1541"/>
      <c r="AB11" s="1541"/>
      <c r="AC11" s="1541"/>
      <c r="AD11" s="1541">
        <f>IF('Sources and Basis Breakdown'!I105=0,'Sources and Basis Breakdown'!H105,'Sources and Basis Breakdown'!I105)</f>
        <v>0</v>
      </c>
      <c r="AE11" s="1541"/>
      <c r="AF11" s="1541"/>
      <c r="AG11" s="1541"/>
      <c r="AH11" s="1541"/>
      <c r="AI11" s="1541">
        <f>IF('Sources and Basis Breakdown'!I105+'Sources and Basis Breakdown'!J105='Sources and Basis Breakdown'!H105,'Sources and Basis Breakdown'!J105,0)</f>
        <v>0</v>
      </c>
      <c r="AJ11" s="1541"/>
      <c r="AK11" s="1541"/>
      <c r="AL11" s="1541"/>
      <c r="AM11" s="1541"/>
    </row>
    <row r="12" spans="1:40" ht="12.95" customHeight="1">
      <c r="B12" s="1542" t="s">
        <v>1763</v>
      </c>
      <c r="C12" s="992"/>
      <c r="D12" s="992"/>
      <c r="E12" s="992"/>
      <c r="F12" s="992"/>
      <c r="G12" s="992"/>
      <c r="H12" s="992"/>
      <c r="I12" s="992"/>
      <c r="J12" s="992"/>
      <c r="K12" s="992"/>
      <c r="L12" s="992"/>
      <c r="M12" s="992"/>
      <c r="N12" s="992"/>
      <c r="O12" s="992"/>
      <c r="P12" s="992"/>
      <c r="Q12" s="992"/>
      <c r="R12" s="992"/>
      <c r="S12" s="1543"/>
      <c r="T12" s="1549"/>
      <c r="U12" s="1550"/>
      <c r="V12" s="1550"/>
      <c r="W12" s="1550"/>
      <c r="X12" s="1551"/>
      <c r="Y12" s="1549"/>
      <c r="Z12" s="1550"/>
      <c r="AA12" s="1550"/>
      <c r="AB12" s="1550"/>
      <c r="AC12" s="1551"/>
      <c r="AD12" s="1549"/>
      <c r="AE12" s="1550"/>
      <c r="AF12" s="1550"/>
      <c r="AG12" s="1550"/>
      <c r="AH12" s="1551"/>
      <c r="AI12" s="1549"/>
      <c r="AJ12" s="1550"/>
      <c r="AK12" s="1550"/>
      <c r="AL12" s="1550"/>
      <c r="AM12" s="1551"/>
    </row>
    <row r="13" spans="1:40" ht="12.95" customHeight="1">
      <c r="B13" s="8"/>
      <c r="C13" s="1544" t="s">
        <v>1764</v>
      </c>
      <c r="D13" s="1544"/>
      <c r="E13" s="1544"/>
      <c r="F13" s="1544"/>
      <c r="G13" s="1544"/>
      <c r="H13" s="1544"/>
      <c r="I13" s="1544"/>
      <c r="J13" s="1544"/>
      <c r="K13" s="1544"/>
      <c r="L13" s="1544"/>
      <c r="M13" s="1544"/>
      <c r="N13" s="1544"/>
      <c r="O13" s="1544"/>
      <c r="P13" s="1544"/>
      <c r="Q13" s="1544"/>
      <c r="R13" s="1544"/>
      <c r="S13" s="1545"/>
      <c r="T13" s="1547">
        <f>'Basis &amp; Credits'!T13</f>
        <v>0</v>
      </c>
      <c r="U13" s="1548"/>
      <c r="V13" s="1548"/>
      <c r="W13" s="1548"/>
      <c r="X13" s="1548"/>
      <c r="Y13" s="1547">
        <f>'Basis &amp; Credits'!Y13</f>
        <v>0</v>
      </c>
      <c r="Z13" s="1548"/>
      <c r="AA13" s="1548"/>
      <c r="AB13" s="1548"/>
      <c r="AC13" s="1548"/>
      <c r="AD13" s="1548">
        <f>'Basis &amp; Credits'!AD13</f>
        <v>0</v>
      </c>
      <c r="AE13" s="1548"/>
      <c r="AF13" s="1548"/>
      <c r="AG13" s="1548"/>
      <c r="AH13" s="1548"/>
      <c r="AI13" s="1548">
        <f>'Basis &amp; Credits'!AI13</f>
        <v>0</v>
      </c>
      <c r="AJ13" s="1548"/>
      <c r="AK13" s="1548"/>
      <c r="AL13" s="1548"/>
      <c r="AM13" s="1548"/>
    </row>
    <row r="14" spans="1:40" ht="12.95" customHeight="1">
      <c r="B14" s="8"/>
      <c r="C14" s="1544" t="s">
        <v>1765</v>
      </c>
      <c r="D14" s="1544"/>
      <c r="E14" s="1544"/>
      <c r="F14" s="1544"/>
      <c r="G14" s="1544"/>
      <c r="H14" s="1544"/>
      <c r="I14" s="1544"/>
      <c r="J14" s="1544"/>
      <c r="K14" s="1544"/>
      <c r="L14" s="1544"/>
      <c r="M14" s="1544"/>
      <c r="N14" s="1544"/>
      <c r="O14" s="1544"/>
      <c r="P14" s="1544"/>
      <c r="Q14" s="1544"/>
      <c r="R14" s="1544"/>
      <c r="S14" s="1545"/>
      <c r="T14" s="1155">
        <f>'Basis &amp; Credits'!T14</f>
        <v>0</v>
      </c>
      <c r="U14" s="1017"/>
      <c r="V14" s="1017"/>
      <c r="W14" s="1017"/>
      <c r="X14" s="1017"/>
      <c r="Y14" s="1155">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2.95" customHeight="1">
      <c r="B15" s="8"/>
      <c r="C15" s="1544" t="s">
        <v>1766</v>
      </c>
      <c r="D15" s="1544"/>
      <c r="E15" s="1544"/>
      <c r="F15" s="1544"/>
      <c r="G15" s="1544"/>
      <c r="H15" s="1544"/>
      <c r="I15" s="1544"/>
      <c r="J15" s="1544"/>
      <c r="K15" s="1544"/>
      <c r="L15" s="1544"/>
      <c r="M15" s="1544"/>
      <c r="N15" s="1544"/>
      <c r="O15" s="1544"/>
      <c r="P15" s="1544"/>
      <c r="Q15" s="1544"/>
      <c r="R15" s="1544"/>
      <c r="S15" s="1545"/>
      <c r="T15" s="1155">
        <f>'Basis &amp; Credits'!T15</f>
        <v>0</v>
      </c>
      <c r="U15" s="1017"/>
      <c r="V15" s="1017"/>
      <c r="W15" s="1017"/>
      <c r="X15" s="1017"/>
      <c r="Y15" s="1155">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2.95" customHeight="1">
      <c r="B16" s="8"/>
      <c r="C16" s="1544" t="s">
        <v>1767</v>
      </c>
      <c r="D16" s="1544"/>
      <c r="E16" s="1544"/>
      <c r="F16" s="1544"/>
      <c r="G16" s="1544"/>
      <c r="H16" s="1544"/>
      <c r="I16" s="1544"/>
      <c r="J16" s="1544"/>
      <c r="K16" s="1544"/>
      <c r="L16" s="1544"/>
      <c r="M16" s="1544"/>
      <c r="N16" s="1544"/>
      <c r="O16" s="1544"/>
      <c r="P16" s="1544"/>
      <c r="Q16" s="1544"/>
      <c r="R16" s="1544"/>
      <c r="S16" s="1545"/>
      <c r="T16" s="1155">
        <f>'Basis &amp; Credits'!T16</f>
        <v>0</v>
      </c>
      <c r="U16" s="1017"/>
      <c r="V16" s="1017"/>
      <c r="W16" s="1017"/>
      <c r="X16" s="1017"/>
      <c r="Y16" s="1155">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2.95" customHeight="1">
      <c r="B17" s="8"/>
      <c r="C17" s="1544" t="s">
        <v>1768</v>
      </c>
      <c r="D17" s="1544"/>
      <c r="E17" s="1544"/>
      <c r="F17" s="1544"/>
      <c r="G17" s="1544"/>
      <c r="H17" s="1544"/>
      <c r="I17" s="1544"/>
      <c r="J17" s="1544"/>
      <c r="K17" s="1544"/>
      <c r="L17" s="1544"/>
      <c r="M17" s="1544"/>
      <c r="N17" s="1544"/>
      <c r="O17" s="1544"/>
      <c r="P17" s="1544"/>
      <c r="Q17" s="1544"/>
      <c r="R17" s="1544"/>
      <c r="S17" s="1545"/>
      <c r="T17" s="1155">
        <f>'Basis &amp; Credits'!T17</f>
        <v>0</v>
      </c>
      <c r="U17" s="1017"/>
      <c r="V17" s="1017"/>
      <c r="W17" s="1017"/>
      <c r="X17" s="1017"/>
      <c r="Y17" s="1155">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2.95" customHeight="1">
      <c r="B18" s="502"/>
      <c r="C18" s="1544" t="s">
        <v>2432</v>
      </c>
      <c r="D18" s="1544"/>
      <c r="E18" s="1544"/>
      <c r="F18" s="1544"/>
      <c r="G18" s="1544"/>
      <c r="H18" s="1544"/>
      <c r="I18" s="1544"/>
      <c r="J18" s="1544"/>
      <c r="K18" s="1544"/>
      <c r="L18" s="1544"/>
      <c r="M18" s="1544"/>
      <c r="N18" s="1544"/>
      <c r="O18" s="1544"/>
      <c r="P18" s="1544"/>
      <c r="Q18" s="1544"/>
      <c r="R18" s="1544"/>
      <c r="S18" s="1545"/>
      <c r="T18" s="1153">
        <f>'Basis &amp; Credits'!T18</f>
        <v>0</v>
      </c>
      <c r="U18" s="1154"/>
      <c r="V18" s="1154"/>
      <c r="W18" s="1154"/>
      <c r="X18" s="1155"/>
      <c r="Y18" s="1155">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2.95" customHeight="1">
      <c r="B19" s="398"/>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1155">
        <f>'Basis &amp; Credits'!T19</f>
        <v>0</v>
      </c>
      <c r="U19" s="1017"/>
      <c r="V19" s="1017"/>
      <c r="W19" s="1017"/>
      <c r="X19" s="1017"/>
      <c r="Y19" s="1155">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2.95" customHeight="1">
      <c r="B20" s="1136" t="s">
        <v>1770</v>
      </c>
      <c r="C20" s="1137"/>
      <c r="D20" s="1137"/>
      <c r="E20" s="1137"/>
      <c r="F20" s="1137"/>
      <c r="G20" s="1137"/>
      <c r="H20" s="1137"/>
      <c r="I20" s="1137"/>
      <c r="J20" s="1137"/>
      <c r="K20" s="1137"/>
      <c r="L20" s="1137"/>
      <c r="M20" s="1137"/>
      <c r="N20" s="1137"/>
      <c r="O20" s="1137"/>
      <c r="P20" s="1137"/>
      <c r="Q20" s="1137"/>
      <c r="R20" s="1137"/>
      <c r="S20" s="1138"/>
      <c r="T20" s="1534">
        <f>SUM(T13:X19)</f>
        <v>0</v>
      </c>
      <c r="U20" s="1152"/>
      <c r="V20" s="1152"/>
      <c r="W20" s="1152"/>
      <c r="X20" s="1152"/>
      <c r="Y20" s="1534">
        <f>SUM(Y13:AC19)</f>
        <v>0</v>
      </c>
      <c r="Z20" s="1152"/>
      <c r="AA20" s="1152"/>
      <c r="AB20" s="1152"/>
      <c r="AC20" s="1152"/>
      <c r="AD20" s="1152">
        <f>SUM(AD13:AH19)</f>
        <v>0</v>
      </c>
      <c r="AE20" s="1152"/>
      <c r="AF20" s="1152"/>
      <c r="AG20" s="1152"/>
      <c r="AH20" s="1152"/>
      <c r="AI20" s="1152">
        <f>SUM(AI13:AM19)</f>
        <v>0</v>
      </c>
      <c r="AJ20" s="1152"/>
      <c r="AK20" s="1152"/>
      <c r="AL20" s="1152"/>
      <c r="AM20" s="1152"/>
    </row>
    <row r="21" spans="1:39" ht="12.95" customHeight="1">
      <c r="B21" s="1136" t="s">
        <v>1771</v>
      </c>
      <c r="C21" s="1137"/>
      <c r="D21" s="1137"/>
      <c r="E21" s="1137"/>
      <c r="F21" s="1137"/>
      <c r="G21" s="1137"/>
      <c r="H21" s="1137"/>
      <c r="I21" s="1137"/>
      <c r="J21" s="1137"/>
      <c r="K21" s="1137"/>
      <c r="L21" s="1137"/>
      <c r="M21" s="1137"/>
      <c r="N21" s="1137"/>
      <c r="O21" s="1137"/>
      <c r="P21" s="1137"/>
      <c r="Q21" s="1137"/>
      <c r="R21" s="1137"/>
      <c r="S21" s="1138"/>
      <c r="T21" s="1155">
        <f>'Basis &amp; Credits'!T21</f>
        <v>0</v>
      </c>
      <c r="U21" s="1017"/>
      <c r="V21" s="1017"/>
      <c r="W21" s="1017"/>
      <c r="X21" s="1017"/>
      <c r="Y21" s="1155">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2.95" customHeight="1">
      <c r="B22" s="1136" t="s">
        <v>1772</v>
      </c>
      <c r="C22" s="1137"/>
      <c r="D22" s="1137"/>
      <c r="E22" s="1137"/>
      <c r="F22" s="1137"/>
      <c r="G22" s="1137"/>
      <c r="H22" s="1137"/>
      <c r="I22" s="1137"/>
      <c r="J22" s="1137"/>
      <c r="K22" s="1137"/>
      <c r="L22" s="1137"/>
      <c r="M22" s="1137"/>
      <c r="N22" s="1137"/>
      <c r="O22" s="1137"/>
      <c r="P22" s="1137"/>
      <c r="Q22" s="1137"/>
      <c r="R22" s="1137"/>
      <c r="S22" s="1138"/>
      <c r="T22" s="1535">
        <f>(T20+T21)*-1</f>
        <v>0</v>
      </c>
      <c r="U22" s="1536"/>
      <c r="V22" s="1536"/>
      <c r="W22" s="1536"/>
      <c r="X22" s="1536"/>
      <c r="Y22" s="1535">
        <f>(Y20+Y21)*-1</f>
        <v>0</v>
      </c>
      <c r="Z22" s="1536"/>
      <c r="AA22" s="1536"/>
      <c r="AB22" s="1536"/>
      <c r="AC22" s="1536"/>
      <c r="AD22" s="1535">
        <f>(AD20+AD21)*-1</f>
        <v>0</v>
      </c>
      <c r="AE22" s="1536"/>
      <c r="AF22" s="1536"/>
      <c r="AG22" s="1536"/>
      <c r="AH22" s="1536"/>
      <c r="AI22" s="1535">
        <f>(AI20+AI21)*-1</f>
        <v>0</v>
      </c>
      <c r="AJ22" s="1536"/>
      <c r="AK22" s="1536"/>
      <c r="AL22" s="1536"/>
      <c r="AM22" s="1536"/>
    </row>
    <row r="23" spans="1:39" ht="12.95" customHeight="1">
      <c r="B23" s="1136" t="s">
        <v>2433</v>
      </c>
      <c r="C23" s="1137"/>
      <c r="D23" s="1137"/>
      <c r="E23" s="1137"/>
      <c r="F23" s="1137"/>
      <c r="G23" s="1137"/>
      <c r="H23" s="1137"/>
      <c r="I23" s="1137"/>
      <c r="J23" s="1137"/>
      <c r="K23" s="1137"/>
      <c r="L23" s="1137"/>
      <c r="M23" s="1137"/>
      <c r="N23" s="1137"/>
      <c r="O23" s="1137"/>
      <c r="P23" s="1137"/>
      <c r="Q23" s="1137"/>
      <c r="R23" s="1137"/>
      <c r="S23" s="1138"/>
      <c r="T23" s="1534">
        <f>T11+T22</f>
        <v>63485696</v>
      </c>
      <c r="U23" s="1152"/>
      <c r="V23" s="1152"/>
      <c r="W23" s="1152"/>
      <c r="X23" s="1152"/>
      <c r="Y23" s="1534">
        <f>Y11+Y22</f>
        <v>0</v>
      </c>
      <c r="Z23" s="1152"/>
      <c r="AA23" s="1152"/>
      <c r="AB23" s="1152"/>
      <c r="AC23" s="1152"/>
      <c r="AD23" s="1534">
        <f>AD11+AD22</f>
        <v>0</v>
      </c>
      <c r="AE23" s="1152"/>
      <c r="AF23" s="1152"/>
      <c r="AG23" s="1152"/>
      <c r="AH23" s="1152"/>
      <c r="AI23" s="1534">
        <f>AI11+AI22</f>
        <v>0</v>
      </c>
      <c r="AJ23" s="1152"/>
      <c r="AK23" s="1152"/>
      <c r="AL23" s="1152"/>
      <c r="AM23" s="1152"/>
    </row>
    <row r="24" spans="1:39" ht="12.95" customHeight="1">
      <c r="B24" s="1136" t="s">
        <v>1774</v>
      </c>
      <c r="C24" s="1137"/>
      <c r="D24" s="1137"/>
      <c r="E24" s="1137"/>
      <c r="F24" s="1137"/>
      <c r="G24" s="1137"/>
      <c r="H24" s="1137"/>
      <c r="I24" s="1137"/>
      <c r="J24" s="1137"/>
      <c r="K24" s="1137"/>
      <c r="L24" s="1137"/>
      <c r="M24" s="1137"/>
      <c r="N24" s="1137"/>
      <c r="O24" s="1137"/>
      <c r="P24" s="1137"/>
      <c r="Q24" s="1137"/>
      <c r="R24" s="1137"/>
      <c r="S24" s="1138"/>
      <c r="T24" s="1532">
        <f>Application!AD1019</f>
        <v>0</v>
      </c>
      <c r="U24" s="1533"/>
      <c r="V24" s="1533"/>
      <c r="W24" s="1533"/>
      <c r="X24" s="1533"/>
      <c r="Y24" s="1533"/>
      <c r="Z24" s="1533"/>
      <c r="AA24" s="1533"/>
      <c r="AB24" s="1533"/>
      <c r="AC24" s="1533"/>
      <c r="AD24" s="1533"/>
      <c r="AE24" s="1533"/>
      <c r="AF24" s="1533"/>
      <c r="AG24" s="1533"/>
      <c r="AH24" s="1533"/>
      <c r="AI24" s="1533"/>
      <c r="AJ24" s="1533"/>
      <c r="AK24" s="1533"/>
      <c r="AL24" s="1533"/>
      <c r="AM24" s="1534"/>
    </row>
    <row r="25" spans="1:39" ht="12.95" customHeight="1">
      <c r="B25" s="1527" t="s">
        <v>2434</v>
      </c>
      <c r="C25" s="1528"/>
      <c r="D25" s="1528"/>
      <c r="E25" s="1528"/>
      <c r="F25" s="1528"/>
      <c r="G25" s="1528"/>
      <c r="H25" s="1528"/>
      <c r="I25" s="1528"/>
      <c r="J25" s="1528"/>
      <c r="K25" s="1528"/>
      <c r="L25" s="1528"/>
      <c r="M25" s="1528"/>
      <c r="N25" s="1528"/>
      <c r="O25" s="1528"/>
      <c r="P25" s="1528"/>
      <c r="Q25" s="1528"/>
      <c r="R25" s="1528"/>
      <c r="S25" s="1529"/>
      <c r="T25" s="1537">
        <v>1</v>
      </c>
      <c r="U25" s="1538"/>
      <c r="V25" s="1538"/>
      <c r="W25" s="1538"/>
      <c r="X25" s="1538"/>
      <c r="Y25" s="1537">
        <v>1</v>
      </c>
      <c r="Z25" s="1538"/>
      <c r="AA25" s="1538"/>
      <c r="AB25" s="1538"/>
      <c r="AC25" s="1539"/>
      <c r="AD25" s="1537">
        <v>1</v>
      </c>
      <c r="AE25" s="1538"/>
      <c r="AF25" s="1538"/>
      <c r="AG25" s="1538"/>
      <c r="AH25" s="1539"/>
      <c r="AI25" s="1537">
        <v>1</v>
      </c>
      <c r="AJ25" s="1538"/>
      <c r="AK25" s="1538"/>
      <c r="AL25" s="1538"/>
      <c r="AM25" s="1539"/>
    </row>
    <row r="26" spans="1:39" ht="12.95" customHeight="1">
      <c r="B26" s="1136" t="s">
        <v>1776</v>
      </c>
      <c r="C26" s="1137"/>
      <c r="D26" s="1137"/>
      <c r="E26" s="1137"/>
      <c r="F26" s="1137"/>
      <c r="G26" s="1137"/>
      <c r="H26" s="1137"/>
      <c r="I26" s="1137"/>
      <c r="J26" s="1137"/>
      <c r="K26" s="1137"/>
      <c r="L26" s="1137"/>
      <c r="M26" s="1137"/>
      <c r="N26" s="1137"/>
      <c r="O26" s="1137"/>
      <c r="P26" s="1137"/>
      <c r="Q26" s="1137"/>
      <c r="R26" s="1137"/>
      <c r="S26" s="1138"/>
      <c r="T26" s="1091">
        <f>T23*T25</f>
        <v>63485696</v>
      </c>
      <c r="U26" s="1258"/>
      <c r="V26" s="1258"/>
      <c r="W26" s="1258"/>
      <c r="X26" s="1258"/>
      <c r="Y26" s="1091">
        <f>Y23*Y25</f>
        <v>0</v>
      </c>
      <c r="Z26" s="1258"/>
      <c r="AA26" s="1258"/>
      <c r="AB26" s="1258"/>
      <c r="AC26" s="1258"/>
      <c r="AD26" s="1091">
        <f>AD23*AD25</f>
        <v>0</v>
      </c>
      <c r="AE26" s="1258"/>
      <c r="AF26" s="1258"/>
      <c r="AG26" s="1258"/>
      <c r="AH26" s="1258"/>
      <c r="AI26" s="1091">
        <f>AI23*AI25</f>
        <v>0</v>
      </c>
      <c r="AJ26" s="1258"/>
      <c r="AK26" s="1258"/>
      <c r="AL26" s="1258"/>
      <c r="AM26" s="1258"/>
    </row>
    <row r="27" spans="1:39" ht="12.95" customHeight="1">
      <c r="A27" s="4"/>
      <c r="B27" s="1527" t="s">
        <v>1777</v>
      </c>
      <c r="C27" s="1528"/>
      <c r="D27" s="1528"/>
      <c r="E27" s="1528"/>
      <c r="F27" s="1528"/>
      <c r="G27" s="1528"/>
      <c r="H27" s="1528"/>
      <c r="I27" s="1528"/>
      <c r="J27" s="1528"/>
      <c r="K27" s="1528"/>
      <c r="L27" s="1528"/>
      <c r="M27" s="1528"/>
      <c r="N27" s="1528"/>
      <c r="O27" s="1528"/>
      <c r="P27" s="1528"/>
      <c r="Q27" s="1528"/>
      <c r="R27" s="1528"/>
      <c r="S27" s="1529"/>
      <c r="T27" s="1530">
        <f>Application!AG446</f>
        <v>1</v>
      </c>
      <c r="U27" s="1531"/>
      <c r="V27" s="1531"/>
      <c r="W27" s="1531"/>
      <c r="X27" s="1531"/>
      <c r="Y27" s="1530">
        <f>Application!AG446</f>
        <v>1</v>
      </c>
      <c r="Z27" s="1531"/>
      <c r="AA27" s="1531"/>
      <c r="AB27" s="1531"/>
      <c r="AC27" s="1531"/>
      <c r="AD27" s="1530">
        <f>Application!AG446</f>
        <v>1</v>
      </c>
      <c r="AE27" s="1531"/>
      <c r="AF27" s="1531"/>
      <c r="AG27" s="1531"/>
      <c r="AH27" s="1531"/>
      <c r="AI27" s="1530">
        <f>Application!AG446</f>
        <v>1</v>
      </c>
      <c r="AJ27" s="1531"/>
      <c r="AK27" s="1531"/>
      <c r="AL27" s="1531"/>
      <c r="AM27" s="1531"/>
    </row>
    <row r="28" spans="1:39" ht="12.95" customHeight="1">
      <c r="A28" s="3"/>
      <c r="B28" s="1136" t="s">
        <v>1778</v>
      </c>
      <c r="C28" s="1137"/>
      <c r="D28" s="1137"/>
      <c r="E28" s="1137"/>
      <c r="F28" s="1137"/>
      <c r="G28" s="1137"/>
      <c r="H28" s="1137"/>
      <c r="I28" s="1137"/>
      <c r="J28" s="1137"/>
      <c r="K28" s="1137"/>
      <c r="L28" s="1137"/>
      <c r="M28" s="1137"/>
      <c r="N28" s="1137"/>
      <c r="O28" s="1137"/>
      <c r="P28" s="1137"/>
      <c r="Q28" s="1137"/>
      <c r="R28" s="1137"/>
      <c r="S28" s="1138"/>
      <c r="T28" s="1091">
        <f>IF(ISERROR((T26*T27)),0,(T26*T27))</f>
        <v>63485696</v>
      </c>
      <c r="U28" s="1258"/>
      <c r="V28" s="1258"/>
      <c r="W28" s="1258"/>
      <c r="X28" s="1258"/>
      <c r="Y28" s="1091">
        <f>IF(ISERROR((Y26*Y27)),0,(Y26*Y27))</f>
        <v>0</v>
      </c>
      <c r="Z28" s="1258"/>
      <c r="AA28" s="1258"/>
      <c r="AB28" s="1258"/>
      <c r="AC28" s="1258"/>
      <c r="AD28" s="1091">
        <f>IF(ISERROR((AD26*AD27)),0,(AD26*AD27))</f>
        <v>0</v>
      </c>
      <c r="AE28" s="1258"/>
      <c r="AF28" s="1258"/>
      <c r="AG28" s="1258"/>
      <c r="AH28" s="1258"/>
      <c r="AI28" s="1091">
        <f>IF(ISERROR((AI26*AI27)),0,(AI26*AI27))</f>
        <v>0</v>
      </c>
      <c r="AJ28" s="1258"/>
      <c r="AK28" s="1258"/>
      <c r="AL28" s="1258"/>
      <c r="AM28" s="1258"/>
    </row>
    <row r="29" spans="1:39" ht="12.95" customHeight="1">
      <c r="B29" s="1136" t="s">
        <v>1779</v>
      </c>
      <c r="C29" s="1137"/>
      <c r="D29" s="1137"/>
      <c r="E29" s="1137"/>
      <c r="F29" s="1137"/>
      <c r="G29" s="1137"/>
      <c r="H29" s="1137"/>
      <c r="I29" s="1137"/>
      <c r="J29" s="1137"/>
      <c r="K29" s="1137"/>
      <c r="L29" s="1137"/>
      <c r="M29" s="1137"/>
      <c r="N29" s="1137"/>
      <c r="O29" s="1137"/>
      <c r="P29" s="1137"/>
      <c r="Q29" s="1137"/>
      <c r="R29" s="1137"/>
      <c r="S29" s="1138"/>
      <c r="T29" s="1532">
        <f>T28+Y28+AD28+AI28</f>
        <v>63485696</v>
      </c>
      <c r="U29" s="1533"/>
      <c r="V29" s="1533"/>
      <c r="W29" s="1533"/>
      <c r="X29" s="1533"/>
      <c r="Y29" s="1533"/>
      <c r="Z29" s="1533"/>
      <c r="AA29" s="1533"/>
      <c r="AB29" s="1533"/>
      <c r="AC29" s="1533"/>
      <c r="AD29" s="1533"/>
      <c r="AE29" s="1533"/>
      <c r="AF29" s="1533"/>
      <c r="AG29" s="1533"/>
      <c r="AH29" s="1533"/>
      <c r="AI29" s="1533"/>
      <c r="AJ29" s="1533"/>
      <c r="AK29" s="1533"/>
      <c r="AL29" s="1533"/>
      <c r="AM29" s="1534"/>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0" t="s">
        <v>1782</v>
      </c>
      <c r="Z35" s="1540"/>
      <c r="AA35" s="1540"/>
      <c r="AB35" s="1540"/>
      <c r="AC35" s="1540"/>
      <c r="AD35" s="1440" t="s">
        <v>1783</v>
      </c>
      <c r="AE35" s="1440"/>
      <c r="AF35" s="1440"/>
      <c r="AG35" s="1440"/>
      <c r="AH35" s="1440"/>
    </row>
    <row r="36" spans="1:40" ht="12.95" customHeight="1">
      <c r="B36" s="173"/>
      <c r="X36" s="63"/>
      <c r="Y36" s="1540"/>
      <c r="Z36" s="1540"/>
      <c r="AA36" s="1540"/>
      <c r="AB36" s="1540"/>
      <c r="AC36" s="1540"/>
      <c r="AD36" s="1440"/>
      <c r="AE36" s="1440"/>
      <c r="AF36" s="1440"/>
      <c r="AG36" s="1440"/>
      <c r="AH36" s="144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0"/>
      <c r="Z37" s="1540"/>
      <c r="AA37" s="1540"/>
      <c r="AB37" s="1540"/>
      <c r="AC37" s="1540"/>
      <c r="AD37" s="1440"/>
      <c r="AE37" s="1440"/>
      <c r="AF37" s="1440"/>
      <c r="AG37" s="1440"/>
      <c r="AH37" s="1440"/>
    </row>
    <row r="38" spans="1:40" ht="12.95" customHeight="1">
      <c r="A38" s="3"/>
      <c r="B38" s="1136" t="s">
        <v>1778</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8"/>
      <c r="Y38" s="1152">
        <f>IF(T24&gt;=(T23+Y23+AD23+AI23),T28+Y28,0)</f>
        <v>0</v>
      </c>
      <c r="Z38" s="1152"/>
      <c r="AA38" s="1152"/>
      <c r="AB38" s="1152"/>
      <c r="AC38" s="1152"/>
      <c r="AD38" s="1152">
        <f>IF(T24&gt;=(T23+Y23+AD23+AI23),AD28+AI28,0)</f>
        <v>0</v>
      </c>
      <c r="AE38" s="1152"/>
      <c r="AF38" s="1152"/>
      <c r="AG38" s="1152"/>
      <c r="AH38" s="1152"/>
    </row>
    <row r="39" spans="1:40" ht="12.95" customHeight="1">
      <c r="B39" s="1136" t="s">
        <v>2435</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8"/>
      <c r="Y39" s="1883">
        <v>0.09</v>
      </c>
      <c r="Z39" s="1883"/>
      <c r="AA39" s="1883"/>
      <c r="AB39" s="1883"/>
      <c r="AC39" s="1883"/>
      <c r="AD39" s="1883">
        <f>'Basis &amp; Credits'!AD39:AH39</f>
        <v>0.04</v>
      </c>
      <c r="AE39" s="1883"/>
      <c r="AF39" s="1883"/>
      <c r="AG39" s="1883"/>
      <c r="AH39" s="1883"/>
    </row>
    <row r="40" spans="1:40" ht="12.95" customHeight="1">
      <c r="A40" s="3"/>
      <c r="B40" s="1136" t="s">
        <v>1785</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8"/>
      <c r="Y40" s="1152">
        <f>ROUND(Y38*Y39,0)</f>
        <v>0</v>
      </c>
      <c r="Z40" s="1152"/>
      <c r="AA40" s="1152"/>
      <c r="AB40" s="1152"/>
      <c r="AC40" s="1152"/>
      <c r="AD40" s="1534">
        <f>ROUND(AD38*AD39,0)</f>
        <v>0</v>
      </c>
      <c r="AE40" s="1152"/>
      <c r="AF40" s="1152"/>
      <c r="AG40" s="1152"/>
      <c r="AH40" s="1152"/>
    </row>
    <row r="41" spans="1:40" ht="12.95" customHeight="1">
      <c r="B41" s="1136" t="s">
        <v>1786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8"/>
      <c r="Y41" s="1532">
        <f>IF((Y40+AD40)&gt;2500000,2500000,Y40+AD40)</f>
        <v>0</v>
      </c>
      <c r="Z41" s="1533"/>
      <c r="AA41" s="1533"/>
      <c r="AB41" s="1533"/>
      <c r="AC41" s="1533"/>
      <c r="AD41" s="1533"/>
      <c r="AE41" s="1533"/>
      <c r="AF41" s="1533"/>
      <c r="AG41" s="1533"/>
      <c r="AH41" s="1534"/>
    </row>
    <row r="42" spans="1:40" ht="12.95" customHeight="1">
      <c r="A42" s="3"/>
      <c r="B42" s="1563" t="s">
        <v>2436</v>
      </c>
      <c r="C42" s="1563"/>
      <c r="D42" s="1563"/>
      <c r="E42" s="1563"/>
      <c r="F42" s="1563"/>
      <c r="G42" s="1563"/>
      <c r="H42" s="1563"/>
      <c r="I42" s="1563"/>
      <c r="J42" s="1563"/>
      <c r="K42" s="1563"/>
      <c r="L42" s="1563"/>
      <c r="M42" s="1563"/>
      <c r="N42" s="1563"/>
      <c r="O42" s="1563"/>
      <c r="P42" s="1563"/>
      <c r="Q42" s="1563"/>
      <c r="R42" s="1563"/>
      <c r="S42" s="1563"/>
      <c r="T42" s="1563"/>
      <c r="U42" s="1563"/>
      <c r="V42" s="1563"/>
      <c r="W42" s="1563"/>
      <c r="X42" s="1563"/>
      <c r="Y42" s="1563"/>
      <c r="Z42" s="1563"/>
      <c r="AA42" s="1563"/>
      <c r="AB42" s="1563"/>
      <c r="AC42" s="1563"/>
      <c r="AD42" s="1563"/>
      <c r="AE42" s="1563"/>
      <c r="AF42" s="1563"/>
      <c r="AG42" s="1563"/>
      <c r="AH42" s="156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1788</v>
      </c>
      <c r="AB46" s="1146">
        <f>'Sources and Uses Budget'!B104-'Sources and Uses Budget'!$B$15</f>
        <v>68136232</v>
      </c>
      <c r="AC46" s="1147"/>
      <c r="AD46" s="1147"/>
      <c r="AE46" s="1147"/>
      <c r="AF46" s="1148"/>
    </row>
    <row r="47" spans="1:40" ht="12.95" customHeight="1">
      <c r="D47" s="3" t="s">
        <v>185</v>
      </c>
      <c r="AB47" s="1146">
        <f>Application!AG641-MIN('Sources and Uses Budget'!B15,Application!AG393)</f>
        <v>0</v>
      </c>
      <c r="AC47" s="1147"/>
      <c r="AD47" s="1147"/>
      <c r="AE47" s="1147"/>
      <c r="AF47" s="1148"/>
    </row>
    <row r="48" spans="1:40" ht="12.95" customHeight="1">
      <c r="D48" s="3" t="s">
        <v>1789</v>
      </c>
      <c r="AB48" s="1146">
        <f>AB46-AB47</f>
        <v>68136232</v>
      </c>
      <c r="AC48" s="1147"/>
      <c r="AD48" s="1147"/>
      <c r="AE48" s="1147"/>
      <c r="AF48" s="1148"/>
    </row>
    <row r="49" spans="1:40" ht="12.95" customHeight="1">
      <c r="D49" s="3" t="s">
        <v>1790</v>
      </c>
      <c r="AA49" s="31"/>
      <c r="AB49" s="1558"/>
      <c r="AC49" s="1559"/>
      <c r="AD49" s="1559"/>
      <c r="AE49" s="1559"/>
      <c r="AF49" s="1560"/>
    </row>
    <row r="50" spans="1:40" s="269" customFormat="1" ht="12.95" customHeight="1">
      <c r="A50"/>
      <c r="B50"/>
      <c r="C50"/>
      <c r="D50"/>
      <c r="E50" s="1564" t="s">
        <v>2437</v>
      </c>
      <c r="F50" s="1564"/>
      <c r="G50" s="1564"/>
      <c r="H50" s="1564"/>
      <c r="I50" s="1564"/>
      <c r="J50" s="1564"/>
      <c r="K50" s="1564"/>
      <c r="L50" s="1564"/>
      <c r="M50" s="1564"/>
      <c r="N50" s="1564"/>
      <c r="O50" s="1564"/>
      <c r="P50" s="1564"/>
      <c r="Q50" s="1564"/>
      <c r="R50" s="1564"/>
      <c r="S50" s="1564"/>
      <c r="T50" s="1564"/>
      <c r="U50" s="1564"/>
      <c r="V50" s="1564"/>
      <c r="W50" s="1564"/>
      <c r="X50" s="1564"/>
      <c r="Y50" s="1564"/>
      <c r="Z50" s="1564"/>
      <c r="AA50" s="705"/>
      <c r="AB50" s="705"/>
      <c r="AC50" s="705"/>
      <c r="AD50" s="705"/>
      <c r="AE50" s="705"/>
      <c r="AF50" s="705"/>
      <c r="AG50"/>
      <c r="AH50"/>
      <c r="AI50"/>
      <c r="AJ50"/>
      <c r="AK50"/>
      <c r="AL50"/>
      <c r="AM50"/>
      <c r="AN50"/>
    </row>
    <row r="51" spans="1:40" s="269" customFormat="1" ht="12.95" customHeight="1">
      <c r="A51"/>
      <c r="B51"/>
      <c r="C51"/>
      <c r="D51"/>
      <c r="E51" s="1564"/>
      <c r="F51" s="1564"/>
      <c r="G51" s="1564"/>
      <c r="H51" s="1564"/>
      <c r="I51" s="1564"/>
      <c r="J51" s="1564"/>
      <c r="K51" s="1564"/>
      <c r="L51" s="1564"/>
      <c r="M51" s="1564"/>
      <c r="N51" s="1564"/>
      <c r="O51" s="1564"/>
      <c r="P51" s="1564"/>
      <c r="Q51" s="1564"/>
      <c r="R51" s="1564"/>
      <c r="S51" s="1564"/>
      <c r="T51" s="1564"/>
      <c r="U51" s="1564"/>
      <c r="V51" s="1564"/>
      <c r="W51" s="1564"/>
      <c r="X51" s="1564"/>
      <c r="Y51" s="1564"/>
      <c r="Z51" s="156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46">
        <f>ROUND(IF(ISERROR((AB48/AB49)),0,(AB48/AB49)),0)</f>
        <v>0</v>
      </c>
      <c r="AC53" s="1147"/>
      <c r="AD53" s="1147"/>
      <c r="AE53" s="1147"/>
      <c r="AF53" s="1148"/>
    </row>
    <row r="54" spans="1:40" ht="12.95" customHeight="1">
      <c r="D54" s="3" t="s">
        <v>1793</v>
      </c>
      <c r="AB54" s="1146">
        <f>(AB53/10)</f>
        <v>0</v>
      </c>
      <c r="AC54" s="1147"/>
      <c r="AD54" s="1147"/>
      <c r="AE54" s="1147"/>
      <c r="AF54" s="1148"/>
    </row>
    <row r="55" spans="1:40" ht="12.95" customHeight="1">
      <c r="D55" s="3" t="s">
        <v>1794</v>
      </c>
      <c r="AB55" s="1885">
        <f>(IF((Y41&lt;AB54),Y41,AB54))</f>
        <v>0</v>
      </c>
      <c r="AC55" s="1886"/>
      <c r="AD55" s="1886"/>
      <c r="AE55" s="1886"/>
      <c r="AF55" s="1887"/>
    </row>
    <row r="56" spans="1:40" ht="12.95" customHeight="1">
      <c r="D56" s="3" t="s">
        <v>1795</v>
      </c>
      <c r="AB56" s="1146">
        <f>ROUND((10*AB55*AB49),0)</f>
        <v>0</v>
      </c>
      <c r="AC56" s="1147"/>
      <c r="AD56" s="1147"/>
      <c r="AE56" s="1147"/>
      <c r="AF56" s="1148"/>
    </row>
    <row r="57" spans="1:40" ht="12.95" customHeight="1">
      <c r="D57" s="3"/>
      <c r="AB57" s="236"/>
      <c r="AC57" s="236"/>
      <c r="AD57" s="236"/>
      <c r="AE57" s="236"/>
      <c r="AF57" s="236"/>
    </row>
    <row r="58" spans="1:40" ht="12.95" customHeight="1">
      <c r="D58" s="3" t="s">
        <v>1796</v>
      </c>
      <c r="AB58" s="1036">
        <f>AB48-AB56</f>
        <v>68136232</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7" t="s">
        <v>1797</v>
      </c>
      <c r="B60" s="1567"/>
      <c r="C60" s="1567"/>
      <c r="D60" s="1567"/>
      <c r="E60" s="1567"/>
      <c r="F60" s="1567"/>
      <c r="G60" s="1567"/>
      <c r="H60" s="1567"/>
      <c r="I60" s="1567"/>
      <c r="J60" s="1567"/>
      <c r="K60" s="1567"/>
      <c r="L60" s="1567"/>
      <c r="M60" s="1567"/>
      <c r="N60" s="1567"/>
      <c r="O60" s="1567"/>
      <c r="P60" s="1567"/>
      <c r="Q60" s="1567"/>
      <c r="R60" s="1567"/>
      <c r="S60" s="1567"/>
      <c r="T60" s="1567"/>
      <c r="U60" s="1567"/>
      <c r="V60" s="1567"/>
      <c r="W60" s="1567"/>
      <c r="X60" s="1567"/>
      <c r="Y60" s="1567"/>
      <c r="Z60" s="1567"/>
      <c r="AA60" s="1567"/>
      <c r="AB60" s="1567"/>
      <c r="AC60" s="1567"/>
      <c r="AD60" s="1567"/>
      <c r="AE60" s="1567"/>
      <c r="AF60" s="1567"/>
      <c r="AG60" s="1567"/>
      <c r="AH60" s="1567"/>
      <c r="AI60" s="1567"/>
      <c r="AJ60" s="1567"/>
      <c r="AK60" s="1567"/>
      <c r="AL60" s="1567"/>
      <c r="AM60" s="1567"/>
      <c r="AN60" s="156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932</v>
      </c>
      <c r="C62" s="3" t="s">
        <v>286</v>
      </c>
      <c r="Y62" s="1117" t="s">
        <v>1798</v>
      </c>
      <c r="Z62" s="1117"/>
      <c r="AA62" s="1117"/>
      <c r="AB62" s="1117"/>
      <c r="AC62" s="1117"/>
      <c r="AD62" s="1117" t="s">
        <v>1783</v>
      </c>
      <c r="AE62" s="1117"/>
      <c r="AF62" s="1117"/>
      <c r="AG62" s="1117"/>
      <c r="AH62" s="1117"/>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152">
        <f>Y28</f>
        <v>0</v>
      </c>
      <c r="Z63" s="1561"/>
      <c r="AA63" s="1561"/>
      <c r="AB63" s="1561"/>
      <c r="AC63" s="1561"/>
      <c r="AD63" s="1152">
        <f>AI28</f>
        <v>0</v>
      </c>
      <c r="AE63" s="1561"/>
      <c r="AF63" s="1561"/>
      <c r="AG63" s="1561"/>
      <c r="AH63" s="1561"/>
    </row>
    <row r="64" spans="1:40" ht="12.95" customHeight="1">
      <c r="C64" s="3"/>
      <c r="E64" s="1568" t="s">
        <v>1800</v>
      </c>
      <c r="F64" s="1568"/>
      <c r="G64" s="1568"/>
      <c r="H64" s="1568"/>
      <c r="I64" s="1568"/>
      <c r="J64" s="1568"/>
      <c r="K64" s="1568"/>
      <c r="L64" s="1568"/>
      <c r="M64" s="1568"/>
      <c r="N64" s="1568"/>
      <c r="O64" s="1568"/>
      <c r="P64" s="1568"/>
      <c r="Q64" s="1568"/>
      <c r="R64" s="1568"/>
      <c r="S64" s="1568"/>
      <c r="T64" s="1568"/>
      <c r="U64" s="1568"/>
      <c r="V64" s="1568"/>
      <c r="W64" s="1568"/>
      <c r="X64" s="1568"/>
      <c r="Y64" s="1568"/>
      <c r="Z64" s="1568"/>
      <c r="AA64" s="1568"/>
      <c r="AB64" s="1568"/>
      <c r="AC64" s="1568"/>
      <c r="AD64" s="1568"/>
      <c r="AE64" s="1568"/>
      <c r="AF64" s="1568"/>
      <c r="AG64" s="1568"/>
      <c r="AH64" s="1568"/>
    </row>
    <row r="65" spans="1:34" ht="30.75" customHeight="1">
      <c r="C65" s="3"/>
      <c r="E65" s="1568"/>
      <c r="F65" s="1568"/>
      <c r="G65" s="1568"/>
      <c r="H65" s="1568"/>
      <c r="I65" s="1568"/>
      <c r="J65" s="1568"/>
      <c r="K65" s="1568"/>
      <c r="L65" s="1568"/>
      <c r="M65" s="1568"/>
      <c r="N65" s="1568"/>
      <c r="O65" s="1568"/>
      <c r="P65" s="1568"/>
      <c r="Q65" s="1568"/>
      <c r="R65" s="1568"/>
      <c r="S65" s="1568"/>
      <c r="T65" s="1568"/>
      <c r="U65" s="1568"/>
      <c r="V65" s="1568"/>
      <c r="W65" s="1568"/>
      <c r="X65" s="1568"/>
      <c r="Y65" s="1568"/>
      <c r="Z65" s="1568"/>
      <c r="AA65" s="1568"/>
      <c r="AB65" s="1568"/>
      <c r="AC65" s="1568"/>
      <c r="AD65" s="1568"/>
      <c r="AE65" s="1568"/>
      <c r="AF65" s="1568"/>
      <c r="AG65" s="1568"/>
      <c r="AH65" s="156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557">
        <v>0.3</v>
      </c>
      <c r="Z66" s="1557"/>
      <c r="AA66" s="1557"/>
      <c r="AB66" s="1557"/>
      <c r="AC66" s="1557"/>
      <c r="AD66" s="1557">
        <v>0.13</v>
      </c>
      <c r="AE66" s="1557"/>
      <c r="AF66" s="1557"/>
      <c r="AG66" s="1557"/>
      <c r="AH66" s="1557"/>
    </row>
    <row r="67" spans="1:34" ht="12.95" customHeight="1">
      <c r="C67" s="3"/>
      <c r="D67" s="3" t="s">
        <v>1802</v>
      </c>
      <c r="Y67" s="1152">
        <f>ROUND(Y63*Y66,0)</f>
        <v>0</v>
      </c>
      <c r="Z67" s="1561"/>
      <c r="AA67" s="1561"/>
      <c r="AB67" s="1561"/>
      <c r="AC67" s="1561"/>
      <c r="AD67" s="1152" t="str">
        <f>IF(OR(Application!D211="At-Risk",Application!D211="At-Risk/Located in Rural Census Tract",Application!D214="At-Risk"),ROUND(AD63*AD66,0),"$0")</f>
        <v>$0</v>
      </c>
      <c r="AE67" s="1152"/>
      <c r="AF67" s="1152"/>
      <c r="AG67" s="1152"/>
      <c r="AH67" s="1152"/>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1804</v>
      </c>
      <c r="AB70" s="1558"/>
      <c r="AC70" s="1559"/>
      <c r="AD70" s="1559"/>
      <c r="AE70" s="1559"/>
      <c r="AF70" s="1560"/>
    </row>
    <row r="71" spans="1:34" ht="12.95" customHeight="1">
      <c r="A71" s="3"/>
      <c r="C71" s="3"/>
      <c r="D71" s="3"/>
      <c r="E71" s="1562" t="s">
        <v>2438</v>
      </c>
      <c r="F71" s="1562"/>
      <c r="G71" s="1562"/>
      <c r="H71" s="1562"/>
      <c r="I71" s="1562"/>
      <c r="J71" s="1562"/>
      <c r="K71" s="1562"/>
      <c r="L71" s="1562"/>
      <c r="M71" s="1562"/>
      <c r="N71" s="1562"/>
      <c r="O71" s="1562"/>
      <c r="P71" s="1562"/>
      <c r="Q71" s="1562"/>
      <c r="R71" s="1562"/>
      <c r="S71" s="1562"/>
      <c r="T71" s="1562"/>
      <c r="U71" s="1562"/>
      <c r="V71" s="1562"/>
      <c r="W71" s="1562"/>
      <c r="X71" s="1562"/>
      <c r="Y71" s="1562"/>
      <c r="Z71" s="1562"/>
      <c r="AA71" s="217"/>
      <c r="AB71" s="217"/>
      <c r="AC71" s="217"/>
    </row>
    <row r="72" spans="1:34" ht="12.95" customHeight="1">
      <c r="A72" s="3"/>
      <c r="C72" s="3"/>
      <c r="D72" s="3"/>
      <c r="E72" s="1562"/>
      <c r="F72" s="1562"/>
      <c r="G72" s="1562"/>
      <c r="H72" s="1562"/>
      <c r="I72" s="1562"/>
      <c r="J72" s="1562"/>
      <c r="K72" s="1562"/>
      <c r="L72" s="1562"/>
      <c r="M72" s="1562"/>
      <c r="N72" s="1562"/>
      <c r="O72" s="1562"/>
      <c r="P72" s="1562"/>
      <c r="Q72" s="1562"/>
      <c r="R72" s="1562"/>
      <c r="S72" s="1562"/>
      <c r="T72" s="1562"/>
      <c r="U72" s="1562"/>
      <c r="V72" s="1562"/>
      <c r="W72" s="1562"/>
      <c r="X72" s="1562"/>
      <c r="Y72" s="1562"/>
      <c r="Z72" s="1562"/>
      <c r="AA72" s="217"/>
      <c r="AB72" s="217"/>
      <c r="AC72" s="217"/>
    </row>
    <row r="73" spans="1:34" ht="12.95" customHeight="1">
      <c r="A73" s="3"/>
      <c r="C73" s="3"/>
      <c r="D73" s="3"/>
      <c r="E73" s="1562"/>
      <c r="F73" s="1562"/>
      <c r="G73" s="1562"/>
      <c r="H73" s="1562"/>
      <c r="I73" s="1562"/>
      <c r="J73" s="1562"/>
      <c r="K73" s="1562"/>
      <c r="L73" s="1562"/>
      <c r="M73" s="1562"/>
      <c r="N73" s="1562"/>
      <c r="O73" s="1562"/>
      <c r="P73" s="1562"/>
      <c r="Q73" s="1562"/>
      <c r="R73" s="1562"/>
      <c r="S73" s="1562"/>
      <c r="T73" s="1562"/>
      <c r="U73" s="1562"/>
      <c r="V73" s="1562"/>
      <c r="W73" s="1562"/>
      <c r="X73" s="1562"/>
      <c r="Y73" s="1562"/>
      <c r="Z73" s="156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485">
        <f>ROUND(IF(ISERROR((AB58/AB70)),0,(AB58/AB70)),0)</f>
        <v>0</v>
      </c>
      <c r="AC75" s="1485"/>
      <c r="AD75" s="1485"/>
      <c r="AE75" s="1485"/>
      <c r="AF75" s="1485"/>
    </row>
    <row r="76" spans="1:34" ht="12.95" customHeight="1">
      <c r="C76" s="3"/>
      <c r="D76" s="3" t="s">
        <v>1807</v>
      </c>
      <c r="AB76" s="1487">
        <f>IF((Y67+AD67&lt;AB75),Y67+AD67,AB75)</f>
        <v>0</v>
      </c>
      <c r="AC76" s="1488"/>
      <c r="AD76" s="1488"/>
      <c r="AE76" s="1488"/>
      <c r="AF76" s="1489"/>
    </row>
    <row r="77" spans="1:34" ht="12.95" customHeight="1">
      <c r="C77" s="3"/>
      <c r="D77" s="3" t="s">
        <v>1808</v>
      </c>
      <c r="AB77" s="1556">
        <f>AB76*AB70</f>
        <v>0</v>
      </c>
      <c r="AC77" s="1556"/>
      <c r="AD77" s="1556"/>
      <c r="AE77" s="1556"/>
      <c r="AF77" s="1556"/>
    </row>
    <row r="78" spans="1:34" ht="12.95" customHeight="1">
      <c r="C78" s="3"/>
      <c r="D78" s="3"/>
      <c r="AB78" s="506"/>
      <c r="AC78" s="506"/>
      <c r="AD78" s="506"/>
      <c r="AE78" s="506"/>
      <c r="AF78" s="506"/>
    </row>
    <row r="79" spans="1:34" ht="12.95" customHeight="1">
      <c r="D79" s="3" t="s">
        <v>1796</v>
      </c>
      <c r="AB79" s="1036">
        <f>AB48-(AB56+AB77)</f>
        <v>68136232</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2440</v>
      </c>
      <c r="G1" s="475"/>
    </row>
    <row r="2" spans="1:7" ht="12.75">
      <c r="A2" s="224" t="s">
        <v>2441</v>
      </c>
      <c r="B2" s="191"/>
      <c r="C2" s="270"/>
      <c r="D2" s="270"/>
      <c r="E2" s="191"/>
      <c r="F2" s="271"/>
      <c r="G2" s="271"/>
    </row>
    <row r="3" spans="1:7" s="476" customFormat="1" ht="80.25" customHeight="1">
      <c r="A3" s="277"/>
      <c r="B3" s="272" t="s">
        <v>2442</v>
      </c>
      <c r="C3" s="272" t="s">
        <v>2443</v>
      </c>
      <c r="D3" s="272" t="s">
        <v>2444</v>
      </c>
      <c r="E3" s="272" t="s">
        <v>2445</v>
      </c>
      <c r="F3" s="268" t="s">
        <v>2446</v>
      </c>
      <c r="G3" s="272"/>
    </row>
    <row r="4" spans="1:7" s="477" customFormat="1" ht="12.75">
      <c r="A4" s="774" t="s">
        <v>1643</v>
      </c>
      <c r="B4" s="273"/>
      <c r="C4" s="273"/>
      <c r="D4" s="273"/>
      <c r="E4" s="273"/>
      <c r="F4" s="273"/>
      <c r="G4" s="273"/>
    </row>
    <row r="5" spans="1:7" s="477" customFormat="1" ht="12.75">
      <c r="A5" s="775" t="s">
        <v>2447</v>
      </c>
      <c r="B5" s="928">
        <f>'Sources and Uses Budget'!C4</f>
        <v>0</v>
      </c>
      <c r="C5" s="928">
        <f>'Sources and Uses Budget'!C4</f>
        <v>0</v>
      </c>
      <c r="D5" s="928">
        <f>'Sources and Uses Budget'!C4</f>
        <v>0</v>
      </c>
      <c r="E5" s="929">
        <f>C5-B5</f>
        <v>0</v>
      </c>
      <c r="F5" s="930"/>
      <c r="G5" s="930"/>
    </row>
    <row r="6" spans="1:7" s="477" customFormat="1" ht="12.75">
      <c r="A6" s="775" t="s">
        <v>2448</v>
      </c>
      <c r="B6" s="928">
        <f>'Sources and Uses Budget'!C5</f>
        <v>655204</v>
      </c>
      <c r="C6" s="928">
        <f>'Sources and Uses Budget'!C5</f>
        <v>655204</v>
      </c>
      <c r="D6" s="928">
        <f>'Sources and Uses Budget'!C5</f>
        <v>655204</v>
      </c>
      <c r="E6" s="929">
        <f t="shared" ref="E6:E73" si="0">C6-B6</f>
        <v>0</v>
      </c>
      <c r="F6" s="930"/>
      <c r="G6" s="930"/>
    </row>
    <row r="7" spans="1:7" s="477" customFormat="1" ht="12.75">
      <c r="A7" s="775" t="s">
        <v>1646</v>
      </c>
      <c r="B7" s="928">
        <f>'Sources and Uses Budget'!C6</f>
        <v>0</v>
      </c>
      <c r="C7" s="928">
        <f>'Sources and Uses Budget'!C6</f>
        <v>0</v>
      </c>
      <c r="D7" s="928">
        <f>'Sources and Uses Budget'!C6</f>
        <v>0</v>
      </c>
      <c r="E7" s="929">
        <f t="shared" si="0"/>
        <v>0</v>
      </c>
      <c r="F7" s="930"/>
      <c r="G7" s="930"/>
    </row>
    <row r="8" spans="1:7" s="477" customFormat="1" ht="12.75">
      <c r="A8" s="775" t="s">
        <v>1647</v>
      </c>
      <c r="B8" s="928">
        <f>'Sources and Uses Budget'!C7</f>
        <v>0</v>
      </c>
      <c r="C8" s="928">
        <f>'Sources and Uses Budget'!C7</f>
        <v>0</v>
      </c>
      <c r="D8" s="928">
        <f>'Sources and Uses Budget'!C7</f>
        <v>0</v>
      </c>
      <c r="E8" s="929">
        <f t="shared" si="0"/>
        <v>0</v>
      </c>
      <c r="F8" s="930"/>
      <c r="G8" s="930"/>
    </row>
    <row r="9" spans="1:7" s="477" customFormat="1" ht="12.75">
      <c r="A9" s="776" t="s">
        <v>2449</v>
      </c>
      <c r="B9" s="929">
        <f>SUM(B5:B8)</f>
        <v>655204</v>
      </c>
      <c r="C9" s="929">
        <f>SUM(C5:C8)</f>
        <v>655204</v>
      </c>
      <c r="D9" s="929">
        <f>SUM(D5:D8)</f>
        <v>655204</v>
      </c>
      <c r="E9" s="929">
        <f t="shared" si="0"/>
        <v>0</v>
      </c>
      <c r="F9" s="930"/>
      <c r="G9" s="930"/>
    </row>
    <row r="10" spans="1:7" s="477" customFormat="1" ht="12.75">
      <c r="A10" s="775" t="s">
        <v>2450</v>
      </c>
      <c r="B10" s="928">
        <f>'Sources and Uses Budget'!C9</f>
        <v>0</v>
      </c>
      <c r="C10" s="928">
        <f>'Sources and Uses Budget'!C9</f>
        <v>0</v>
      </c>
      <c r="D10" s="928">
        <f>'Sources and Uses Budget'!C9</f>
        <v>0</v>
      </c>
      <c r="E10" s="929">
        <f t="shared" si="0"/>
        <v>0</v>
      </c>
      <c r="F10" s="930"/>
      <c r="G10" s="930"/>
    </row>
    <row r="11" spans="1:7" s="477" customFormat="1" ht="12.75">
      <c r="A11" s="775" t="s">
        <v>2451</v>
      </c>
      <c r="B11" s="928">
        <f>'Sources and Uses Budget'!C10</f>
        <v>366818</v>
      </c>
      <c r="C11" s="928">
        <f>'Sources and Uses Budget'!C10</f>
        <v>366818</v>
      </c>
      <c r="D11" s="928">
        <f>'Sources and Uses Budget'!C10</f>
        <v>366818</v>
      </c>
      <c r="E11" s="929">
        <f t="shared" si="0"/>
        <v>0</v>
      </c>
      <c r="F11" s="930"/>
      <c r="G11" s="930"/>
    </row>
    <row r="12" spans="1:7" s="477" customFormat="1" ht="12.75">
      <c r="A12" s="776" t="s">
        <v>1651</v>
      </c>
      <c r="B12" s="929">
        <f>SUM(B10:B11)</f>
        <v>366818</v>
      </c>
      <c r="C12" s="929">
        <f>SUM(C10:C11)</f>
        <v>366818</v>
      </c>
      <c r="D12" s="929">
        <f>SUM(D10:D11)</f>
        <v>366818</v>
      </c>
      <c r="E12" s="929">
        <f t="shared" si="0"/>
        <v>0</v>
      </c>
      <c r="F12" s="930"/>
      <c r="G12" s="930"/>
    </row>
    <row r="13" spans="1:7" s="477" customFormat="1" ht="12.75">
      <c r="A13" s="776" t="s">
        <v>1652</v>
      </c>
      <c r="B13" s="929">
        <f>SUM(B9+B12)</f>
        <v>1022022</v>
      </c>
      <c r="C13" s="929">
        <f>SUM(C9+C12)</f>
        <v>1022022</v>
      </c>
      <c r="D13" s="929">
        <f>SUM(D9+D12)</f>
        <v>1022022</v>
      </c>
      <c r="E13" s="929">
        <f t="shared" si="0"/>
        <v>0</v>
      </c>
      <c r="F13" s="930"/>
      <c r="G13" s="930"/>
    </row>
    <row r="14" spans="1:7" s="477" customFormat="1" ht="12.75">
      <c r="A14" s="777" t="s">
        <v>1653</v>
      </c>
      <c r="B14" s="928">
        <f>'Sources and Uses Budget'!C13</f>
        <v>1100000</v>
      </c>
      <c r="C14" s="928">
        <f>'Sources and Uses Budget'!C13</f>
        <v>1100000</v>
      </c>
      <c r="D14" s="928">
        <f>'Sources and Uses Budget'!C13</f>
        <v>1100000</v>
      </c>
      <c r="E14" s="929">
        <f t="shared" si="0"/>
        <v>0</v>
      </c>
      <c r="F14" s="930"/>
      <c r="G14" s="930"/>
    </row>
    <row r="15" spans="1:7" s="477" customFormat="1" ht="24">
      <c r="A15" s="775" t="s">
        <v>1654</v>
      </c>
      <c r="B15" s="928">
        <f>'Sources and Uses Budget'!C14</f>
        <v>0</v>
      </c>
      <c r="C15" s="928">
        <f>'Sources and Uses Budget'!C14</f>
        <v>0</v>
      </c>
      <c r="D15" s="928">
        <f>'Sources and Uses Budget'!C14</f>
        <v>0</v>
      </c>
      <c r="E15" s="929">
        <f t="shared" si="0"/>
        <v>0</v>
      </c>
      <c r="F15" s="930"/>
      <c r="G15" s="930"/>
    </row>
    <row r="16" spans="1:7" s="477" customFormat="1" ht="12.75">
      <c r="A16" s="775" t="s">
        <v>1655</v>
      </c>
      <c r="B16" s="928">
        <f>'Sources and Uses Budget'!C15</f>
        <v>0</v>
      </c>
      <c r="C16" s="928">
        <f>'Sources and Uses Budget'!C15</f>
        <v>0</v>
      </c>
      <c r="D16" s="928">
        <f>'Sources and Uses Budget'!C15</f>
        <v>0</v>
      </c>
      <c r="E16" s="929">
        <f t="shared" si="0"/>
        <v>0</v>
      </c>
      <c r="F16" s="930"/>
      <c r="G16" s="930"/>
    </row>
    <row r="17" spans="1:7" s="477" customFormat="1" ht="12.75">
      <c r="A17" s="774" t="s">
        <v>1656</v>
      </c>
      <c r="B17" s="273"/>
      <c r="C17" s="273"/>
      <c r="D17" s="273"/>
      <c r="E17" s="273"/>
      <c r="F17" s="273"/>
      <c r="G17" s="273"/>
    </row>
    <row r="18" spans="1:7" s="477" customFormat="1" ht="12.75">
      <c r="A18" s="203" t="s">
        <v>1657</v>
      </c>
      <c r="B18" s="928">
        <f>'Sources and Uses Budget'!C17</f>
        <v>0</v>
      </c>
      <c r="C18" s="928">
        <f>'Sources and Uses Budget'!C17</f>
        <v>0</v>
      </c>
      <c r="D18" s="928">
        <f>'Sources and Uses Budget'!C17</f>
        <v>0</v>
      </c>
      <c r="E18" s="929">
        <f t="shared" si="0"/>
        <v>0</v>
      </c>
      <c r="F18" s="930"/>
      <c r="G18" s="930"/>
    </row>
    <row r="19" spans="1:7" s="477" customFormat="1" ht="12.75">
      <c r="A19" s="203" t="s">
        <v>1658</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1659</v>
      </c>
      <c r="B20" s="928">
        <f>'Sources and Uses Budget'!C19</f>
        <v>0</v>
      </c>
      <c r="C20" s="928">
        <f>'Sources and Uses Budget'!C19</f>
        <v>0</v>
      </c>
      <c r="D20" s="928">
        <f>'Sources and Uses Budget'!C19</f>
        <v>0</v>
      </c>
      <c r="E20" s="929">
        <f t="shared" si="1"/>
        <v>0</v>
      </c>
      <c r="F20" s="930"/>
      <c r="G20" s="930"/>
    </row>
    <row r="21" spans="1:7" s="477" customFormat="1" ht="12.75">
      <c r="A21" s="203" t="s">
        <v>1660</v>
      </c>
      <c r="B21" s="928">
        <f>'Sources and Uses Budget'!C20</f>
        <v>0</v>
      </c>
      <c r="C21" s="928">
        <f>'Sources and Uses Budget'!C20</f>
        <v>0</v>
      </c>
      <c r="D21" s="928">
        <f>'Sources and Uses Budget'!C20</f>
        <v>0</v>
      </c>
      <c r="E21" s="929">
        <f t="shared" si="1"/>
        <v>0</v>
      </c>
      <c r="F21" s="930"/>
      <c r="G21" s="930"/>
    </row>
    <row r="22" spans="1:7" s="477" customFormat="1" ht="12.75">
      <c r="A22" s="203" t="s">
        <v>1661</v>
      </c>
      <c r="B22" s="928">
        <f>'Sources and Uses Budget'!C21</f>
        <v>0</v>
      </c>
      <c r="C22" s="928">
        <f>'Sources and Uses Budget'!C21</f>
        <v>0</v>
      </c>
      <c r="D22" s="928">
        <f>'Sources and Uses Budget'!C21</f>
        <v>0</v>
      </c>
      <c r="E22" s="929">
        <f t="shared" si="1"/>
        <v>0</v>
      </c>
      <c r="F22" s="930"/>
      <c r="G22" s="930"/>
    </row>
    <row r="23" spans="1:7" s="477" customFormat="1" ht="12.75">
      <c r="A23" s="203" t="s">
        <v>1662</v>
      </c>
      <c r="B23" s="928">
        <f>'Sources and Uses Budget'!C22</f>
        <v>0</v>
      </c>
      <c r="C23" s="928">
        <f>'Sources and Uses Budget'!C22</f>
        <v>0</v>
      </c>
      <c r="D23" s="928">
        <f>'Sources and Uses Budget'!C22</f>
        <v>0</v>
      </c>
      <c r="E23" s="929">
        <f t="shared" si="1"/>
        <v>0</v>
      </c>
      <c r="F23" s="930"/>
      <c r="G23" s="930"/>
    </row>
    <row r="24" spans="1:7" s="477" customFormat="1" ht="12.75">
      <c r="A24" s="203" t="s">
        <v>1663</v>
      </c>
      <c r="B24" s="928">
        <f>'Sources and Uses Budget'!C23</f>
        <v>0</v>
      </c>
      <c r="C24" s="928">
        <f>'Sources and Uses Budget'!C23</f>
        <v>0</v>
      </c>
      <c r="D24" s="928">
        <f>'Sources and Uses Budget'!C23</f>
        <v>0</v>
      </c>
      <c r="E24" s="929">
        <f t="shared" si="1"/>
        <v>0</v>
      </c>
      <c r="F24" s="930"/>
      <c r="G24" s="930"/>
    </row>
    <row r="25" spans="1:7" s="477" customFormat="1" ht="12.75">
      <c r="A25" s="214" t="s">
        <v>1664</v>
      </c>
      <c r="B25" s="928">
        <f>'Sources and Uses Budget'!C24</f>
        <v>0</v>
      </c>
      <c r="C25" s="928">
        <f>'Sources and Uses Budget'!C24</f>
        <v>0</v>
      </c>
      <c r="D25" s="928">
        <f>'Sources and Uses Budget'!C24</f>
        <v>0</v>
      </c>
      <c r="E25" s="929">
        <f t="shared" si="1"/>
        <v>0</v>
      </c>
      <c r="F25" s="930"/>
      <c r="G25" s="930"/>
    </row>
    <row r="26" spans="1:7" s="477" customFormat="1" ht="12.75">
      <c r="A26" s="214" t="s">
        <v>1665</v>
      </c>
      <c r="B26" s="928">
        <f>'Sources and Uses Budget'!C25</f>
        <v>0</v>
      </c>
      <c r="C26" s="928">
        <f>'Sources and Uses Budget'!C25</f>
        <v>0</v>
      </c>
      <c r="D26" s="928">
        <f>'Sources and Uses Budget'!C25</f>
        <v>0</v>
      </c>
      <c r="E26" s="929">
        <f t="shared" si="1"/>
        <v>0</v>
      </c>
      <c r="F26" s="930"/>
      <c r="G26" s="930"/>
    </row>
    <row r="27" spans="1:7" s="477" customFormat="1" ht="12.75">
      <c r="A27" s="274" t="s">
        <v>1666</v>
      </c>
      <c r="B27" s="931">
        <f>'Sources and Uses Budget'!C26</f>
        <v>0</v>
      </c>
      <c r="C27" s="931">
        <f>'Sources and Uses Budget'!C26</f>
        <v>0</v>
      </c>
      <c r="D27" s="931">
        <f>'Sources and Uses Budget'!C26</f>
        <v>0</v>
      </c>
      <c r="E27" s="929">
        <f>C27-B27</f>
        <v>0</v>
      </c>
      <c r="F27" s="930"/>
      <c r="G27" s="930"/>
    </row>
    <row r="28" spans="1:7" s="477" customFormat="1" ht="12.75">
      <c r="A28" s="778" t="s">
        <v>1667</v>
      </c>
      <c r="B28" s="928">
        <f>'Sources and Uses Budget'!C27</f>
        <v>0</v>
      </c>
      <c r="C28" s="928">
        <f>'Sources and Uses Budget'!C27</f>
        <v>0</v>
      </c>
      <c r="D28" s="928">
        <f>'Sources and Uses Budget'!C27</f>
        <v>0</v>
      </c>
      <c r="E28" s="929">
        <f>C28-B28</f>
        <v>0</v>
      </c>
      <c r="F28" s="930"/>
      <c r="G28" s="930"/>
    </row>
    <row r="29" spans="1:7" s="477" customFormat="1" ht="12.75">
      <c r="A29" s="774" t="s">
        <v>1668</v>
      </c>
      <c r="B29" s="273"/>
      <c r="C29" s="273"/>
      <c r="D29" s="273"/>
      <c r="E29" s="273"/>
      <c r="F29" s="273"/>
      <c r="G29" s="273"/>
    </row>
    <row r="30" spans="1:7" s="477" customFormat="1" ht="12.75">
      <c r="A30" s="203" t="s">
        <v>1657</v>
      </c>
      <c r="B30" s="928">
        <f>'Sources and Uses Budget'!C29</f>
        <v>0</v>
      </c>
      <c r="C30" s="928">
        <f>'Sources and Uses Budget'!C29</f>
        <v>0</v>
      </c>
      <c r="D30" s="928">
        <f>'Sources and Uses Budget'!C29</f>
        <v>0</v>
      </c>
      <c r="E30" s="929">
        <f t="shared" si="0"/>
        <v>0</v>
      </c>
      <c r="F30" s="930"/>
      <c r="G30" s="930"/>
    </row>
    <row r="31" spans="1:7" s="477" customFormat="1" ht="12.75">
      <c r="A31" s="203" t="s">
        <v>1658</v>
      </c>
      <c r="B31" s="928">
        <f>'Sources and Uses Budget'!C30</f>
        <v>42320441</v>
      </c>
      <c r="C31" s="928">
        <f>'Sources and Uses Budget'!C30</f>
        <v>42320441</v>
      </c>
      <c r="D31" s="928">
        <f>'Sources and Uses Budget'!C30</f>
        <v>42320441</v>
      </c>
      <c r="E31" s="929">
        <f t="shared" si="0"/>
        <v>0</v>
      </c>
      <c r="F31" s="930"/>
      <c r="G31" s="930"/>
    </row>
    <row r="32" spans="1:7" s="477" customFormat="1" ht="12.75">
      <c r="A32" s="203" t="s">
        <v>1659</v>
      </c>
      <c r="B32" s="928">
        <f>'Sources and Uses Budget'!C31</f>
        <v>2038494</v>
      </c>
      <c r="C32" s="928">
        <f>'Sources and Uses Budget'!C31</f>
        <v>2038494</v>
      </c>
      <c r="D32" s="928">
        <f>'Sources and Uses Budget'!C31</f>
        <v>2038494</v>
      </c>
      <c r="E32" s="929">
        <f t="shared" si="0"/>
        <v>0</v>
      </c>
      <c r="F32" s="930"/>
      <c r="G32" s="930"/>
    </row>
    <row r="33" spans="1:7" s="477" customFormat="1" ht="12.75">
      <c r="A33" s="203" t="s">
        <v>1660</v>
      </c>
      <c r="B33" s="928">
        <f>'Sources and Uses Budget'!C32</f>
        <v>429283</v>
      </c>
      <c r="C33" s="928">
        <f>'Sources and Uses Budget'!C32</f>
        <v>429283</v>
      </c>
      <c r="D33" s="928">
        <f>'Sources and Uses Budget'!C32</f>
        <v>429283</v>
      </c>
      <c r="E33" s="929">
        <f t="shared" si="0"/>
        <v>0</v>
      </c>
      <c r="F33" s="930"/>
      <c r="G33" s="930"/>
    </row>
    <row r="34" spans="1:7" s="477" customFormat="1" ht="12.75">
      <c r="A34" s="203" t="s">
        <v>1661</v>
      </c>
      <c r="B34" s="928">
        <f>'Sources and Uses Budget'!C33</f>
        <v>1527878</v>
      </c>
      <c r="C34" s="928">
        <f>'Sources and Uses Budget'!C33</f>
        <v>1527878</v>
      </c>
      <c r="D34" s="928">
        <f>'Sources and Uses Budget'!C33</f>
        <v>1527878</v>
      </c>
      <c r="E34" s="929">
        <f t="shared" si="0"/>
        <v>0</v>
      </c>
      <c r="F34" s="930"/>
      <c r="G34" s="930"/>
    </row>
    <row r="35" spans="1:7" s="477" customFormat="1" ht="12.75">
      <c r="A35" s="203" t="s">
        <v>1662</v>
      </c>
      <c r="B35" s="928">
        <f>'Sources and Uses Budget'!C34</f>
        <v>0</v>
      </c>
      <c r="C35" s="928">
        <f>'Sources and Uses Budget'!C34</f>
        <v>0</v>
      </c>
      <c r="D35" s="928">
        <f>'Sources and Uses Budget'!C34</f>
        <v>0</v>
      </c>
      <c r="E35" s="929">
        <f t="shared" si="0"/>
        <v>0</v>
      </c>
      <c r="F35" s="930"/>
      <c r="G35" s="930"/>
    </row>
    <row r="36" spans="1:7" s="477" customFormat="1" ht="12.75">
      <c r="A36" s="203" t="s">
        <v>1663</v>
      </c>
      <c r="B36" s="928">
        <f>'Sources and Uses Budget'!C35</f>
        <v>795199</v>
      </c>
      <c r="C36" s="928">
        <f>'Sources and Uses Budget'!C35</f>
        <v>795199</v>
      </c>
      <c r="D36" s="928">
        <f>'Sources and Uses Budget'!C35</f>
        <v>795199</v>
      </c>
      <c r="E36" s="929">
        <f t="shared" si="0"/>
        <v>0</v>
      </c>
      <c r="F36" s="930"/>
      <c r="G36" s="930"/>
    </row>
    <row r="37" spans="1:7" s="477" customFormat="1" ht="12.75">
      <c r="A37" s="203" t="s">
        <v>1664</v>
      </c>
      <c r="B37" s="928">
        <f>'Sources and Uses Budget'!C36</f>
        <v>459380</v>
      </c>
      <c r="C37" s="928">
        <f>'Sources and Uses Budget'!C36</f>
        <v>459380</v>
      </c>
      <c r="D37" s="928">
        <f>'Sources and Uses Budget'!C36</f>
        <v>459380</v>
      </c>
      <c r="E37" s="929">
        <f t="shared" si="0"/>
        <v>0</v>
      </c>
      <c r="F37" s="930"/>
      <c r="G37" s="930"/>
    </row>
    <row r="38" spans="1:7" s="477" customFormat="1" ht="12.75">
      <c r="A38" s="214" t="s">
        <v>1665</v>
      </c>
      <c r="B38" s="928">
        <f>'Sources and Uses Budget'!C37</f>
        <v>0</v>
      </c>
      <c r="C38" s="928">
        <f>'Sources and Uses Budget'!C37</f>
        <v>0</v>
      </c>
      <c r="D38" s="928">
        <f>'Sources and Uses Budget'!C37</f>
        <v>0</v>
      </c>
      <c r="E38" s="929">
        <f>C38-B38</f>
        <v>0</v>
      </c>
      <c r="F38" s="930"/>
      <c r="G38" s="930"/>
    </row>
    <row r="39" spans="1:7" s="477" customFormat="1" ht="12.75">
      <c r="A39" s="778" t="s">
        <v>1669</v>
      </c>
      <c r="B39" s="931">
        <f>'Sources and Uses Budget'!C38</f>
        <v>47570675</v>
      </c>
      <c r="C39" s="931">
        <f>'Sources and Uses Budget'!C38</f>
        <v>47570675</v>
      </c>
      <c r="D39" s="931">
        <f>'Sources and Uses Budget'!C38</f>
        <v>47570675</v>
      </c>
      <c r="E39" s="929">
        <f>C39-B39</f>
        <v>0</v>
      </c>
      <c r="F39" s="930"/>
      <c r="G39" s="930"/>
    </row>
    <row r="40" spans="1:7" s="477" customFormat="1" ht="12.75">
      <c r="A40" s="774" t="s">
        <v>1670</v>
      </c>
      <c r="B40" s="273"/>
      <c r="C40" s="273"/>
      <c r="D40" s="273"/>
      <c r="E40" s="273"/>
      <c r="F40" s="273"/>
      <c r="G40" s="273"/>
    </row>
    <row r="41" spans="1:7" s="477" customFormat="1" ht="12.75">
      <c r="A41" s="779" t="s">
        <v>1671</v>
      </c>
      <c r="B41" s="928">
        <f>'Sources and Uses Budget'!C40</f>
        <v>1500000</v>
      </c>
      <c r="C41" s="928">
        <f>'Sources and Uses Budget'!C40</f>
        <v>1500000</v>
      </c>
      <c r="D41" s="928">
        <f>'Sources and Uses Budget'!C40</f>
        <v>1500000</v>
      </c>
      <c r="E41" s="929">
        <f>C41-B41</f>
        <v>0</v>
      </c>
      <c r="F41" s="930"/>
      <c r="G41" s="930"/>
    </row>
    <row r="42" spans="1:7" s="477" customFormat="1" ht="12.75">
      <c r="A42" s="779" t="s">
        <v>1672</v>
      </c>
      <c r="B42" s="928">
        <f>'Sources and Uses Budget'!C41</f>
        <v>1059296</v>
      </c>
      <c r="C42" s="928">
        <f>'Sources and Uses Budget'!C41</f>
        <v>1059296</v>
      </c>
      <c r="D42" s="928">
        <f>'Sources and Uses Budget'!C41</f>
        <v>1059296</v>
      </c>
      <c r="E42" s="929">
        <f>C42-B42</f>
        <v>0</v>
      </c>
      <c r="F42" s="930"/>
      <c r="G42" s="930"/>
    </row>
    <row r="43" spans="1:7" s="477" customFormat="1" ht="12" customHeight="1">
      <c r="A43" s="778" t="s">
        <v>1673</v>
      </c>
      <c r="B43" s="931">
        <f>'Sources and Uses Budget'!C42</f>
        <v>2559296</v>
      </c>
      <c r="C43" s="931">
        <f>'Sources and Uses Budget'!C42</f>
        <v>2559296</v>
      </c>
      <c r="D43" s="931">
        <f>'Sources and Uses Budget'!C42</f>
        <v>2559296</v>
      </c>
      <c r="E43" s="929">
        <f>C43-B43</f>
        <v>0</v>
      </c>
      <c r="F43" s="930"/>
      <c r="G43" s="930"/>
    </row>
    <row r="44" spans="1:7" s="477" customFormat="1" ht="12.75">
      <c r="A44" s="778" t="s">
        <v>1674</v>
      </c>
      <c r="B44" s="928">
        <f>'Sources and Uses Budget'!C43</f>
        <v>295022</v>
      </c>
      <c r="C44" s="928">
        <f>'Sources and Uses Budget'!C43</f>
        <v>295022</v>
      </c>
      <c r="D44" s="928">
        <f>'Sources and Uses Budget'!C43</f>
        <v>295022</v>
      </c>
      <c r="E44" s="929">
        <f>C44-B44</f>
        <v>0</v>
      </c>
      <c r="F44" s="930"/>
      <c r="G44" s="930"/>
    </row>
    <row r="45" spans="1:7" s="477" customFormat="1" ht="12.75">
      <c r="A45" s="199" t="s">
        <v>1675</v>
      </c>
      <c r="B45" s="273"/>
      <c r="C45" s="273"/>
      <c r="D45" s="273"/>
      <c r="E45" s="273"/>
      <c r="F45" s="273"/>
      <c r="G45" s="273"/>
    </row>
    <row r="46" spans="1:7" s="477" customFormat="1" ht="12" customHeight="1">
      <c r="A46" s="203" t="s">
        <v>1676</v>
      </c>
      <c r="B46" s="928">
        <f>'Sources and Uses Budget'!C45</f>
        <v>4154993</v>
      </c>
      <c r="C46" s="928">
        <f>'Sources and Uses Budget'!C45</f>
        <v>4154993</v>
      </c>
      <c r="D46" s="928">
        <f>'Sources and Uses Budget'!C45</f>
        <v>4154993</v>
      </c>
      <c r="E46" s="929">
        <f t="shared" si="0"/>
        <v>0</v>
      </c>
      <c r="F46" s="930"/>
      <c r="G46" s="930"/>
    </row>
    <row r="47" spans="1:7" s="477" customFormat="1" ht="12.75">
      <c r="A47" s="203" t="s">
        <v>1677</v>
      </c>
      <c r="B47" s="928">
        <f>'Sources and Uses Budget'!C46</f>
        <v>245464</v>
      </c>
      <c r="C47" s="928">
        <f>'Sources and Uses Budget'!C46</f>
        <v>245464</v>
      </c>
      <c r="D47" s="928">
        <f>'Sources and Uses Budget'!C46</f>
        <v>245464</v>
      </c>
      <c r="E47" s="929">
        <f t="shared" si="0"/>
        <v>0</v>
      </c>
      <c r="F47" s="930"/>
      <c r="G47" s="930"/>
    </row>
    <row r="48" spans="1:7" s="477" customFormat="1" ht="12.75">
      <c r="A48" s="203" t="s">
        <v>1678</v>
      </c>
      <c r="B48" s="928">
        <f>'Sources and Uses Budget'!C47</f>
        <v>0</v>
      </c>
      <c r="C48" s="928">
        <f>'Sources and Uses Budget'!C47</f>
        <v>0</v>
      </c>
      <c r="D48" s="928">
        <f>'Sources and Uses Budget'!C47</f>
        <v>0</v>
      </c>
      <c r="E48" s="929">
        <f t="shared" si="0"/>
        <v>0</v>
      </c>
      <c r="F48" s="930"/>
      <c r="G48" s="930"/>
    </row>
    <row r="49" spans="1:7" s="477" customFormat="1" ht="12.75">
      <c r="A49" s="203" t="s">
        <v>1679</v>
      </c>
      <c r="B49" s="928">
        <f>'Sources and Uses Budget'!C48</f>
        <v>0</v>
      </c>
      <c r="C49" s="928">
        <f>'Sources and Uses Budget'!C48</f>
        <v>0</v>
      </c>
      <c r="D49" s="928">
        <f>'Sources and Uses Budget'!C48</f>
        <v>0</v>
      </c>
      <c r="E49" s="929">
        <f t="shared" si="0"/>
        <v>0</v>
      </c>
      <c r="F49" s="930"/>
      <c r="G49" s="930"/>
    </row>
    <row r="50" spans="1:7" s="477" customFormat="1" ht="12.75">
      <c r="A50" s="203" t="s">
        <v>1680</v>
      </c>
      <c r="B50" s="928">
        <f>'Sources and Uses Budget'!C49</f>
        <v>209000</v>
      </c>
      <c r="C50" s="928">
        <f>'Sources and Uses Budget'!C49</f>
        <v>209000</v>
      </c>
      <c r="D50" s="928">
        <f>'Sources and Uses Budget'!C49</f>
        <v>209000</v>
      </c>
      <c r="E50" s="929">
        <f t="shared" si="0"/>
        <v>0</v>
      </c>
      <c r="F50" s="930"/>
      <c r="G50" s="930"/>
    </row>
    <row r="51" spans="1:7" s="477" customFormat="1" ht="12.75">
      <c r="A51" s="203" t="s">
        <v>1681</v>
      </c>
      <c r="B51" s="928">
        <f>'Sources and Uses Budget'!C50</f>
        <v>0</v>
      </c>
      <c r="C51" s="928">
        <f>'Sources and Uses Budget'!C50</f>
        <v>0</v>
      </c>
      <c r="D51" s="928">
        <f>'Sources and Uses Budget'!C50</f>
        <v>0</v>
      </c>
      <c r="E51" s="929">
        <f t="shared" si="0"/>
        <v>0</v>
      </c>
      <c r="F51" s="930"/>
      <c r="G51" s="930"/>
    </row>
    <row r="52" spans="1:7" s="478" customFormat="1" ht="12.75">
      <c r="A52" s="203" t="s">
        <v>1682</v>
      </c>
      <c r="B52" s="928">
        <f>'Sources and Uses Budget'!C51</f>
        <v>600000</v>
      </c>
      <c r="C52" s="928">
        <f>'Sources and Uses Budget'!C51</f>
        <v>600000</v>
      </c>
      <c r="D52" s="928">
        <f>'Sources and Uses Budget'!C51</f>
        <v>600000</v>
      </c>
      <c r="E52" s="929">
        <f t="shared" si="0"/>
        <v>0</v>
      </c>
      <c r="F52" s="930"/>
      <c r="G52" s="930"/>
    </row>
    <row r="53" spans="1:7" s="477" customFormat="1" ht="12.75">
      <c r="A53" s="210" t="s">
        <v>1665</v>
      </c>
      <c r="B53" s="928">
        <f>'Sources and Uses Budget'!C52</f>
        <v>48000</v>
      </c>
      <c r="C53" s="928">
        <f>'Sources and Uses Budget'!C52</f>
        <v>48000</v>
      </c>
      <c r="D53" s="928">
        <f>'Sources and Uses Budget'!C52</f>
        <v>48000</v>
      </c>
      <c r="E53" s="929">
        <f t="shared" si="0"/>
        <v>0</v>
      </c>
      <c r="F53" s="930"/>
      <c r="G53" s="930"/>
    </row>
    <row r="54" spans="1:7" s="477" customFormat="1" ht="12.75">
      <c r="A54" s="207" t="s">
        <v>1684</v>
      </c>
      <c r="B54" s="931">
        <f>'Sources and Uses Budget'!C53</f>
        <v>5257457</v>
      </c>
      <c r="C54" s="931">
        <f>'Sources and Uses Budget'!C53</f>
        <v>5257457</v>
      </c>
      <c r="D54" s="931">
        <f>'Sources and Uses Budget'!C53</f>
        <v>5257457</v>
      </c>
      <c r="E54" s="929">
        <f t="shared" si="0"/>
        <v>0</v>
      </c>
      <c r="F54" s="930"/>
      <c r="G54" s="930"/>
    </row>
    <row r="55" spans="1:7" s="477" customFormat="1" ht="12" customHeight="1">
      <c r="A55" s="774" t="s">
        <v>1268</v>
      </c>
      <c r="B55" s="273"/>
      <c r="C55" s="273"/>
      <c r="D55" s="273"/>
      <c r="E55" s="273"/>
      <c r="F55" s="273"/>
      <c r="G55" s="273"/>
    </row>
    <row r="56" spans="1:7" s="477" customFormat="1" ht="12.75">
      <c r="A56" s="779" t="s">
        <v>1685</v>
      </c>
      <c r="B56" s="928">
        <f>'Sources and Uses Budget'!C55</f>
        <v>0</v>
      </c>
      <c r="C56" s="928">
        <f>'Sources and Uses Budget'!C55</f>
        <v>0</v>
      </c>
      <c r="D56" s="928">
        <f>'Sources and Uses Budget'!C55</f>
        <v>0</v>
      </c>
      <c r="E56" s="929">
        <f t="shared" si="0"/>
        <v>0</v>
      </c>
      <c r="F56" s="930"/>
      <c r="G56" s="930"/>
    </row>
    <row r="57" spans="1:7" s="477" customFormat="1" ht="12.75">
      <c r="A57" s="779" t="s">
        <v>1678</v>
      </c>
      <c r="B57" s="928">
        <f>'Sources and Uses Budget'!C56</f>
        <v>0</v>
      </c>
      <c r="C57" s="928">
        <f>'Sources and Uses Budget'!C56</f>
        <v>0</v>
      </c>
      <c r="D57" s="928">
        <f>'Sources and Uses Budget'!C56</f>
        <v>0</v>
      </c>
      <c r="E57" s="929">
        <f t="shared" si="0"/>
        <v>0</v>
      </c>
      <c r="F57" s="930"/>
      <c r="G57" s="930"/>
    </row>
    <row r="58" spans="1:7" s="477" customFormat="1" ht="12.75">
      <c r="A58" s="779" t="s">
        <v>1680</v>
      </c>
      <c r="B58" s="928">
        <f>'Sources and Uses Budget'!C57</f>
        <v>20000</v>
      </c>
      <c r="C58" s="928">
        <f>'Sources and Uses Budget'!C57</f>
        <v>20000</v>
      </c>
      <c r="D58" s="928">
        <f>'Sources and Uses Budget'!C57</f>
        <v>20000</v>
      </c>
      <c r="E58" s="929">
        <f t="shared" si="0"/>
        <v>0</v>
      </c>
      <c r="F58" s="930"/>
      <c r="G58" s="930"/>
    </row>
    <row r="59" spans="1:7" s="477" customFormat="1" ht="12.75">
      <c r="A59" s="779" t="s">
        <v>1681</v>
      </c>
      <c r="B59" s="928">
        <f>'Sources and Uses Budget'!C58</f>
        <v>0</v>
      </c>
      <c r="C59" s="928">
        <f>'Sources and Uses Budget'!C58</f>
        <v>0</v>
      </c>
      <c r="D59" s="928">
        <f>'Sources and Uses Budget'!C58</f>
        <v>0</v>
      </c>
      <c r="E59" s="929">
        <f t="shared" si="0"/>
        <v>0</v>
      </c>
      <c r="F59" s="930"/>
      <c r="G59" s="930"/>
    </row>
    <row r="60" spans="1:7" s="477" customFormat="1" ht="12.75">
      <c r="A60" s="779" t="s">
        <v>1682</v>
      </c>
      <c r="B60" s="928">
        <f>'Sources and Uses Budget'!C59</f>
        <v>0</v>
      </c>
      <c r="C60" s="928">
        <f>'Sources and Uses Budget'!C59</f>
        <v>0</v>
      </c>
      <c r="D60" s="928">
        <f>'Sources and Uses Budget'!C59</f>
        <v>0</v>
      </c>
      <c r="E60" s="929">
        <f t="shared" si="0"/>
        <v>0</v>
      </c>
      <c r="F60" s="930"/>
      <c r="G60" s="930"/>
    </row>
    <row r="61" spans="1:7" s="477" customFormat="1" ht="13.9" customHeight="1">
      <c r="A61" s="780" t="s">
        <v>1665</v>
      </c>
      <c r="B61" s="928">
        <f>'Sources and Uses Budget'!C60</f>
        <v>30000</v>
      </c>
      <c r="C61" s="928">
        <f>'Sources and Uses Budget'!C60</f>
        <v>30000</v>
      </c>
      <c r="D61" s="928">
        <f>'Sources and Uses Budget'!C60</f>
        <v>30000</v>
      </c>
      <c r="E61" s="929">
        <f t="shared" si="0"/>
        <v>0</v>
      </c>
      <c r="F61" s="930"/>
      <c r="G61" s="930"/>
    </row>
    <row r="62" spans="1:7" s="477" customFormat="1" ht="12.75">
      <c r="A62" s="778" t="s">
        <v>1687</v>
      </c>
      <c r="B62" s="931">
        <f>'Sources and Uses Budget'!C61</f>
        <v>50000</v>
      </c>
      <c r="C62" s="931">
        <f>'Sources and Uses Budget'!C61</f>
        <v>50000</v>
      </c>
      <c r="D62" s="931">
        <f>'Sources and Uses Budget'!C61</f>
        <v>50000</v>
      </c>
      <c r="E62" s="929">
        <f t="shared" si="0"/>
        <v>0</v>
      </c>
      <c r="F62" s="930"/>
      <c r="G62" s="930"/>
    </row>
    <row r="63" spans="1:7" s="477" customFormat="1" ht="12.75">
      <c r="A63" s="781" t="s">
        <v>1688</v>
      </c>
      <c r="B63" s="931">
        <f>'Sources and Uses Budget'!C62</f>
        <v>57854472</v>
      </c>
      <c r="C63" s="931">
        <f>'Sources and Uses Budget'!C62</f>
        <v>57854472</v>
      </c>
      <c r="D63" s="931">
        <f>'Sources and Uses Budget'!C62</f>
        <v>57854472</v>
      </c>
      <c r="E63" s="929">
        <f t="shared" si="0"/>
        <v>0</v>
      </c>
      <c r="F63" s="930"/>
      <c r="G63" s="930"/>
    </row>
    <row r="64" spans="1:7" s="477" customFormat="1" ht="24">
      <c r="A64" s="199" t="s">
        <v>1689</v>
      </c>
      <c r="B64" s="273"/>
      <c r="C64" s="273"/>
      <c r="D64" s="273"/>
      <c r="E64" s="273"/>
      <c r="F64" s="273"/>
      <c r="G64" s="273"/>
    </row>
    <row r="65" spans="1:7" s="477" customFormat="1" ht="12.75">
      <c r="A65" s="203" t="s">
        <v>1690</v>
      </c>
      <c r="B65" s="928">
        <f>'Sources and Uses Budget'!C64</f>
        <v>210000</v>
      </c>
      <c r="C65" s="928">
        <f>'Sources and Uses Budget'!C64</f>
        <v>210000</v>
      </c>
      <c r="D65" s="928">
        <f>'Sources and Uses Budget'!C64</f>
        <v>210000</v>
      </c>
      <c r="E65" s="929">
        <f t="shared" si="0"/>
        <v>0</v>
      </c>
      <c r="F65" s="930"/>
      <c r="G65" s="930"/>
    </row>
    <row r="66" spans="1:7" s="477" customFormat="1" ht="24">
      <c r="A66" s="203" t="s">
        <v>1691</v>
      </c>
      <c r="B66" s="928">
        <f>'Sources and Uses Budget'!C65</f>
        <v>0</v>
      </c>
      <c r="C66" s="928">
        <f>'Sources and Uses Budget'!C65</f>
        <v>0</v>
      </c>
      <c r="D66" s="928">
        <f>'Sources and Uses Budget'!C65</f>
        <v>0</v>
      </c>
      <c r="E66" s="929">
        <f t="shared" si="0"/>
        <v>0</v>
      </c>
      <c r="F66" s="930"/>
      <c r="G66" s="930"/>
    </row>
    <row r="67" spans="1:7" s="477" customFormat="1" ht="24">
      <c r="A67" s="203" t="s">
        <v>1692</v>
      </c>
      <c r="B67" s="928">
        <f>'Sources and Uses Budget'!C66</f>
        <v>335000</v>
      </c>
      <c r="C67" s="928">
        <f>'Sources and Uses Budget'!C66</f>
        <v>335000</v>
      </c>
      <c r="D67" s="928">
        <f>'Sources and Uses Budget'!C66</f>
        <v>335000</v>
      </c>
      <c r="E67" s="929">
        <f t="shared" si="0"/>
        <v>0</v>
      </c>
      <c r="F67" s="930"/>
      <c r="G67" s="930"/>
    </row>
    <row r="68" spans="1:7" s="477" customFormat="1" ht="12.75">
      <c r="A68" s="203" t="s">
        <v>1693</v>
      </c>
      <c r="B68" s="928">
        <f>'Sources and Uses Budget'!C67</f>
        <v>0</v>
      </c>
      <c r="C68" s="928">
        <f>'Sources and Uses Budget'!C67</f>
        <v>0</v>
      </c>
      <c r="D68" s="928">
        <f>'Sources and Uses Budget'!C67</f>
        <v>0</v>
      </c>
      <c r="E68" s="929">
        <f t="shared" si="0"/>
        <v>0</v>
      </c>
      <c r="F68" s="930"/>
      <c r="G68" s="930"/>
    </row>
    <row r="69" spans="1:7" s="477" customFormat="1" ht="12.75">
      <c r="A69" s="214" t="s">
        <v>2452</v>
      </c>
      <c r="B69" s="928">
        <f>'Sources and Uses Budget'!C68</f>
        <v>0</v>
      </c>
      <c r="C69" s="928">
        <f>'Sources and Uses Budget'!C68</f>
        <v>0</v>
      </c>
      <c r="D69" s="928">
        <f>'Sources and Uses Budget'!C68</f>
        <v>0</v>
      </c>
      <c r="E69" s="929">
        <f t="shared" si="0"/>
        <v>0</v>
      </c>
      <c r="F69" s="930"/>
      <c r="G69" s="930"/>
    </row>
    <row r="70" spans="1:7" s="477" customFormat="1" ht="12.75">
      <c r="A70" s="207" t="s">
        <v>1694</v>
      </c>
      <c r="B70" s="931">
        <f>'Sources and Uses Budget'!C69</f>
        <v>545000</v>
      </c>
      <c r="C70" s="931">
        <f>'Sources and Uses Budget'!C69</f>
        <v>545000</v>
      </c>
      <c r="D70" s="931">
        <f>'Sources and Uses Budget'!C69</f>
        <v>545000</v>
      </c>
      <c r="E70" s="929">
        <f t="shared" si="0"/>
        <v>0</v>
      </c>
      <c r="F70" s="930"/>
      <c r="G70" s="930"/>
    </row>
    <row r="71" spans="1:7" s="477" customFormat="1" ht="12.75">
      <c r="A71" s="774" t="s">
        <v>1695</v>
      </c>
      <c r="B71" s="273"/>
      <c r="C71" s="273"/>
      <c r="D71" s="273"/>
      <c r="E71" s="273"/>
      <c r="F71" s="273"/>
      <c r="G71" s="273"/>
    </row>
    <row r="72" spans="1:7" s="477" customFormat="1" ht="12.75">
      <c r="A72" s="779" t="s">
        <v>1696</v>
      </c>
      <c r="B72" s="928">
        <f>'Sources and Uses Budget'!C71</f>
        <v>0</v>
      </c>
      <c r="C72" s="928">
        <f>'Sources and Uses Budget'!C71</f>
        <v>0</v>
      </c>
      <c r="D72" s="928">
        <f>'Sources and Uses Budget'!C71</f>
        <v>0</v>
      </c>
      <c r="E72" s="929">
        <f t="shared" si="0"/>
        <v>0</v>
      </c>
      <c r="F72" s="930"/>
      <c r="G72" s="930"/>
    </row>
    <row r="73" spans="1:7" s="477" customFormat="1" ht="12.75">
      <c r="A73" s="779" t="s">
        <v>1697</v>
      </c>
      <c r="B73" s="928">
        <f>'Sources and Uses Budget'!C72</f>
        <v>0</v>
      </c>
      <c r="C73" s="928">
        <f>'Sources and Uses Budget'!C72</f>
        <v>0</v>
      </c>
      <c r="D73" s="928">
        <f>'Sources and Uses Budget'!C72</f>
        <v>0</v>
      </c>
      <c r="E73" s="929">
        <f t="shared" si="0"/>
        <v>0</v>
      </c>
      <c r="F73" s="930"/>
      <c r="G73" s="930"/>
    </row>
    <row r="74" spans="1:7" s="477" customFormat="1" ht="12.75">
      <c r="A74" s="782" t="s">
        <v>1698</v>
      </c>
      <c r="B74" s="928">
        <f>'Sources and Uses Budget'!C73</f>
        <v>0</v>
      </c>
      <c r="C74" s="928">
        <f>'Sources and Uses Budget'!C73</f>
        <v>0</v>
      </c>
      <c r="D74" s="928">
        <f>'Sources and Uses Budget'!C73</f>
        <v>0</v>
      </c>
      <c r="E74" s="929">
        <f>C74-B74</f>
        <v>0</v>
      </c>
      <c r="F74" s="930"/>
      <c r="G74" s="930"/>
    </row>
    <row r="75" spans="1:7" s="477" customFormat="1" ht="12.75">
      <c r="A75" s="779" t="s">
        <v>1699</v>
      </c>
      <c r="B75" s="928">
        <f>'Sources and Uses Budget'!C74</f>
        <v>257377</v>
      </c>
      <c r="C75" s="928">
        <f>'Sources and Uses Budget'!C74</f>
        <v>257377</v>
      </c>
      <c r="D75" s="928">
        <f>'Sources and Uses Budget'!C74</f>
        <v>257377</v>
      </c>
      <c r="E75" s="929">
        <f>C75-B75</f>
        <v>0</v>
      </c>
      <c r="F75" s="930"/>
      <c r="G75" s="930"/>
    </row>
    <row r="76" spans="1:7" s="477" customFormat="1" ht="12.75">
      <c r="A76" s="783" t="s">
        <v>1665</v>
      </c>
      <c r="B76" s="928">
        <f>'Sources and Uses Budget'!C75</f>
        <v>578870</v>
      </c>
      <c r="C76" s="928">
        <f>'Sources and Uses Budget'!C75</f>
        <v>578870</v>
      </c>
      <c r="D76" s="928">
        <f>'Sources and Uses Budget'!C75</f>
        <v>578870</v>
      </c>
      <c r="E76" s="929">
        <f>C76-B76</f>
        <v>0</v>
      </c>
      <c r="F76" s="930"/>
      <c r="G76" s="930"/>
    </row>
    <row r="77" spans="1:7" s="477" customFormat="1" ht="12.75">
      <c r="A77" s="778" t="s">
        <v>1701</v>
      </c>
      <c r="B77" s="931">
        <f>'Sources and Uses Budget'!C76</f>
        <v>836247</v>
      </c>
      <c r="C77" s="931">
        <f>'Sources and Uses Budget'!C76</f>
        <v>836247</v>
      </c>
      <c r="D77" s="931">
        <f>'Sources and Uses Budget'!C76</f>
        <v>836247</v>
      </c>
      <c r="E77" s="929">
        <f>C77-B77</f>
        <v>0</v>
      </c>
      <c r="F77" s="930"/>
      <c r="G77" s="930"/>
    </row>
    <row r="78" spans="1:7" s="477" customFormat="1" ht="12.75">
      <c r="A78" s="774" t="s">
        <v>1702</v>
      </c>
      <c r="B78" s="273"/>
      <c r="C78" s="273"/>
      <c r="D78" s="273"/>
      <c r="E78" s="273"/>
      <c r="F78" s="273"/>
      <c r="G78" s="273"/>
    </row>
    <row r="79" spans="1:7" s="477" customFormat="1" ht="13.9" customHeight="1">
      <c r="A79" s="779" t="s">
        <v>1703</v>
      </c>
      <c r="B79" s="928">
        <f>'Sources and Uses Budget'!C78</f>
        <v>2240264</v>
      </c>
      <c r="C79" s="928">
        <f>'Sources and Uses Budget'!C78</f>
        <v>2240264</v>
      </c>
      <c r="D79" s="928">
        <f>'Sources and Uses Budget'!C78</f>
        <v>2240264</v>
      </c>
      <c r="E79" s="929">
        <f t="shared" ref="E79:E105" si="2">C79-B79</f>
        <v>0</v>
      </c>
      <c r="F79" s="930"/>
      <c r="G79" s="930"/>
    </row>
    <row r="80" spans="1:7" s="477" customFormat="1" ht="12.75">
      <c r="A80" s="779" t="s">
        <v>1704</v>
      </c>
      <c r="B80" s="928">
        <f>'Sources and Uses Budget'!C79</f>
        <v>731703</v>
      </c>
      <c r="C80" s="928">
        <f>'Sources and Uses Budget'!C79</f>
        <v>731703</v>
      </c>
      <c r="D80" s="928">
        <f>'Sources and Uses Budget'!C79</f>
        <v>731703</v>
      </c>
      <c r="E80" s="929">
        <f t="shared" si="2"/>
        <v>0</v>
      </c>
      <c r="F80" s="930"/>
      <c r="G80" s="930"/>
    </row>
    <row r="81" spans="1:7" s="477" customFormat="1" ht="12.75">
      <c r="A81" s="778" t="s">
        <v>1705</v>
      </c>
      <c r="B81" s="931">
        <f>'Sources and Uses Budget'!C80</f>
        <v>2971967</v>
      </c>
      <c r="C81" s="931">
        <f>'Sources and Uses Budget'!C80</f>
        <v>2971967</v>
      </c>
      <c r="D81" s="931">
        <f>'Sources and Uses Budget'!C80</f>
        <v>2971967</v>
      </c>
      <c r="E81" s="929">
        <f t="shared" si="2"/>
        <v>0</v>
      </c>
      <c r="F81" s="930"/>
      <c r="G81" s="930"/>
    </row>
    <row r="82" spans="1:7" s="477" customFormat="1" ht="12.75">
      <c r="A82" s="774" t="s">
        <v>1706</v>
      </c>
      <c r="B82" s="273"/>
      <c r="C82" s="273"/>
      <c r="D82" s="273"/>
      <c r="E82" s="273"/>
      <c r="F82" s="273"/>
      <c r="G82" s="273"/>
    </row>
    <row r="83" spans="1:7" s="477" customFormat="1" ht="12.75">
      <c r="A83" s="203" t="s">
        <v>1707</v>
      </c>
      <c r="B83" s="928">
        <f>'Sources and Uses Budget'!C82</f>
        <v>68235</v>
      </c>
      <c r="C83" s="928">
        <f>'Sources and Uses Budget'!C82</f>
        <v>68235</v>
      </c>
      <c r="D83" s="928">
        <f>'Sources and Uses Budget'!C82</f>
        <v>68235</v>
      </c>
      <c r="E83" s="929">
        <f t="shared" si="2"/>
        <v>0</v>
      </c>
      <c r="F83" s="930"/>
      <c r="G83" s="930"/>
    </row>
    <row r="84" spans="1:7" s="477" customFormat="1" ht="12.75">
      <c r="A84" s="203" t="s">
        <v>1708</v>
      </c>
      <c r="B84" s="928">
        <f>'Sources and Uses Budget'!C83</f>
        <v>279000</v>
      </c>
      <c r="C84" s="928">
        <f>'Sources and Uses Budget'!C83</f>
        <v>279000</v>
      </c>
      <c r="D84" s="928">
        <f>'Sources and Uses Budget'!C83</f>
        <v>279000</v>
      </c>
      <c r="E84" s="929">
        <f t="shared" si="2"/>
        <v>0</v>
      </c>
      <c r="F84" s="930"/>
      <c r="G84" s="930"/>
    </row>
    <row r="85" spans="1:7" s="477" customFormat="1" ht="12.75">
      <c r="A85" s="203" t="s">
        <v>1709</v>
      </c>
      <c r="B85" s="928">
        <f>'Sources and Uses Budget'!C84</f>
        <v>493533</v>
      </c>
      <c r="C85" s="928">
        <f>'Sources and Uses Budget'!C84</f>
        <v>493533</v>
      </c>
      <c r="D85" s="928">
        <f>'Sources and Uses Budget'!C84</f>
        <v>493533</v>
      </c>
      <c r="E85" s="929">
        <f t="shared" si="2"/>
        <v>0</v>
      </c>
      <c r="F85" s="930"/>
      <c r="G85" s="930"/>
    </row>
    <row r="86" spans="1:7" s="477" customFormat="1" ht="12.75">
      <c r="A86" s="203" t="s">
        <v>1710</v>
      </c>
      <c r="B86" s="928">
        <f>'Sources and Uses Budget'!C85</f>
        <v>453778</v>
      </c>
      <c r="C86" s="928">
        <f>'Sources and Uses Budget'!C85</f>
        <v>453778</v>
      </c>
      <c r="D86" s="928">
        <f>'Sources and Uses Budget'!C85</f>
        <v>453778</v>
      </c>
      <c r="E86" s="929">
        <f t="shared" si="2"/>
        <v>0</v>
      </c>
      <c r="F86" s="930"/>
      <c r="G86" s="930"/>
    </row>
    <row r="87" spans="1:7" s="477" customFormat="1" ht="12.75">
      <c r="A87" s="203" t="s">
        <v>1711</v>
      </c>
      <c r="B87" s="928">
        <f>'Sources and Uses Budget'!C86</f>
        <v>1500000</v>
      </c>
      <c r="C87" s="928">
        <f>'Sources and Uses Budget'!C86</f>
        <v>1500000</v>
      </c>
      <c r="D87" s="928">
        <f>'Sources and Uses Budget'!C86</f>
        <v>1500000</v>
      </c>
      <c r="E87" s="929">
        <f t="shared" si="2"/>
        <v>0</v>
      </c>
      <c r="F87" s="930"/>
      <c r="G87" s="930"/>
    </row>
    <row r="88" spans="1:7" s="477" customFormat="1" ht="12.75">
      <c r="A88" s="203" t="s">
        <v>1712</v>
      </c>
      <c r="B88" s="928">
        <f>'Sources and Uses Budget'!C87</f>
        <v>400000</v>
      </c>
      <c r="C88" s="928">
        <f>'Sources and Uses Budget'!C87</f>
        <v>400000</v>
      </c>
      <c r="D88" s="928">
        <f>'Sources and Uses Budget'!C87</f>
        <v>400000</v>
      </c>
      <c r="E88" s="929">
        <f t="shared" si="2"/>
        <v>0</v>
      </c>
      <c r="F88" s="930"/>
      <c r="G88" s="930"/>
    </row>
    <row r="89" spans="1:7" s="477" customFormat="1" ht="12.75">
      <c r="A89" s="203" t="s">
        <v>1713</v>
      </c>
      <c r="B89" s="928">
        <f>'Sources and Uses Budget'!C88</f>
        <v>469000</v>
      </c>
      <c r="C89" s="928">
        <f>'Sources and Uses Budget'!C88</f>
        <v>469000</v>
      </c>
      <c r="D89" s="928">
        <f>'Sources and Uses Budget'!C88</f>
        <v>469000</v>
      </c>
      <c r="E89" s="929">
        <f t="shared" si="2"/>
        <v>0</v>
      </c>
      <c r="F89" s="930"/>
      <c r="G89" s="930"/>
    </row>
    <row r="90" spans="1:7" s="477" customFormat="1" ht="12.75">
      <c r="A90" s="203" t="s">
        <v>1714</v>
      </c>
      <c r="B90" s="928">
        <f>'Sources and Uses Budget'!C89</f>
        <v>25000</v>
      </c>
      <c r="C90" s="928">
        <f>'Sources and Uses Budget'!C89</f>
        <v>25000</v>
      </c>
      <c r="D90" s="928">
        <f>'Sources and Uses Budget'!C89</f>
        <v>25000</v>
      </c>
      <c r="E90" s="929">
        <f t="shared" si="2"/>
        <v>0</v>
      </c>
      <c r="F90" s="930"/>
      <c r="G90" s="930"/>
    </row>
    <row r="91" spans="1:7" s="477" customFormat="1" ht="12.75">
      <c r="A91" s="214" t="s">
        <v>1715</v>
      </c>
      <c r="B91" s="928">
        <f>'Sources and Uses Budget'!C90</f>
        <v>0</v>
      </c>
      <c r="C91" s="928">
        <f>'Sources and Uses Budget'!C90</f>
        <v>0</v>
      </c>
      <c r="D91" s="928">
        <f>'Sources and Uses Budget'!C90</f>
        <v>0</v>
      </c>
      <c r="E91" s="929">
        <f t="shared" si="2"/>
        <v>0</v>
      </c>
      <c r="F91" s="930"/>
      <c r="G91" s="930"/>
    </row>
    <row r="92" spans="1:7" s="477" customFormat="1" ht="12.75">
      <c r="A92" s="214" t="s">
        <v>1716</v>
      </c>
      <c r="B92" s="928">
        <f>'Sources and Uses Budget'!C91</f>
        <v>40000</v>
      </c>
      <c r="C92" s="928">
        <f>'Sources and Uses Budget'!C91</f>
        <v>40000</v>
      </c>
      <c r="D92" s="928">
        <f>'Sources and Uses Budget'!C91</f>
        <v>40000</v>
      </c>
      <c r="E92" s="929">
        <f t="shared" si="2"/>
        <v>0</v>
      </c>
      <c r="F92" s="930"/>
      <c r="G92" s="930"/>
    </row>
    <row r="93" spans="1:7" s="477" customFormat="1" ht="12.75">
      <c r="A93" s="210" t="s">
        <v>1665</v>
      </c>
      <c r="B93" s="928">
        <f>'Sources and Uses Budget'!C92</f>
        <v>0</v>
      </c>
      <c r="C93" s="928">
        <f>'Sources and Uses Budget'!C92</f>
        <v>0</v>
      </c>
      <c r="D93" s="928">
        <f>'Sources and Uses Budget'!C92</f>
        <v>0</v>
      </c>
      <c r="E93" s="929">
        <f t="shared" si="2"/>
        <v>0</v>
      </c>
      <c r="F93" s="930"/>
      <c r="G93" s="930"/>
    </row>
    <row r="94" spans="1:7" s="477" customFormat="1" ht="12.75">
      <c r="A94" s="210" t="s">
        <v>1665</v>
      </c>
      <c r="B94" s="928">
        <f>'Sources and Uses Budget'!C93</f>
        <v>0</v>
      </c>
      <c r="C94" s="928">
        <f>'Sources and Uses Budget'!C93</f>
        <v>0</v>
      </c>
      <c r="D94" s="928">
        <f>'Sources and Uses Budget'!C93</f>
        <v>0</v>
      </c>
      <c r="E94" s="929">
        <f t="shared" si="2"/>
        <v>0</v>
      </c>
      <c r="F94" s="930"/>
      <c r="G94" s="930"/>
    </row>
    <row r="95" spans="1:7" s="477" customFormat="1" ht="12.75">
      <c r="A95" s="210" t="s">
        <v>1665</v>
      </c>
      <c r="B95" s="928">
        <f>'Sources and Uses Budget'!C94</f>
        <v>0</v>
      </c>
      <c r="C95" s="928">
        <f>'Sources and Uses Budget'!C94</f>
        <v>0</v>
      </c>
      <c r="D95" s="928">
        <f>'Sources and Uses Budget'!C94</f>
        <v>0</v>
      </c>
      <c r="E95" s="929">
        <f t="shared" si="2"/>
        <v>0</v>
      </c>
      <c r="F95" s="930"/>
      <c r="G95" s="930"/>
    </row>
    <row r="96" spans="1:7" s="477" customFormat="1" ht="12.75">
      <c r="A96" s="207" t="s">
        <v>1717</v>
      </c>
      <c r="B96" s="931">
        <f>'Sources and Uses Budget'!C95</f>
        <v>3728546</v>
      </c>
      <c r="C96" s="931">
        <f>'Sources and Uses Budget'!C95</f>
        <v>3728546</v>
      </c>
      <c r="D96" s="931">
        <f>'Sources and Uses Budget'!C95</f>
        <v>3728546</v>
      </c>
      <c r="E96" s="929">
        <f t="shared" si="2"/>
        <v>0</v>
      </c>
      <c r="F96" s="930"/>
      <c r="G96" s="930"/>
    </row>
    <row r="97" spans="1:7" s="477" customFormat="1" ht="12.75">
      <c r="A97" s="207" t="s">
        <v>1718</v>
      </c>
      <c r="B97" s="931">
        <f>'Sources and Uses Budget'!C96</f>
        <v>65936232</v>
      </c>
      <c r="C97" s="931">
        <f>'Sources and Uses Budget'!C96</f>
        <v>65936232</v>
      </c>
      <c r="D97" s="931">
        <f>'Sources and Uses Budget'!C96</f>
        <v>65936232</v>
      </c>
      <c r="E97" s="929">
        <f t="shared" si="2"/>
        <v>0</v>
      </c>
      <c r="F97" s="930"/>
      <c r="G97" s="930"/>
    </row>
    <row r="98" spans="1:7" s="477" customFormat="1" ht="12.75">
      <c r="A98" s="774" t="s">
        <v>1719</v>
      </c>
      <c r="B98" s="273"/>
      <c r="C98" s="273"/>
      <c r="D98" s="273"/>
      <c r="E98" s="273"/>
      <c r="F98" s="273"/>
      <c r="G98" s="273"/>
    </row>
    <row r="99" spans="1:7" s="477" customFormat="1" ht="12.75">
      <c r="A99" s="203" t="s">
        <v>1720</v>
      </c>
      <c r="B99" s="928">
        <f>'Sources and Uses Budget'!C98</f>
        <v>2200000</v>
      </c>
      <c r="C99" s="928">
        <f>'Sources and Uses Budget'!C98</f>
        <v>2200000</v>
      </c>
      <c r="D99" s="928">
        <f>'Sources and Uses Budget'!C98</f>
        <v>2200000</v>
      </c>
      <c r="E99" s="929">
        <f t="shared" si="2"/>
        <v>0</v>
      </c>
      <c r="F99" s="930"/>
      <c r="G99" s="930"/>
    </row>
    <row r="100" spans="1:7" s="477" customFormat="1" ht="12" customHeight="1">
      <c r="A100" s="203" t="s">
        <v>2453</v>
      </c>
      <c r="B100" s="928">
        <f>'Sources and Uses Budget'!C99</f>
        <v>0</v>
      </c>
      <c r="C100" s="928">
        <f>'Sources and Uses Budget'!C99</f>
        <v>0</v>
      </c>
      <c r="D100" s="928">
        <f>'Sources and Uses Budget'!C99</f>
        <v>0</v>
      </c>
      <c r="E100" s="929">
        <f t="shared" si="2"/>
        <v>0</v>
      </c>
      <c r="F100" s="930"/>
      <c r="G100" s="930"/>
    </row>
    <row r="101" spans="1:7" s="477" customFormat="1" ht="12.75">
      <c r="A101" s="203" t="s">
        <v>1722</v>
      </c>
      <c r="B101" s="928">
        <f>'Sources and Uses Budget'!C100</f>
        <v>0</v>
      </c>
      <c r="C101" s="928">
        <f>'Sources and Uses Budget'!C100</f>
        <v>0</v>
      </c>
      <c r="D101" s="928">
        <f>'Sources and Uses Budget'!C100</f>
        <v>0</v>
      </c>
      <c r="E101" s="929">
        <f t="shared" si="2"/>
        <v>0</v>
      </c>
      <c r="F101" s="930"/>
      <c r="G101" s="930"/>
    </row>
    <row r="102" spans="1:7" s="477" customFormat="1" ht="12.75">
      <c r="A102" s="203" t="s">
        <v>2454</v>
      </c>
      <c r="B102" s="928">
        <f>'Sources and Uses Budget'!C101</f>
        <v>0</v>
      </c>
      <c r="C102" s="928">
        <f>'Sources and Uses Budget'!C101</f>
        <v>0</v>
      </c>
      <c r="D102" s="928">
        <f>'Sources and Uses Budget'!C101</f>
        <v>0</v>
      </c>
      <c r="E102" s="929">
        <f t="shared" si="2"/>
        <v>0</v>
      </c>
      <c r="F102" s="930"/>
      <c r="G102" s="930"/>
    </row>
    <row r="103" spans="1:7" s="477" customFormat="1" ht="12.75">
      <c r="A103" s="780" t="s">
        <v>1665</v>
      </c>
      <c r="B103" s="928">
        <f>'Sources and Uses Budget'!C102</f>
        <v>0</v>
      </c>
      <c r="C103" s="928">
        <f>'Sources and Uses Budget'!C102</f>
        <v>0</v>
      </c>
      <c r="D103" s="928">
        <f>'Sources and Uses Budget'!C102</f>
        <v>0</v>
      </c>
      <c r="E103" s="929">
        <f t="shared" si="2"/>
        <v>0</v>
      </c>
      <c r="F103" s="930"/>
      <c r="G103" s="930"/>
    </row>
    <row r="104" spans="1:7" s="477" customFormat="1" ht="12.75">
      <c r="A104" s="778" t="s">
        <v>1724</v>
      </c>
      <c r="B104" s="931">
        <f>'Sources and Uses Budget'!C103</f>
        <v>2200000</v>
      </c>
      <c r="C104" s="931">
        <f>'Sources and Uses Budget'!C103</f>
        <v>2200000</v>
      </c>
      <c r="D104" s="931">
        <f>'Sources and Uses Budget'!C103</f>
        <v>2200000</v>
      </c>
      <c r="E104" s="929">
        <f t="shared" si="2"/>
        <v>0</v>
      </c>
      <c r="F104" s="930"/>
      <c r="G104" s="930"/>
    </row>
    <row r="105" spans="1:7" s="477" customFormat="1" ht="12.75">
      <c r="A105" s="778" t="s">
        <v>2455</v>
      </c>
      <c r="B105" s="931">
        <f>'Sources and Uses Budget'!C104</f>
        <v>68136232</v>
      </c>
      <c r="C105" s="931">
        <f>'Sources and Uses Budget'!C104</f>
        <v>68136232</v>
      </c>
      <c r="D105" s="931">
        <f>'Sources and Uses Budget'!C104</f>
        <v>68136232</v>
      </c>
      <c r="E105" s="929">
        <f t="shared" si="2"/>
        <v>0</v>
      </c>
      <c r="F105" s="930"/>
      <c r="G105" s="932"/>
    </row>
    <row r="106" spans="1:7" s="477" customFormat="1" ht="12.75">
      <c r="A106" s="277" t="s">
        <v>2456</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43" workbookViewId="0">
      <selection activeCell="D656" sqref="D656:F65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1001" t="s">
        <v>320</v>
      </c>
      <c r="B2" s="1001"/>
      <c r="C2" s="956"/>
      <c r="D2" s="956"/>
      <c r="E2" s="956"/>
      <c r="F2" s="956"/>
      <c r="G2" s="956"/>
      <c r="I2" t="s">
        <v>321</v>
      </c>
    </row>
    <row r="3" spans="1:9" ht="12.75">
      <c r="A3" s="165"/>
      <c r="B3" s="165"/>
      <c r="C3"/>
      <c r="D3"/>
      <c r="E3"/>
      <c r="F3"/>
      <c r="G3"/>
      <c r="I3" s="37" t="s">
        <v>322</v>
      </c>
    </row>
    <row r="4" spans="1:9" ht="12.75">
      <c r="A4" s="1002" t="s">
        <v>323</v>
      </c>
      <c r="B4" s="1002"/>
      <c r="C4" s="1003"/>
      <c r="D4" s="1003"/>
      <c r="E4" s="1003"/>
      <c r="F4" s="1003"/>
      <c r="G4" s="1003"/>
      <c r="I4" s="37" t="s">
        <v>324</v>
      </c>
    </row>
    <row r="5" spans="1:9" ht="12.75">
      <c r="A5" s="1002" t="s">
        <v>325</v>
      </c>
      <c r="B5" s="1002"/>
      <c r="C5" s="1003"/>
      <c r="D5" s="1003"/>
      <c r="E5" s="1003"/>
      <c r="F5" s="1003"/>
      <c r="G5" s="1003"/>
      <c r="I5" t="s">
        <v>326</v>
      </c>
    </row>
    <row r="6" spans="1:9" ht="13.7" customHeight="1">
      <c r="A6" s="403"/>
      <c r="B6" s="403"/>
      <c r="C6" s="403"/>
      <c r="D6" s="37"/>
      <c r="E6" s="37"/>
      <c r="F6" s="37"/>
      <c r="G6" s="37"/>
    </row>
    <row r="7" spans="1:9" ht="12.75">
      <c r="A7" s="1005" t="s">
        <v>327</v>
      </c>
      <c r="B7" s="1005"/>
      <c r="C7" s="1005"/>
      <c r="D7" s="1005"/>
      <c r="E7" s="1005"/>
      <c r="F7" s="1005"/>
      <c r="G7" s="1005"/>
    </row>
    <row r="8" spans="1:9" ht="12.75">
      <c r="A8" s="1005"/>
      <c r="B8" s="1005"/>
      <c r="C8" s="1005"/>
      <c r="D8" s="1005"/>
      <c r="E8" s="1005"/>
      <c r="F8" s="1005"/>
      <c r="G8" s="1005"/>
    </row>
    <row r="9" spans="1:9" ht="12.75">
      <c r="A9" s="167"/>
      <c r="B9" s="167"/>
      <c r="C9" s="165"/>
      <c r="D9" s="165"/>
      <c r="E9" s="165"/>
      <c r="F9" s="165"/>
      <c r="G9" s="165"/>
    </row>
    <row r="10" spans="1:9" ht="12.75">
      <c r="A10" s="992" t="s">
        <v>328</v>
      </c>
      <c r="B10" s="992"/>
      <c r="C10" s="992"/>
      <c r="D10" s="992"/>
      <c r="E10" s="992"/>
      <c r="F10" s="992"/>
      <c r="G10" s="992"/>
    </row>
    <row r="11" spans="1:9" ht="12.75">
      <c r="A11" s="165"/>
      <c r="B11" s="165"/>
      <c r="C11" s="403"/>
      <c r="D11" s="37"/>
      <c r="E11" s="37"/>
      <c r="F11" s="37"/>
      <c r="G11" s="37"/>
    </row>
    <row r="12" spans="1:9" ht="13.7" customHeight="1">
      <c r="A12" s="403"/>
      <c r="B12" s="403"/>
      <c r="C12" s="165"/>
      <c r="D12" s="1004" t="s">
        <v>329</v>
      </c>
      <c r="E12" s="1004"/>
      <c r="F12" s="1004"/>
      <c r="G12" s="518"/>
    </row>
    <row r="13" spans="1:9" ht="12.75">
      <c r="A13" s="403"/>
      <c r="B13" s="403"/>
      <c r="C13" s="165"/>
      <c r="D13" s="1004"/>
      <c r="E13" s="1004"/>
      <c r="F13" s="1004"/>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324</v>
      </c>
      <c r="C16" s="166"/>
      <c r="D16" s="939" t="s">
        <v>331</v>
      </c>
      <c r="E16" s="939"/>
      <c r="F16" s="939"/>
      <c r="G16" s="705"/>
    </row>
    <row r="17" spans="1:7" ht="14.45" customHeight="1">
      <c r="A17" s="231"/>
      <c r="B17" s="403"/>
      <c r="C17" s="166"/>
      <c r="D17" s="939"/>
      <c r="E17" s="939"/>
      <c r="F17" s="939"/>
      <c r="G17" s="705"/>
    </row>
    <row r="18" spans="1:7" ht="12.75">
      <c r="A18" s="166"/>
      <c r="B18" s="403"/>
      <c r="C18" s="166"/>
      <c r="D18" s="939"/>
      <c r="E18" s="939"/>
      <c r="F18" s="939"/>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39" t="s">
        <v>333</v>
      </c>
      <c r="E21" s="939"/>
      <c r="F21" s="939"/>
      <c r="G21" s="37"/>
    </row>
    <row r="22" spans="1:7" ht="12.75">
      <c r="A22" s="403"/>
      <c r="B22" s="403"/>
      <c r="C22" s="403"/>
      <c r="D22" s="939"/>
      <c r="E22" s="939"/>
      <c r="F22" s="939"/>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39" t="s">
        <v>335</v>
      </c>
      <c r="E25" s="939"/>
      <c r="F25" s="939"/>
      <c r="G25" s="37"/>
    </row>
    <row r="26" spans="1:7" ht="14.25">
      <c r="A26" s="231"/>
      <c r="B26" s="231"/>
      <c r="C26" s="403"/>
      <c r="D26" s="939"/>
      <c r="E26" s="939"/>
      <c r="F26" s="939"/>
      <c r="G26" s="37"/>
    </row>
    <row r="27" spans="1:7" ht="14.25">
      <c r="A27" s="231"/>
      <c r="B27" s="231"/>
      <c r="C27" s="403"/>
      <c r="D27" s="230"/>
      <c r="E27" s="37"/>
      <c r="F27" s="37"/>
      <c r="G27" s="37"/>
    </row>
    <row r="28" spans="1:7" ht="14.25" customHeight="1">
      <c r="A28" s="231"/>
      <c r="B28" s="517" t="s">
        <v>324</v>
      </c>
      <c r="C28" s="403"/>
      <c r="D28" s="939" t="s">
        <v>336</v>
      </c>
      <c r="E28" s="939"/>
      <c r="F28" s="939"/>
      <c r="G28" s="37"/>
    </row>
    <row r="29" spans="1:7" ht="14.25">
      <c r="A29" s="231"/>
      <c r="B29" s="231"/>
      <c r="C29" s="403"/>
      <c r="D29" s="939"/>
      <c r="E29" s="939"/>
      <c r="F29" s="939"/>
      <c r="G29" s="37"/>
    </row>
    <row r="30" spans="1:7" ht="14.25">
      <c r="A30" s="231"/>
      <c r="B30" s="231"/>
      <c r="C30" s="403"/>
      <c r="D30" s="939"/>
      <c r="E30" s="939"/>
      <c r="F30" s="939"/>
      <c r="G30" s="37"/>
    </row>
    <row r="31" spans="1:7" ht="14.25">
      <c r="A31" s="231"/>
      <c r="B31" s="231"/>
      <c r="C31" s="403"/>
      <c r="D31" s="939"/>
      <c r="E31" s="939"/>
      <c r="F31" s="939"/>
      <c r="G31" s="37"/>
    </row>
    <row r="32" spans="1:7" ht="14.25">
      <c r="A32" s="231"/>
      <c r="B32" s="231"/>
      <c r="C32" s="403"/>
      <c r="D32" s="939"/>
      <c r="E32" s="939"/>
      <c r="F32" s="939"/>
      <c r="G32" s="37"/>
    </row>
    <row r="33" spans="1:6" ht="14.25">
      <c r="A33" s="231"/>
      <c r="B33" s="231"/>
      <c r="C33" s="403"/>
      <c r="D33" s="485"/>
      <c r="E33" s="37"/>
      <c r="F33" s="519"/>
    </row>
    <row r="34" spans="1:6" ht="14.45" customHeight="1">
      <c r="A34" s="231"/>
      <c r="B34" s="517" t="s">
        <v>324</v>
      </c>
      <c r="C34" s="403"/>
      <c r="D34" s="939" t="s">
        <v>337</v>
      </c>
      <c r="E34" s="939"/>
      <c r="F34" s="939"/>
    </row>
    <row r="35" spans="1:6" ht="14.25">
      <c r="A35" s="231"/>
      <c r="B35" s="231"/>
      <c r="C35" s="403"/>
      <c r="D35" s="939"/>
      <c r="E35" s="939"/>
      <c r="F35" s="939"/>
    </row>
    <row r="36" spans="1:6" ht="14.25">
      <c r="A36" s="231"/>
      <c r="B36" s="231"/>
      <c r="C36" s="403"/>
      <c r="D36" s="670"/>
      <c r="E36" s="670"/>
      <c r="F36" s="670"/>
    </row>
    <row r="37" spans="1:6" ht="14.25">
      <c r="A37" s="231"/>
      <c r="B37" s="517" t="s">
        <v>324</v>
      </c>
      <c r="C37" s="403"/>
      <c r="D37" s="939" t="s">
        <v>338</v>
      </c>
      <c r="E37" s="939"/>
      <c r="F37" s="939"/>
    </row>
    <row r="38" spans="1:6" ht="14.25">
      <c r="A38" s="231"/>
      <c r="B38" s="231"/>
      <c r="C38" s="403"/>
      <c r="D38" s="939"/>
      <c r="E38" s="939"/>
      <c r="F38" s="939"/>
    </row>
    <row r="39" spans="1:6" ht="14.25">
      <c r="A39" s="231"/>
      <c r="B39" s="231"/>
      <c r="C39" s="403"/>
      <c r="D39" s="939"/>
      <c r="E39" s="939"/>
      <c r="F39" s="939"/>
    </row>
    <row r="40" spans="1:6" ht="14.25">
      <c r="A40" s="231"/>
      <c r="B40" s="231"/>
      <c r="C40" s="403"/>
      <c r="D40" s="939"/>
      <c r="E40" s="939"/>
      <c r="F40" s="939"/>
    </row>
    <row r="41" spans="1:6" ht="14.25">
      <c r="A41" s="231"/>
      <c r="B41" s="231"/>
      <c r="C41" s="403"/>
      <c r="D41" s="939"/>
      <c r="E41" s="939"/>
      <c r="F41" s="939"/>
    </row>
    <row r="42" spans="1:6" ht="14.25">
      <c r="A42" s="231"/>
      <c r="B42" s="231"/>
      <c r="C42" s="403"/>
      <c r="D42" s="939"/>
      <c r="E42" s="939"/>
      <c r="F42" s="939"/>
    </row>
    <row r="43" spans="1:6" ht="14.25">
      <c r="A43" s="231"/>
      <c r="B43" s="231"/>
      <c r="C43" s="403"/>
      <c r="D43" s="939"/>
      <c r="E43" s="939"/>
      <c r="F43" s="939"/>
    </row>
    <row r="44" spans="1:6" ht="14.25">
      <c r="A44" s="231"/>
      <c r="B44" s="231"/>
      <c r="C44" s="403"/>
      <c r="D44" s="939"/>
      <c r="E44" s="939"/>
      <c r="F44" s="939"/>
    </row>
    <row r="45" spans="1:6" ht="14.25">
      <c r="A45" s="231"/>
      <c r="B45" s="231"/>
      <c r="C45" s="403"/>
      <c r="D45" s="176"/>
      <c r="E45" s="176"/>
      <c r="F45" s="176"/>
    </row>
    <row r="46" spans="1:6" ht="14.45" customHeight="1">
      <c r="A46" s="231"/>
      <c r="B46" s="517" t="s">
        <v>326</v>
      </c>
      <c r="C46" s="403"/>
      <c r="D46" s="939" t="s">
        <v>339</v>
      </c>
      <c r="E46" s="939"/>
      <c r="F46" s="939"/>
    </row>
    <row r="47" spans="1:6" ht="14.25">
      <c r="A47" s="231"/>
      <c r="B47" s="231"/>
      <c r="C47" s="403"/>
      <c r="D47" s="939"/>
      <c r="E47" s="939"/>
      <c r="F47" s="939"/>
    </row>
    <row r="48" spans="1:6" ht="14.25">
      <c r="A48" s="231"/>
      <c r="B48" s="231"/>
      <c r="C48" s="403"/>
      <c r="D48" s="939"/>
      <c r="E48" s="939"/>
      <c r="F48" s="939"/>
    </row>
    <row r="49" spans="1:6" ht="14.25">
      <c r="A49" s="231"/>
      <c r="B49" s="231"/>
      <c r="C49" s="403"/>
      <c r="D49" s="939"/>
      <c r="E49" s="939"/>
      <c r="F49" s="939"/>
    </row>
    <row r="50" spans="1:6" ht="14.25">
      <c r="A50" s="231"/>
      <c r="B50" s="231"/>
      <c r="C50" s="403"/>
      <c r="D50" s="939"/>
      <c r="E50" s="939"/>
      <c r="F50" s="939"/>
    </row>
    <row r="51" spans="1:6" ht="14.25">
      <c r="A51" s="231"/>
      <c r="B51" s="231"/>
      <c r="C51" s="403"/>
      <c r="D51" s="230"/>
      <c r="E51" s="37"/>
      <c r="F51" s="37"/>
    </row>
    <row r="52" spans="1:6" ht="14.25">
      <c r="A52" s="231"/>
      <c r="B52" s="517" t="s">
        <v>324</v>
      </c>
      <c r="C52" s="403"/>
      <c r="D52" s="939" t="s">
        <v>340</v>
      </c>
      <c r="E52" s="939"/>
      <c r="F52" s="939"/>
    </row>
    <row r="53" spans="1:6" ht="14.25">
      <c r="A53" s="231"/>
      <c r="B53" s="231"/>
      <c r="C53" s="403"/>
      <c r="D53" s="939"/>
      <c r="E53" s="939"/>
      <c r="F53" s="939"/>
    </row>
    <row r="54" spans="1:6" ht="14.25">
      <c r="A54" s="231"/>
      <c r="B54" s="231"/>
      <c r="C54" s="403"/>
      <c r="D54" s="939"/>
      <c r="E54" s="939"/>
      <c r="F54" s="939"/>
    </row>
    <row r="55" spans="1:6" ht="14.25">
      <c r="A55" s="231"/>
      <c r="B55" s="231"/>
      <c r="C55" s="403"/>
      <c r="D55" s="939"/>
      <c r="E55" s="939"/>
      <c r="F55" s="939"/>
    </row>
    <row r="56" spans="1:6" ht="14.25">
      <c r="A56" s="231"/>
      <c r="B56" s="231"/>
      <c r="C56" s="403"/>
      <c r="D56" s="939"/>
      <c r="E56" s="939"/>
      <c r="F56" s="939"/>
    </row>
    <row r="57" spans="1:6" ht="15" customHeight="1">
      <c r="A57" s="231"/>
      <c r="B57" s="231"/>
      <c r="C57" s="403"/>
      <c r="D57" s="939"/>
      <c r="E57" s="939"/>
      <c r="F57" s="939"/>
    </row>
    <row r="58" spans="1:6" ht="14.25">
      <c r="A58" s="231"/>
      <c r="B58" s="231"/>
      <c r="C58" s="403"/>
      <c r="D58"/>
      <c r="E58" s="37"/>
      <c r="F58" s="37"/>
    </row>
    <row r="59" spans="1:6" ht="14.25">
      <c r="A59" s="231"/>
      <c r="B59" s="517" t="s">
        <v>326</v>
      </c>
      <c r="C59" s="403"/>
      <c r="D59" s="939" t="s">
        <v>341</v>
      </c>
      <c r="E59" s="939"/>
      <c r="F59" s="939"/>
    </row>
    <row r="60" spans="1:6" ht="14.25">
      <c r="A60" s="231"/>
      <c r="B60" s="231"/>
      <c r="C60" s="403"/>
      <c r="D60" s="939"/>
      <c r="E60" s="939"/>
      <c r="F60" s="939"/>
    </row>
    <row r="61" spans="1:6" ht="14.25">
      <c r="A61" s="231"/>
      <c r="B61" s="231"/>
      <c r="C61" s="403"/>
      <c r="D61" s="939"/>
      <c r="E61" s="939"/>
      <c r="F61" s="939"/>
    </row>
    <row r="62" spans="1:6" ht="14.25">
      <c r="A62" s="231"/>
      <c r="B62" s="231"/>
      <c r="C62" s="403"/>
      <c r="D62" s="939"/>
      <c r="E62" s="939"/>
      <c r="F62" s="939"/>
    </row>
    <row r="63" spans="1:6" ht="17.25" customHeight="1">
      <c r="A63" s="231"/>
      <c r="B63" s="231"/>
      <c r="C63" s="403"/>
      <c r="D63" s="939"/>
      <c r="E63" s="939"/>
      <c r="F63" s="939"/>
    </row>
    <row r="64" spans="1:6" ht="14.25" customHeight="1">
      <c r="A64" s="231"/>
      <c r="B64" s="517" t="s">
        <v>326</v>
      </c>
      <c r="C64" s="403"/>
      <c r="D64" s="939" t="s">
        <v>342</v>
      </c>
      <c r="E64" s="939"/>
      <c r="F64" s="939"/>
    </row>
    <row r="65" spans="1:6" ht="15" customHeight="1">
      <c r="A65" s="231"/>
      <c r="B65" s="231"/>
      <c r="C65" s="403"/>
      <c r="D65" s="939"/>
      <c r="E65" s="939"/>
      <c r="F65" s="939"/>
    </row>
    <row r="66" spans="1:6" ht="21.6" customHeight="1">
      <c r="A66" s="231"/>
      <c r="B66" s="231"/>
      <c r="C66" s="403"/>
      <c r="D66" s="939"/>
      <c r="E66" s="939"/>
      <c r="F66" s="939"/>
    </row>
    <row r="67" spans="1:6" ht="14.25">
      <c r="A67" s="231"/>
      <c r="B67" s="231"/>
      <c r="C67" s="403"/>
      <c r="D67" s="37"/>
      <c r="E67" s="37"/>
      <c r="F67" s="37"/>
    </row>
    <row r="68" spans="1:6" ht="14.25" customHeight="1">
      <c r="A68" s="231"/>
      <c r="B68" s="517" t="s">
        <v>324</v>
      </c>
      <c r="C68" s="403"/>
      <c r="D68" s="939" t="s">
        <v>343</v>
      </c>
      <c r="E68" s="939"/>
      <c r="F68" s="939"/>
    </row>
    <row r="69" spans="1:6" ht="12.75">
      <c r="A69" s="403"/>
      <c r="B69" s="403"/>
      <c r="C69" s="403"/>
      <c r="D69" s="939"/>
      <c r="E69" s="939"/>
      <c r="F69" s="939"/>
    </row>
    <row r="70" spans="1:6" ht="12.75">
      <c r="A70" s="403"/>
      <c r="B70" s="403"/>
      <c r="C70" s="403"/>
      <c r="D70" s="939"/>
      <c r="E70" s="939"/>
      <c r="F70" s="939"/>
    </row>
    <row r="71" spans="1:6" ht="14.25">
      <c r="A71" s="231"/>
      <c r="B71" s="231"/>
      <c r="C71" s="403"/>
      <c r="D71" s="670"/>
      <c r="E71" s="105" t="s">
        <v>332</v>
      </c>
      <c r="F71" s="670"/>
    </row>
    <row r="72" spans="1:6" ht="14.25">
      <c r="A72" s="231"/>
      <c r="B72" s="231"/>
      <c r="C72" s="403"/>
      <c r="D72" s="37"/>
      <c r="E72" s="37"/>
      <c r="F72" s="37"/>
    </row>
    <row r="73" spans="1:6" ht="14.25">
      <c r="A73" s="231"/>
      <c r="B73" s="517" t="s">
        <v>324</v>
      </c>
      <c r="C73" s="403"/>
      <c r="D73" s="939" t="s">
        <v>344</v>
      </c>
      <c r="E73" s="939"/>
      <c r="F73" s="939"/>
    </row>
    <row r="74" spans="1:6" ht="12.75">
      <c r="A74" s="403"/>
      <c r="B74" s="403"/>
      <c r="C74" s="403"/>
      <c r="D74" s="939"/>
      <c r="E74" s="939"/>
      <c r="F74" s="939"/>
    </row>
    <row r="75" spans="1:6" ht="12.75">
      <c r="A75" s="403"/>
      <c r="B75" s="403"/>
      <c r="C75" s="403"/>
      <c r="D75" s="939"/>
      <c r="E75" s="939"/>
      <c r="F75" s="939"/>
    </row>
    <row r="76" spans="1:6" ht="12.75">
      <c r="A76" s="403"/>
      <c r="B76" s="403"/>
      <c r="C76" s="403"/>
      <c r="D76" s="37"/>
      <c r="E76" s="37"/>
      <c r="F76" s="37"/>
    </row>
    <row r="77" spans="1:6" ht="14.25">
      <c r="A77" s="231" t="s">
        <v>250</v>
      </c>
      <c r="B77" s="517" t="s">
        <v>326</v>
      </c>
      <c r="C77" s="403"/>
      <c r="D77" s="939" t="s">
        <v>345</v>
      </c>
      <c r="E77" s="939"/>
      <c r="F77" s="939"/>
    </row>
    <row r="78" spans="1:6" ht="12.75">
      <c r="A78" s="403"/>
      <c r="B78" s="403"/>
      <c r="C78" s="403"/>
      <c r="D78" s="939"/>
      <c r="E78" s="939"/>
      <c r="F78" s="939"/>
    </row>
    <row r="79" spans="1:6" ht="12.75">
      <c r="A79" s="403"/>
      <c r="B79" s="403"/>
      <c r="C79" s="403"/>
      <c r="D79" s="37"/>
      <c r="E79" s="37"/>
      <c r="F79" s="37"/>
    </row>
    <row r="80" spans="1:6" ht="14.25">
      <c r="A80" s="231" t="s">
        <v>250</v>
      </c>
      <c r="B80" s="517" t="s">
        <v>326</v>
      </c>
      <c r="C80" s="403"/>
      <c r="D80" s="939" t="s">
        <v>346</v>
      </c>
      <c r="E80" s="939"/>
      <c r="F80" s="939"/>
    </row>
    <row r="81" spans="1:7" ht="12.75">
      <c r="A81" s="403"/>
      <c r="B81" s="403"/>
      <c r="C81" s="403"/>
      <c r="D81" s="939"/>
      <c r="E81" s="939"/>
      <c r="F81" s="939"/>
      <c r="G81" s="37"/>
    </row>
    <row r="82" spans="1:7" ht="12.75">
      <c r="A82" s="403"/>
      <c r="B82" s="403"/>
      <c r="C82" s="403"/>
      <c r="D82" s="939"/>
      <c r="E82" s="939"/>
      <c r="F82" s="939"/>
      <c r="G82" s="37"/>
    </row>
    <row r="83" spans="1:7" ht="12.75">
      <c r="A83" s="403"/>
      <c r="B83" s="403"/>
      <c r="C83" s="403"/>
      <c r="D83" s="230"/>
      <c r="E83" s="37"/>
      <c r="F83" s="37"/>
      <c r="G83" s="37"/>
    </row>
    <row r="84" spans="1:7" ht="14.25">
      <c r="A84" s="231" t="s">
        <v>250</v>
      </c>
      <c r="B84" s="517" t="s">
        <v>324</v>
      </c>
      <c r="C84" s="403"/>
      <c r="D84" s="939" t="s">
        <v>347</v>
      </c>
      <c r="E84" s="939"/>
      <c r="F84" s="939"/>
      <c r="G84" s="37"/>
    </row>
    <row r="85" spans="1:7" ht="12.75">
      <c r="A85" s="403"/>
      <c r="B85" s="403"/>
      <c r="C85" s="403"/>
      <c r="D85" s="939"/>
      <c r="E85" s="939"/>
      <c r="F85" s="939"/>
      <c r="G85" s="37"/>
    </row>
    <row r="86" spans="1:7" ht="12.75">
      <c r="A86" s="403"/>
      <c r="B86" s="403"/>
      <c r="C86" s="403"/>
      <c r="D86" s="37"/>
      <c r="E86" s="37"/>
      <c r="F86" s="37"/>
      <c r="G86" s="37"/>
    </row>
    <row r="87" spans="1:7" ht="12.75">
      <c r="A87" s="992" t="s">
        <v>348</v>
      </c>
      <c r="B87" s="992"/>
      <c r="C87" s="992"/>
      <c r="D87" s="992"/>
      <c r="E87" s="992"/>
      <c r="F87" s="992"/>
      <c r="G87" s="992"/>
    </row>
    <row r="88" spans="1:7" ht="12.75">
      <c r="A88" s="403"/>
      <c r="B88" s="403"/>
      <c r="C88" s="403"/>
      <c r="D88" s="37"/>
      <c r="E88"/>
      <c r="F88"/>
      <c r="G88"/>
    </row>
    <row r="89" spans="1:7" ht="13.7" customHeight="1">
      <c r="A89" s="403"/>
      <c r="B89" s="403"/>
      <c r="C89" s="499"/>
      <c r="D89" s="968" t="s">
        <v>349</v>
      </c>
      <c r="E89" s="968"/>
      <c r="F89" s="968"/>
      <c r="G89"/>
    </row>
    <row r="90" spans="1:7" ht="13.7" customHeight="1">
      <c r="A90" s="230"/>
      <c r="B90" s="230"/>
      <c r="C90" s="403"/>
      <c r="D90" s="939" t="s">
        <v>350</v>
      </c>
      <c r="E90" s="939"/>
      <c r="F90" s="939"/>
      <c r="G90"/>
    </row>
    <row r="91" spans="1:7" ht="12.75">
      <c r="A91" s="230"/>
      <c r="B91" s="230"/>
      <c r="C91" s="403"/>
      <c r="D91" s="37"/>
      <c r="E91"/>
      <c r="F91"/>
      <c r="G91"/>
    </row>
    <row r="92" spans="1:7" ht="14.25" customHeight="1">
      <c r="A92" s="231"/>
      <c r="B92" s="517" t="s">
        <v>324</v>
      </c>
      <c r="C92" s="403"/>
      <c r="D92" s="939" t="s">
        <v>351</v>
      </c>
      <c r="E92" s="939"/>
      <c r="F92" s="939"/>
      <c r="G92"/>
    </row>
    <row r="93" spans="1:7" ht="14.45" customHeight="1">
      <c r="A93" s="231"/>
      <c r="B93" s="403"/>
      <c r="C93" s="403"/>
      <c r="D93" s="939"/>
      <c r="E93" s="939"/>
      <c r="F93" s="939"/>
      <c r="G93"/>
    </row>
    <row r="94" spans="1:7" ht="14.25">
      <c r="A94" s="231"/>
      <c r="B94" s="231"/>
      <c r="C94" s="403"/>
      <c r="D94" s="939"/>
      <c r="E94" s="939"/>
      <c r="F94" s="939"/>
      <c r="G94"/>
    </row>
    <row r="95" spans="1:7" ht="14.25">
      <c r="A95" s="231"/>
      <c r="B95" s="231"/>
      <c r="C95" s="403"/>
      <c r="D95" s="939"/>
      <c r="E95" s="939"/>
      <c r="F95" s="939"/>
      <c r="G95"/>
    </row>
    <row r="96" spans="1:7" ht="14.25">
      <c r="A96" s="231"/>
      <c r="B96" s="231"/>
      <c r="C96" s="403"/>
      <c r="D96" s="939"/>
      <c r="E96" s="939"/>
      <c r="F96" s="939"/>
      <c r="G96"/>
    </row>
    <row r="97" spans="1:7" ht="14.25">
      <c r="A97" s="231"/>
      <c r="B97" s="231"/>
      <c r="C97" s="403"/>
      <c r="D97" s="939"/>
      <c r="E97" s="939"/>
      <c r="F97" s="939"/>
      <c r="G97"/>
    </row>
    <row r="98" spans="1:7" ht="14.25">
      <c r="A98" s="231"/>
      <c r="B98" s="231"/>
      <c r="C98" s="403"/>
      <c r="D98" s="939"/>
      <c r="E98" s="939"/>
      <c r="F98" s="939"/>
      <c r="G98"/>
    </row>
    <row r="99" spans="1:7" ht="14.25">
      <c r="A99" s="231"/>
      <c r="B99" s="231"/>
      <c r="C99" s="403"/>
      <c r="D99" s="939"/>
      <c r="E99" s="939"/>
      <c r="F99" s="939"/>
      <c r="G99"/>
    </row>
    <row r="100" spans="1:7" ht="14.25">
      <c r="A100" s="231"/>
      <c r="B100" s="231"/>
      <c r="C100" s="403"/>
      <c r="D100" s="939"/>
      <c r="E100" s="939"/>
      <c r="F100" s="939"/>
      <c r="G100"/>
    </row>
    <row r="101" spans="1:7" ht="14.45" customHeight="1">
      <c r="A101" s="231"/>
      <c r="B101" s="517" t="s">
        <v>326</v>
      </c>
      <c r="C101" s="403"/>
      <c r="D101" s="986" t="s">
        <v>352</v>
      </c>
      <c r="E101" s="986"/>
      <c r="F101" s="986"/>
      <c r="G101"/>
    </row>
    <row r="102" spans="1:7" ht="14.25">
      <c r="A102" s="231"/>
      <c r="B102" s="231"/>
      <c r="C102" s="403"/>
      <c r="D102" s="986"/>
      <c r="E102" s="986"/>
      <c r="F102" s="986"/>
      <c r="G102"/>
    </row>
    <row r="103" spans="1:7" ht="14.25">
      <c r="A103" s="231"/>
      <c r="B103" s="231"/>
      <c r="C103" s="403"/>
      <c r="D103" s="986"/>
      <c r="E103" s="986"/>
      <c r="F103" s="986"/>
      <c r="G103"/>
    </row>
    <row r="104" spans="1:7" ht="14.25">
      <c r="A104" s="231"/>
      <c r="B104" s="231"/>
      <c r="C104" s="403"/>
      <c r="D104" s="986"/>
      <c r="E104" s="986"/>
      <c r="F104" s="986"/>
      <c r="G104"/>
    </row>
    <row r="105" spans="1:7" ht="14.25">
      <c r="A105" s="231"/>
      <c r="B105" s="231"/>
      <c r="C105" s="403"/>
      <c r="D105" s="986"/>
      <c r="E105" s="986"/>
      <c r="F105" s="986"/>
      <c r="G105"/>
    </row>
    <row r="106" spans="1:7" ht="14.25">
      <c r="A106" s="231"/>
      <c r="B106" s="231"/>
      <c r="C106" s="403"/>
      <c r="D106" s="986"/>
      <c r="E106" s="986"/>
      <c r="F106" s="986"/>
      <c r="G106"/>
    </row>
    <row r="107" spans="1:7" ht="14.25">
      <c r="A107" s="231"/>
      <c r="B107" s="231"/>
      <c r="C107" s="403"/>
      <c r="D107" s="986"/>
      <c r="E107" s="986"/>
      <c r="F107" s="986"/>
      <c r="G107"/>
    </row>
    <row r="108" spans="1:7" ht="14.25">
      <c r="A108" s="231"/>
      <c r="B108" s="231"/>
      <c r="C108" s="403"/>
      <c r="D108" s="986"/>
      <c r="E108" s="986"/>
      <c r="F108" s="986"/>
      <c r="G108"/>
    </row>
    <row r="109" spans="1:7" ht="14.25">
      <c r="A109" s="231"/>
      <c r="B109" s="231"/>
      <c r="C109" s="403"/>
      <c r="D109" s="986"/>
      <c r="E109" s="986"/>
      <c r="F109" s="986"/>
      <c r="G109"/>
    </row>
    <row r="110" spans="1:7" ht="14.25">
      <c r="A110" s="231"/>
      <c r="B110" s="231"/>
      <c r="C110" s="403"/>
      <c r="D110" s="986"/>
      <c r="E110" s="986"/>
      <c r="F110" s="986"/>
      <c r="G110"/>
    </row>
    <row r="111" spans="1:7" ht="14.25">
      <c r="A111" s="231"/>
      <c r="B111" s="231"/>
      <c r="C111" s="403"/>
      <c r="D111" s="986"/>
      <c r="E111" s="986"/>
      <c r="F111" s="986"/>
      <c r="G111"/>
    </row>
    <row r="112" spans="1:7" ht="14.25">
      <c r="A112" s="231"/>
      <c r="B112" s="231"/>
      <c r="C112" s="403"/>
      <c r="D112" s="986"/>
      <c r="E112" s="986"/>
      <c r="F112" s="986"/>
      <c r="G112"/>
    </row>
    <row r="113" spans="1:7" ht="14.25">
      <c r="A113" s="231"/>
      <c r="B113" s="231"/>
      <c r="C113" s="403"/>
      <c r="D113" s="986"/>
      <c r="E113" s="986"/>
      <c r="F113" s="986"/>
      <c r="G113"/>
    </row>
    <row r="114" spans="1:7" ht="14.25">
      <c r="A114" s="231"/>
      <c r="B114" s="517" t="s">
        <v>326</v>
      </c>
      <c r="C114" s="403"/>
      <c r="D114" s="939" t="s">
        <v>353</v>
      </c>
      <c r="E114" s="939"/>
      <c r="F114" s="939"/>
      <c r="G114"/>
    </row>
    <row r="115" spans="1:7" ht="14.25">
      <c r="A115" s="231"/>
      <c r="B115" s="231"/>
      <c r="C115" s="403"/>
      <c r="D115" s="939"/>
      <c r="E115" s="939"/>
      <c r="F115" s="939"/>
      <c r="G115"/>
    </row>
    <row r="116" spans="1:7" ht="14.25">
      <c r="A116" s="231"/>
      <c r="B116" s="231"/>
      <c r="C116" s="403"/>
      <c r="D116" s="939"/>
      <c r="E116" s="939"/>
      <c r="F116" s="939"/>
      <c r="G116"/>
    </row>
    <row r="117" spans="1:7" ht="14.25">
      <c r="A117" s="231"/>
      <c r="B117" s="231"/>
      <c r="C117" s="403"/>
      <c r="D117" s="939"/>
      <c r="E117" s="939"/>
      <c r="F117" s="939"/>
      <c r="G117"/>
    </row>
    <row r="118" spans="1:7" ht="14.25">
      <c r="A118" s="231"/>
      <c r="B118" s="231"/>
      <c r="C118" s="403"/>
      <c r="D118" s="939"/>
      <c r="E118" s="939"/>
      <c r="F118" s="939"/>
      <c r="G118"/>
    </row>
    <row r="119" spans="1:7" ht="14.25">
      <c r="A119" s="231"/>
      <c r="B119" s="231"/>
      <c r="C119" s="403"/>
      <c r="D119" s="939"/>
      <c r="E119" s="939"/>
      <c r="F119" s="939"/>
      <c r="G119"/>
    </row>
    <row r="120" spans="1:7" ht="14.25">
      <c r="A120" s="231"/>
      <c r="B120" s="231"/>
      <c r="C120" s="403"/>
      <c r="D120" s="939"/>
      <c r="E120" s="939"/>
      <c r="F120" s="939"/>
      <c r="G120"/>
    </row>
    <row r="121" spans="1:7" ht="14.25">
      <c r="A121" s="231"/>
      <c r="B121" s="231"/>
      <c r="C121" s="403"/>
      <c r="D121" s="939"/>
      <c r="E121" s="939"/>
      <c r="F121" s="939"/>
      <c r="G121"/>
    </row>
    <row r="122" spans="1:7" ht="14.25">
      <c r="A122" s="231"/>
      <c r="B122" s="517" t="s">
        <v>326</v>
      </c>
      <c r="C122" s="403"/>
      <c r="D122" s="939" t="s">
        <v>354</v>
      </c>
      <c r="E122" s="939"/>
      <c r="F122" s="939"/>
      <c r="G122"/>
    </row>
    <row r="123" spans="1:7" ht="14.25">
      <c r="A123" s="231"/>
      <c r="B123" s="231"/>
      <c r="C123" s="403"/>
      <c r="D123" s="939"/>
      <c r="E123" s="939"/>
      <c r="F123" s="939"/>
      <c r="G123"/>
    </row>
    <row r="124" spans="1:7" ht="14.25">
      <c r="A124" s="231"/>
      <c r="B124" s="231"/>
      <c r="C124" s="403"/>
      <c r="D124" s="939"/>
      <c r="E124" s="939"/>
      <c r="F124" s="939"/>
      <c r="G124"/>
    </row>
    <row r="125" spans="1:7" ht="14.25">
      <c r="A125" s="231"/>
      <c r="B125" s="231"/>
      <c r="C125" s="403"/>
      <c r="D125" s="939"/>
      <c r="E125" s="939"/>
      <c r="F125" s="939"/>
      <c r="G125"/>
    </row>
    <row r="126" spans="1:7" ht="14.25">
      <c r="A126" s="231"/>
      <c r="B126" s="231"/>
      <c r="C126" s="403"/>
      <c r="D126" s="939"/>
      <c r="E126" s="939"/>
      <c r="F126" s="939"/>
      <c r="G126"/>
    </row>
    <row r="127" spans="1:7" ht="14.25">
      <c r="A127" s="231"/>
      <c r="B127" s="231"/>
      <c r="C127" s="403"/>
      <c r="D127" s="939"/>
      <c r="E127" s="939"/>
      <c r="F127" s="939"/>
      <c r="G127"/>
    </row>
    <row r="128" spans="1:7" ht="17.25" customHeight="1">
      <c r="A128" s="231"/>
      <c r="B128" s="231"/>
      <c r="C128" s="403"/>
      <c r="D128" s="939"/>
      <c r="E128" s="939"/>
      <c r="F128" s="939"/>
      <c r="G128"/>
    </row>
    <row r="129" spans="1:7" ht="14.25">
      <c r="A129" s="231"/>
      <c r="B129" s="231"/>
      <c r="C129" s="403"/>
      <c r="D129" s="176"/>
      <c r="E129" s="176"/>
      <c r="F129" s="176"/>
      <c r="G129"/>
    </row>
    <row r="130" spans="1:7" ht="12.75" customHeight="1">
      <c r="A130" s="231"/>
      <c r="B130" s="517" t="s">
        <v>324</v>
      </c>
      <c r="C130" s="403"/>
      <c r="D130" s="939" t="s">
        <v>355</v>
      </c>
      <c r="E130" s="939"/>
      <c r="F130" s="939"/>
      <c r="G130" s="37"/>
    </row>
    <row r="131" spans="1:7" ht="12.75">
      <c r="A131" s="403"/>
      <c r="B131" s="403"/>
      <c r="C131" s="403"/>
      <c r="D131" s="939"/>
      <c r="E131" s="939"/>
      <c r="F131" s="939"/>
      <c r="G131" s="37"/>
    </row>
    <row r="132" spans="1:7" ht="12.75">
      <c r="A132" s="403"/>
      <c r="B132" s="403"/>
      <c r="C132" s="403"/>
      <c r="D132" s="939"/>
      <c r="E132" s="939"/>
      <c r="F132" s="939"/>
      <c r="G132" s="37"/>
    </row>
    <row r="133" spans="1:7" ht="12.75">
      <c r="A133" s="403"/>
      <c r="B133" s="403"/>
      <c r="C133" s="403"/>
      <c r="D133" s="939"/>
      <c r="E133" s="939"/>
      <c r="F133" s="939"/>
      <c r="G133" s="37"/>
    </row>
    <row r="134" spans="1:7" ht="26.85" customHeight="1">
      <c r="A134" s="403"/>
      <c r="B134" s="403"/>
      <c r="C134" s="403"/>
      <c r="D134" s="939"/>
      <c r="E134" s="939"/>
      <c r="F134" s="939"/>
      <c r="G134" s="37"/>
    </row>
    <row r="135" spans="1:7" ht="12.75">
      <c r="A135" s="403"/>
      <c r="B135" s="403"/>
      <c r="C135" s="403"/>
      <c r="D135" s="37"/>
      <c r="E135" s="37"/>
      <c r="F135" s="37"/>
      <c r="G135" s="37"/>
    </row>
    <row r="136" spans="1:7" ht="14.25">
      <c r="A136" s="231"/>
      <c r="B136" s="517" t="s">
        <v>324</v>
      </c>
      <c r="C136" s="403"/>
      <c r="D136" s="939" t="s">
        <v>356</v>
      </c>
      <c r="E136" s="939"/>
      <c r="F136" s="939"/>
      <c r="G136" s="37"/>
    </row>
    <row r="137" spans="1:7" s="269" customFormat="1" ht="13.9" customHeight="1">
      <c r="A137" s="869"/>
      <c r="B137" s="869"/>
      <c r="C137" s="869"/>
      <c r="D137" s="939"/>
      <c r="E137" s="939"/>
      <c r="F137" s="939"/>
      <c r="G137" s="870"/>
    </row>
    <row r="138" spans="1:7" ht="13.9" customHeight="1">
      <c r="A138" s="403"/>
      <c r="B138" s="403"/>
      <c r="C138" s="403"/>
      <c r="D138" s="939"/>
      <c r="E138" s="939"/>
      <c r="F138" s="939"/>
      <c r="G138" s="37"/>
    </row>
    <row r="139" spans="1:7" ht="13.9" customHeight="1">
      <c r="A139" s="403"/>
      <c r="B139" s="403"/>
      <c r="C139" s="403"/>
      <c r="D139" s="939"/>
      <c r="E139" s="939"/>
      <c r="F139" s="939"/>
      <c r="G139" s="37"/>
    </row>
    <row r="140" spans="1:7" ht="13.9" customHeight="1">
      <c r="A140" s="403"/>
      <c r="B140" s="403"/>
      <c r="C140" s="403"/>
      <c r="D140" s="939"/>
      <c r="E140" s="939"/>
      <c r="F140" s="939"/>
      <c r="G140" s="37"/>
    </row>
    <row r="141" spans="1:7" ht="13.9" customHeight="1">
      <c r="A141" s="403"/>
      <c r="B141" s="403"/>
      <c r="C141" s="403"/>
      <c r="D141" s="939"/>
      <c r="E141" s="939"/>
      <c r="F141" s="939"/>
      <c r="G141" s="37"/>
    </row>
    <row r="142" spans="1:7" ht="13.9" customHeight="1">
      <c r="A142" s="403"/>
      <c r="B142" s="403"/>
      <c r="C142" s="403"/>
      <c r="D142" s="939"/>
      <c r="E142" s="939"/>
      <c r="F142" s="939"/>
      <c r="G142"/>
    </row>
    <row r="143" spans="1:7" ht="13.9" customHeight="1">
      <c r="A143" s="403"/>
      <c r="B143" s="403"/>
      <c r="C143" s="403"/>
      <c r="D143" s="939"/>
      <c r="E143" s="939"/>
      <c r="F143" s="939"/>
      <c r="G143"/>
    </row>
    <row r="144" spans="1:7" ht="13.9" customHeight="1">
      <c r="A144" s="403"/>
      <c r="B144" s="403"/>
      <c r="C144" s="403"/>
      <c r="D144" s="939"/>
      <c r="E144" s="939"/>
      <c r="F144" s="939"/>
      <c r="G144"/>
    </row>
    <row r="145" spans="1:7" ht="13.9" customHeight="1">
      <c r="A145" s="403"/>
      <c r="B145" s="403"/>
      <c r="C145" s="403"/>
      <c r="D145" s="939"/>
      <c r="E145" s="939"/>
      <c r="F145" s="939"/>
      <c r="G145"/>
    </row>
    <row r="146" spans="1:7" ht="17.25" customHeight="1">
      <c r="A146" s="403"/>
      <c r="B146" s="403"/>
      <c r="C146" s="403"/>
      <c r="D146" s="939"/>
      <c r="E146" s="939"/>
      <c r="F146" s="939"/>
      <c r="G146"/>
    </row>
    <row r="147" spans="1:7" ht="25.5" hidden="1" customHeight="1">
      <c r="A147" s="403"/>
      <c r="B147" s="403"/>
      <c r="C147" s="403"/>
      <c r="D147" s="939"/>
      <c r="E147" s="939"/>
      <c r="F147" s="939"/>
      <c r="G147"/>
    </row>
    <row r="148" spans="1:7" ht="13.9" customHeight="1">
      <c r="A148" s="403"/>
      <c r="B148" s="403"/>
      <c r="C148" s="403"/>
      <c r="D148" s="37"/>
      <c r="E148" s="37"/>
      <c r="F148" s="37"/>
      <c r="G148"/>
    </row>
    <row r="149" spans="1:7" ht="13.9" customHeight="1">
      <c r="A149" s="403"/>
      <c r="B149" s="517" t="s">
        <v>326</v>
      </c>
      <c r="C149" s="403"/>
      <c r="D149" s="939" t="s">
        <v>357</v>
      </c>
      <c r="E149" s="939"/>
      <c r="F149" s="939"/>
      <c r="G149"/>
    </row>
    <row r="150" spans="1:7" ht="13.9" customHeight="1">
      <c r="A150" s="403"/>
      <c r="B150" s="403"/>
      <c r="C150" s="403"/>
      <c r="D150" s="939"/>
      <c r="E150" s="939"/>
      <c r="F150" s="939"/>
      <c r="G150"/>
    </row>
    <row r="151" spans="1:7" ht="13.9" customHeight="1">
      <c r="A151" s="403"/>
      <c r="B151" s="403"/>
      <c r="C151" s="403"/>
      <c r="D151" s="939"/>
      <c r="E151" s="939"/>
      <c r="F151" s="939"/>
      <c r="G151"/>
    </row>
    <row r="152" spans="1:7" ht="13.9" customHeight="1">
      <c r="A152" s="403"/>
      <c r="B152" s="403"/>
      <c r="C152" s="403"/>
      <c r="D152" s="939"/>
      <c r="E152" s="939"/>
      <c r="F152" s="939"/>
      <c r="G152"/>
    </row>
    <row r="153" spans="1:7" ht="13.9" customHeight="1">
      <c r="A153" s="403"/>
      <c r="B153" s="403"/>
      <c r="C153" s="403"/>
      <c r="D153" s="939"/>
      <c r="E153" s="939"/>
      <c r="F153" s="939"/>
      <c r="G153"/>
    </row>
    <row r="154" spans="1:7" ht="13.9" hidden="1" customHeight="1">
      <c r="A154" s="403"/>
      <c r="B154" s="403"/>
      <c r="C154" s="403"/>
      <c r="D154" s="939"/>
      <c r="E154" s="939"/>
      <c r="F154" s="939"/>
      <c r="G154"/>
    </row>
    <row r="155" spans="1:7" ht="13.9" hidden="1" customHeight="1">
      <c r="A155" s="403"/>
      <c r="B155" s="403"/>
      <c r="C155" s="403"/>
      <c r="D155" s="939"/>
      <c r="E155" s="939"/>
      <c r="F155" s="939"/>
      <c r="G155"/>
    </row>
    <row r="156" spans="1:7" ht="13.9" customHeight="1">
      <c r="A156" s="18"/>
      <c r="B156" s="18"/>
      <c r="C156" s="403"/>
      <c r="D156" s="939"/>
      <c r="E156" s="939"/>
      <c r="F156" s="939"/>
      <c r="G156"/>
    </row>
    <row r="157" spans="1:7" ht="13.9" customHeight="1">
      <c r="A157" s="18"/>
      <c r="B157" s="18"/>
      <c r="C157" s="403"/>
      <c r="D157" s="939"/>
      <c r="E157" s="939"/>
      <c r="F157" s="939"/>
      <c r="G157"/>
    </row>
    <row r="158" spans="1:7" ht="13.9" customHeight="1">
      <c r="A158" s="18"/>
      <c r="B158" s="18"/>
      <c r="C158" s="403"/>
      <c r="D158" s="939"/>
      <c r="E158" s="939"/>
      <c r="F158" s="939"/>
      <c r="G158"/>
    </row>
    <row r="159" spans="1:7" ht="13.9" customHeight="1">
      <c r="A159" s="18"/>
      <c r="B159" s="18"/>
      <c r="C159" s="403"/>
      <c r="D159" s="939"/>
      <c r="E159" s="939"/>
      <c r="F159" s="939"/>
      <c r="G159"/>
    </row>
    <row r="160" spans="1:7" ht="13.9" customHeight="1">
      <c r="A160" s="18"/>
      <c r="B160" s="18"/>
      <c r="C160" s="403"/>
      <c r="D160" s="939"/>
      <c r="E160" s="939"/>
      <c r="F160" s="939"/>
      <c r="G160"/>
    </row>
    <row r="161" spans="1:7" ht="13.9" customHeight="1">
      <c r="A161" s="18"/>
      <c r="B161" s="18"/>
      <c r="C161" s="403"/>
      <c r="D161" s="939"/>
      <c r="E161" s="939"/>
      <c r="F161" s="939"/>
      <c r="G161"/>
    </row>
    <row r="162" spans="1:7" ht="13.9" customHeight="1">
      <c r="A162" s="18"/>
      <c r="B162" s="18"/>
      <c r="C162" s="403"/>
      <c r="D162" s="939"/>
      <c r="E162" s="939"/>
      <c r="F162" s="939"/>
      <c r="G162"/>
    </row>
    <row r="163" spans="1:7" ht="13.9" customHeight="1">
      <c r="A163" s="18"/>
      <c r="B163" s="18"/>
      <c r="C163" s="403"/>
      <c r="D163" s="939"/>
      <c r="E163" s="939"/>
      <c r="F163" s="939"/>
      <c r="G163"/>
    </row>
    <row r="164" spans="1:7" ht="13.9" customHeight="1">
      <c r="A164" s="18"/>
      <c r="B164" s="18"/>
      <c r="C164" s="403"/>
      <c r="D164" s="988" t="s">
        <v>358</v>
      </c>
      <c r="E164" s="988"/>
      <c r="F164" s="988"/>
      <c r="G164"/>
    </row>
    <row r="165" spans="1:7" ht="13.9" customHeight="1">
      <c r="A165" s="18"/>
      <c r="B165" s="18"/>
      <c r="C165" s="403"/>
      <c r="D165" s="230"/>
      <c r="E165" s="37"/>
      <c r="F165" s="37"/>
      <c r="G165"/>
    </row>
    <row r="166" spans="1:7" ht="13.9" customHeight="1">
      <c r="A166" s="231"/>
      <c r="B166" s="517" t="s">
        <v>326</v>
      </c>
      <c r="C166" s="403"/>
      <c r="D166" s="986" t="s">
        <v>359</v>
      </c>
      <c r="E166" s="987"/>
      <c r="F166" s="987"/>
      <c r="G166"/>
    </row>
    <row r="167" spans="1:7" ht="13.9" customHeight="1">
      <c r="A167" s="231"/>
      <c r="B167" s="18"/>
      <c r="C167" s="403"/>
      <c r="D167" s="986"/>
      <c r="E167" s="987"/>
      <c r="F167" s="987"/>
      <c r="G167"/>
    </row>
    <row r="168" spans="1:7" ht="13.9" customHeight="1">
      <c r="A168" s="231"/>
      <c r="B168" s="18"/>
      <c r="C168" s="403"/>
      <c r="D168" s="987"/>
      <c r="E168" s="987"/>
      <c r="F168" s="987"/>
      <c r="G168"/>
    </row>
    <row r="169" spans="1:7" ht="13.9" customHeight="1">
      <c r="A169" s="231"/>
      <c r="B169" s="18"/>
      <c r="C169" s="403"/>
      <c r="D169" s="987"/>
      <c r="E169" s="987"/>
      <c r="F169" s="987"/>
      <c r="G169"/>
    </row>
    <row r="170" spans="1:7" ht="13.9" customHeight="1">
      <c r="A170" s="18"/>
      <c r="B170" s="18"/>
      <c r="C170" s="403"/>
      <c r="D170" s="987"/>
      <c r="E170" s="987"/>
      <c r="F170" s="987"/>
      <c r="G170"/>
    </row>
    <row r="171" spans="1:7" ht="13.9" customHeight="1">
      <c r="A171" s="18"/>
      <c r="B171" s="18"/>
      <c r="C171" s="403"/>
      <c r="D171" s="230"/>
      <c r="E171" s="37"/>
      <c r="F171" s="37"/>
      <c r="G171"/>
    </row>
    <row r="172" spans="1:7" ht="13.9" customHeight="1">
      <c r="A172" s="231"/>
      <c r="B172" s="517" t="s">
        <v>324</v>
      </c>
      <c r="C172" s="403"/>
      <c r="D172" s="987" t="s">
        <v>360</v>
      </c>
      <c r="E172" s="987"/>
      <c r="F172" s="987"/>
      <c r="G172"/>
    </row>
    <row r="173" spans="1:7" ht="13.9" customHeight="1">
      <c r="A173" s="18"/>
      <c r="B173" s="18"/>
      <c r="C173" s="403"/>
      <c r="D173" s="987"/>
      <c r="E173" s="987"/>
      <c r="F173" s="987"/>
      <c r="G173" s="37"/>
    </row>
    <row r="174" spans="1:7" ht="13.9" customHeight="1">
      <c r="A174" s="18"/>
      <c r="B174" s="18"/>
      <c r="C174" s="403"/>
      <c r="D174" s="987"/>
      <c r="E174" s="987"/>
      <c r="F174" s="987"/>
      <c r="G174" s="37"/>
    </row>
    <row r="175" spans="1:7" ht="13.9" customHeight="1">
      <c r="A175" s="18"/>
      <c r="B175" s="18"/>
      <c r="C175" s="403"/>
      <c r="D175" s="987"/>
      <c r="E175" s="987"/>
      <c r="F175" s="987"/>
      <c r="G175" s="37"/>
    </row>
    <row r="176" spans="1:7" ht="13.9" customHeight="1">
      <c r="A176" s="18"/>
      <c r="B176" s="18"/>
      <c r="C176" s="403"/>
      <c r="D176" s="230"/>
      <c r="E176" s="37"/>
      <c r="F176" s="37"/>
      <c r="G176" s="37"/>
    </row>
    <row r="177" spans="1:7" ht="13.9" customHeight="1">
      <c r="A177" s="297"/>
      <c r="B177" s="517" t="s">
        <v>326</v>
      </c>
      <c r="C177" s="297"/>
      <c r="D177" s="990" t="s">
        <v>361</v>
      </c>
      <c r="E177" s="990"/>
      <c r="F177" s="990"/>
      <c r="G177" s="293"/>
    </row>
    <row r="178" spans="1:7" ht="13.9" customHeight="1">
      <c r="A178" s="297"/>
      <c r="B178" s="297"/>
      <c r="C178" s="297"/>
      <c r="D178" s="990"/>
      <c r="E178" s="990"/>
      <c r="F178" s="990"/>
      <c r="G178" s="293"/>
    </row>
    <row r="179" spans="1:7" ht="13.9" customHeight="1">
      <c r="A179" s="297"/>
      <c r="B179" s="297"/>
      <c r="C179" s="297"/>
      <c r="D179" s="990"/>
      <c r="E179" s="990"/>
      <c r="F179" s="990"/>
      <c r="G179" s="293"/>
    </row>
    <row r="180" spans="1:7" ht="12.75">
      <c r="A180" s="297"/>
      <c r="B180" s="297"/>
      <c r="C180" s="297"/>
      <c r="D180" s="299"/>
      <c r="E180" s="293"/>
      <c r="F180" s="293"/>
      <c r="G180" s="293"/>
    </row>
    <row r="181" spans="1:7" ht="12.75">
      <c r="A181" s="992" t="s">
        <v>362</v>
      </c>
      <c r="B181" s="992"/>
      <c r="C181" s="992"/>
      <c r="D181" s="992"/>
      <c r="E181" s="992"/>
      <c r="F181" s="992"/>
      <c r="G181" s="992"/>
    </row>
    <row r="182" spans="1:7" ht="12.75">
      <c r="A182" s="403"/>
      <c r="B182" s="403"/>
      <c r="C182" s="403"/>
      <c r="D182" s="230"/>
      <c r="E182" s="37"/>
      <c r="F182" s="37"/>
      <c r="G182" s="37"/>
    </row>
    <row r="183" spans="1:7" ht="12.75">
      <c r="A183" s="403"/>
      <c r="B183" s="403"/>
      <c r="C183" s="499"/>
      <c r="D183" s="989" t="s">
        <v>363</v>
      </c>
      <c r="E183" s="989"/>
      <c r="F183" s="989"/>
      <c r="G183" s="37"/>
    </row>
    <row r="184" spans="1:7" ht="12.75">
      <c r="A184" s="165"/>
      <c r="B184" s="165"/>
      <c r="C184" s="165"/>
      <c r="D184" s="991" t="s">
        <v>364</v>
      </c>
      <c r="E184" s="991"/>
      <c r="F184" s="991"/>
      <c r="G184" s="37"/>
    </row>
    <row r="185" spans="1:7" ht="12.75">
      <c r="A185" s="166"/>
      <c r="B185" s="166"/>
      <c r="C185" s="166"/>
      <c r="D185" s="37"/>
      <c r="E185" s="37"/>
      <c r="F185" s="37"/>
      <c r="G185" s="37"/>
    </row>
    <row r="186" spans="1:7" ht="14.25">
      <c r="A186" s="231"/>
      <c r="B186" s="517" t="s">
        <v>324</v>
      </c>
      <c r="C186" s="403"/>
      <c r="D186" s="971" t="s">
        <v>365</v>
      </c>
      <c r="E186" s="971"/>
      <c r="F186" s="971"/>
      <c r="G186" s="37"/>
    </row>
    <row r="187" spans="1:7" ht="14.25">
      <c r="A187" s="231"/>
      <c r="B187" s="403"/>
      <c r="C187" s="403"/>
      <c r="D187" s="264"/>
      <c r="E187" s="264"/>
      <c r="F187" s="264"/>
      <c r="G187" s="37"/>
    </row>
    <row r="188" spans="1:7" ht="14.25">
      <c r="A188" s="231"/>
      <c r="B188" s="517" t="s">
        <v>324</v>
      </c>
      <c r="C188" s="403"/>
      <c r="D188" s="971" t="s">
        <v>366</v>
      </c>
      <c r="E188" s="971"/>
      <c r="F188" s="971"/>
      <c r="G188" s="37"/>
    </row>
    <row r="189" spans="1:7" ht="14.25">
      <c r="A189" s="231"/>
      <c r="B189" s="403"/>
      <c r="C189" s="403"/>
      <c r="D189" s="264"/>
      <c r="E189" s="264"/>
      <c r="F189" s="264"/>
      <c r="G189" s="37"/>
    </row>
    <row r="190" spans="1:7" ht="14.25">
      <c r="A190" s="231"/>
      <c r="B190" s="517" t="s">
        <v>324</v>
      </c>
      <c r="C190" s="403"/>
      <c r="D190" s="993" t="s">
        <v>367</v>
      </c>
      <c r="E190" s="993"/>
      <c r="F190" s="993"/>
      <c r="G190" s="37"/>
    </row>
    <row r="191" spans="1:7" ht="13.7" customHeight="1">
      <c r="A191" s="231"/>
      <c r="B191" s="403"/>
      <c r="C191" s="403"/>
      <c r="D191" s="37" t="s">
        <v>15</v>
      </c>
      <c r="E191" s="939" t="s">
        <v>368</v>
      </c>
      <c r="F191" s="939"/>
      <c r="G191" s="37"/>
    </row>
    <row r="192" spans="1:7" ht="14.25">
      <c r="A192" s="231"/>
      <c r="B192" s="403"/>
      <c r="C192" s="403"/>
      <c r="D192" s="670"/>
      <c r="E192" s="939"/>
      <c r="F192" s="939"/>
      <c r="G192" s="37"/>
    </row>
    <row r="193" spans="1:6" ht="14.25">
      <c r="A193" s="231"/>
      <c r="B193" s="403"/>
      <c r="C193" s="403"/>
      <c r="D193" s="670"/>
      <c r="E193" s="939"/>
      <c r="F193" s="939"/>
    </row>
    <row r="194" spans="1:6" ht="14.25">
      <c r="A194" s="231"/>
      <c r="B194" s="403"/>
      <c r="C194" s="403"/>
      <c r="D194"/>
      <c r="E194" s="939"/>
      <c r="F194" s="939"/>
    </row>
    <row r="195" spans="1:6" ht="13.7" customHeight="1">
      <c r="A195" s="231"/>
      <c r="B195" s="403"/>
      <c r="C195" s="403"/>
      <c r="D195" s="670" t="s">
        <v>28</v>
      </c>
      <c r="E195" s="939" t="s">
        <v>369</v>
      </c>
      <c r="F195" s="939"/>
    </row>
    <row r="196" spans="1:6" ht="13.7" customHeight="1">
      <c r="A196" s="231"/>
      <c r="B196" s="403"/>
      <c r="C196" s="403"/>
      <c r="D196" s="670"/>
      <c r="E196" s="939"/>
      <c r="F196" s="939"/>
    </row>
    <row r="197" spans="1:6" ht="13.7" customHeight="1">
      <c r="A197" s="231"/>
      <c r="B197" s="403"/>
      <c r="C197" s="403"/>
      <c r="D197" s="670"/>
      <c r="E197" s="939"/>
      <c r="F197" s="939"/>
    </row>
    <row r="198" spans="1:6" ht="13.7" customHeight="1">
      <c r="A198" s="231"/>
      <c r="B198" s="403"/>
      <c r="C198" s="403"/>
      <c r="D198" s="670"/>
      <c r="E198" s="939"/>
      <c r="F198" s="939"/>
    </row>
    <row r="199" spans="1:6" ht="13.7" customHeight="1">
      <c r="A199" s="231"/>
      <c r="B199" s="403"/>
      <c r="C199" s="403"/>
      <c r="D199" s="670"/>
      <c r="E199" s="939"/>
      <c r="F199" s="939"/>
    </row>
    <row r="200" spans="1:6" ht="14.25">
      <c r="A200" s="231"/>
      <c r="B200" s="403"/>
      <c r="C200" s="403"/>
      <c r="D200"/>
      <c r="E200" s="939"/>
      <c r="F200" s="939"/>
    </row>
    <row r="201" spans="1:6" ht="14.25">
      <c r="A201" s="231"/>
      <c r="B201" s="403"/>
      <c r="C201" s="403"/>
      <c r="D201"/>
      <c r="E201" s="939"/>
      <c r="F201" s="939"/>
    </row>
    <row r="202" spans="1:6" ht="12.75">
      <c r="A202" s="403"/>
      <c r="B202" s="403"/>
      <c r="C202" s="403"/>
      <c r="D202" s="37"/>
      <c r="E202" s="37"/>
      <c r="F202" s="37"/>
    </row>
    <row r="203" spans="1:6" ht="14.25">
      <c r="A203" s="231"/>
      <c r="B203" s="517" t="s">
        <v>326</v>
      </c>
      <c r="C203" s="403"/>
      <c r="D203" s="939" t="s">
        <v>370</v>
      </c>
      <c r="E203" s="939"/>
      <c r="F203" s="939"/>
    </row>
    <row r="204" spans="1:6" ht="14.25">
      <c r="A204" s="231"/>
      <c r="B204" s="231"/>
      <c r="C204" s="403"/>
      <c r="D204" s="939"/>
      <c r="E204" s="939"/>
      <c r="F204" s="939"/>
    </row>
    <row r="205" spans="1:6" ht="14.25">
      <c r="A205" s="231"/>
      <c r="B205" s="231"/>
      <c r="C205" s="403"/>
      <c r="D205" s="939"/>
      <c r="E205" s="939"/>
      <c r="F205" s="939"/>
    </row>
    <row r="206" spans="1:6" ht="14.25">
      <c r="A206" s="231"/>
      <c r="B206" s="231"/>
      <c r="C206" s="403"/>
      <c r="D206" s="939"/>
      <c r="E206" s="939"/>
      <c r="F206" s="939"/>
    </row>
    <row r="207" spans="1:6" ht="12.75">
      <c r="A207" s="403"/>
      <c r="B207" s="403"/>
      <c r="C207" s="403"/>
      <c r="D207" s="988" t="s">
        <v>371</v>
      </c>
      <c r="E207" s="988"/>
      <c r="F207" s="988"/>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92" t="s">
        <v>373</v>
      </c>
      <c r="B211" s="992"/>
      <c r="C211" s="992"/>
      <c r="D211" s="992"/>
      <c r="E211" s="992"/>
      <c r="F211" s="992"/>
      <c r="G211" s="992"/>
    </row>
    <row r="212" spans="1:7" ht="12.75">
      <c r="A212" s="403"/>
      <c r="B212" s="403"/>
      <c r="C212" s="403"/>
      <c r="D212" s="37"/>
      <c r="E212" s="37"/>
      <c r="F212" s="37"/>
      <c r="G212" s="37"/>
    </row>
    <row r="213" spans="1:7" ht="12.75">
      <c r="A213" s="403"/>
      <c r="B213" s="403"/>
      <c r="C213" s="500"/>
      <c r="D213" s="989" t="s">
        <v>374</v>
      </c>
      <c r="E213" s="989"/>
      <c r="F213" s="989"/>
      <c r="G213" s="37"/>
    </row>
    <row r="214" spans="1:7" ht="12.75">
      <c r="A214" s="501"/>
      <c r="B214" s="501"/>
      <c r="C214" s="500"/>
      <c r="D214" s="989" t="s">
        <v>375</v>
      </c>
      <c r="E214" s="989"/>
      <c r="F214" s="989"/>
      <c r="G214" s="37"/>
    </row>
    <row r="215" spans="1:7" ht="12.75">
      <c r="A215" s="165"/>
      <c r="B215" s="165"/>
      <c r="C215" s="165"/>
      <c r="D215" s="971" t="s">
        <v>376</v>
      </c>
      <c r="E215" s="971"/>
      <c r="F215" s="971"/>
      <c r="G215" s="37"/>
    </row>
    <row r="216" spans="1:7" ht="12.75">
      <c r="A216" s="165"/>
      <c r="B216" s="165"/>
      <c r="C216" s="165"/>
      <c r="D216" s="37"/>
      <c r="E216" s="37"/>
      <c r="F216" s="37"/>
      <c r="G216" s="37"/>
    </row>
    <row r="217" spans="1:7" ht="12.75">
      <c r="A217" s="165"/>
      <c r="B217" s="165"/>
      <c r="C217" s="165"/>
      <c r="D217" s="939" t="s">
        <v>377</v>
      </c>
      <c r="E217" s="939"/>
      <c r="F217" s="939"/>
      <c r="G217" s="37"/>
    </row>
    <row r="218" spans="1:7" ht="12.75">
      <c r="A218" s="165"/>
      <c r="B218" s="165"/>
      <c r="C218" s="165"/>
      <c r="D218" s="939"/>
      <c r="E218" s="939"/>
      <c r="F218" s="939"/>
      <c r="G218" s="37"/>
    </row>
    <row r="219" spans="1:7" ht="12.75">
      <c r="A219" s="165"/>
      <c r="B219" s="165"/>
      <c r="C219" s="165"/>
      <c r="D219" s="939"/>
      <c r="E219" s="939"/>
      <c r="F219" s="939"/>
      <c r="G219" s="37"/>
    </row>
    <row r="220" spans="1:7" ht="12.75">
      <c r="A220" s="165"/>
      <c r="B220" s="165"/>
      <c r="C220" s="165"/>
      <c r="D220" s="939"/>
      <c r="E220" s="939"/>
      <c r="F220" s="939"/>
      <c r="G220" s="37"/>
    </row>
    <row r="221" spans="1:7" ht="12.75">
      <c r="A221" s="165"/>
      <c r="B221" s="165"/>
      <c r="C221" s="165"/>
      <c r="D221" s="37"/>
      <c r="E221" s="37"/>
      <c r="F221" s="37"/>
      <c r="G221" s="37"/>
    </row>
    <row r="222" spans="1:7" ht="12.75">
      <c r="A222" s="165"/>
      <c r="B222" s="165"/>
      <c r="C222" s="165"/>
      <c r="D222" s="939" t="s">
        <v>378</v>
      </c>
      <c r="E222" s="939"/>
      <c r="F222" s="939"/>
      <c r="G222" s="37"/>
    </row>
    <row r="223" spans="1:7" ht="12.75">
      <c r="A223" s="165"/>
      <c r="B223" s="165"/>
      <c r="C223" s="165"/>
      <c r="D223" s="939"/>
      <c r="E223" s="939"/>
      <c r="F223" s="939"/>
      <c r="G223" s="37"/>
    </row>
    <row r="224" spans="1:7" ht="12.75">
      <c r="A224" s="165"/>
      <c r="B224" s="165"/>
      <c r="C224" s="165"/>
      <c r="D224" s="939"/>
      <c r="E224" s="939"/>
      <c r="F224" s="939"/>
      <c r="G224" s="37"/>
    </row>
    <row r="225" spans="1:6" ht="12.75">
      <c r="A225" s="165"/>
      <c r="B225" s="165"/>
      <c r="C225" s="165"/>
      <c r="D225" s="939"/>
      <c r="E225" s="939"/>
      <c r="F225" s="939"/>
    </row>
    <row r="226" spans="1:6" ht="12.75">
      <c r="A226" s="165"/>
      <c r="B226" s="165"/>
      <c r="C226" s="165"/>
      <c r="D226" s="939"/>
      <c r="E226" s="939"/>
      <c r="F226" s="939"/>
    </row>
    <row r="227" spans="1:6" ht="12.75">
      <c r="A227" s="165"/>
      <c r="B227" s="165"/>
      <c r="C227" s="165"/>
      <c r="D227" s="939"/>
      <c r="E227" s="939"/>
      <c r="F227" s="939"/>
    </row>
    <row r="228" spans="1:6" ht="12.75">
      <c r="A228" s="166"/>
      <c r="B228" s="166"/>
      <c r="C228" s="166"/>
      <c r="D228" s="37"/>
      <c r="E228" s="37"/>
      <c r="F228" s="37"/>
    </row>
    <row r="229" spans="1:6" ht="14.45" customHeight="1">
      <c r="A229" s="231"/>
      <c r="B229" s="517" t="s">
        <v>326</v>
      </c>
      <c r="C229" s="166"/>
      <c r="D229" s="963" t="s">
        <v>379</v>
      </c>
      <c r="E229" s="963"/>
      <c r="F229" s="963"/>
    </row>
    <row r="230" spans="1:6" ht="14.25">
      <c r="A230" s="231"/>
      <c r="B230" s="403"/>
      <c r="C230" s="166"/>
      <c r="D230" s="971" t="s">
        <v>380</v>
      </c>
      <c r="E230" s="971"/>
      <c r="F230" s="971"/>
    </row>
    <row r="231" spans="1:6" ht="14.25">
      <c r="A231" s="231"/>
      <c r="B231" s="231"/>
      <c r="C231" s="166"/>
      <c r="D231" s="82" t="s">
        <v>381</v>
      </c>
      <c r="E231" s="997" t="s">
        <v>382</v>
      </c>
      <c r="F231" s="997"/>
    </row>
    <row r="232" spans="1:6" ht="12.75">
      <c r="A232" s="403"/>
      <c r="B232" s="403"/>
      <c r="C232" s="403"/>
      <c r="D232" s="971" t="s">
        <v>383</v>
      </c>
      <c r="E232" s="971"/>
      <c r="F232" s="971"/>
    </row>
    <row r="233" spans="1:6" ht="12.75">
      <c r="A233" s="403"/>
      <c r="B233" s="403"/>
      <c r="C233" s="403"/>
      <c r="D233" s="37"/>
      <c r="E233" s="37"/>
      <c r="F233" s="37"/>
    </row>
    <row r="234" spans="1:6" ht="12.75">
      <c r="A234" s="403"/>
      <c r="B234" s="517" t="s">
        <v>326</v>
      </c>
      <c r="C234" s="403"/>
      <c r="D234" s="944" t="s">
        <v>384</v>
      </c>
      <c r="E234" s="944"/>
      <c r="F234" s="944"/>
    </row>
    <row r="235" spans="1:6" ht="12.75">
      <c r="A235" s="403"/>
      <c r="B235" s="403"/>
      <c r="C235" s="403"/>
      <c r="D235" s="944"/>
      <c r="E235" s="944"/>
      <c r="F235" s="944"/>
    </row>
    <row r="236" spans="1:6" ht="12.75">
      <c r="A236" s="403"/>
      <c r="B236" s="403"/>
      <c r="C236" s="403"/>
      <c r="D236" s="944"/>
      <c r="E236" s="944"/>
      <c r="F236" s="944"/>
    </row>
    <row r="237" spans="1:6" ht="12.75">
      <c r="A237" s="403"/>
      <c r="B237" s="403"/>
      <c r="C237" s="403"/>
      <c r="D237" s="944"/>
      <c r="E237" s="944"/>
      <c r="F237" s="944"/>
    </row>
    <row r="238" spans="1:6" ht="12.75">
      <c r="A238" s="403"/>
      <c r="B238" s="403"/>
      <c r="C238" s="403"/>
      <c r="D238" s="37"/>
      <c r="E238" s="37"/>
      <c r="F238" s="37"/>
    </row>
    <row r="239" spans="1:6" ht="14.25">
      <c r="A239" s="231"/>
      <c r="B239" s="517" t="s">
        <v>326</v>
      </c>
      <c r="C239" s="403"/>
      <c r="D239" s="971" t="s">
        <v>385</v>
      </c>
      <c r="E239" s="971"/>
      <c r="F239" s="971"/>
    </row>
    <row r="240" spans="1:6" ht="14.25">
      <c r="A240" s="231"/>
      <c r="B240" s="403"/>
      <c r="C240" s="403"/>
      <c r="D240" s="963" t="s">
        <v>380</v>
      </c>
      <c r="E240" s="963"/>
      <c r="F240" s="963"/>
    </row>
    <row r="241" spans="1:6" ht="14.25">
      <c r="A241" s="231"/>
      <c r="B241" s="231"/>
      <c r="C241" s="403"/>
      <c r="D241" s="56" t="s">
        <v>386</v>
      </c>
      <c r="E241" s="997" t="s">
        <v>387</v>
      </c>
      <c r="F241" s="997"/>
    </row>
    <row r="242" spans="1:6" ht="12.75">
      <c r="A242" s="403"/>
      <c r="B242" s="403"/>
      <c r="C242" s="403"/>
      <c r="D242" s="971" t="s">
        <v>388</v>
      </c>
      <c r="E242" s="971"/>
      <c r="F242" s="971"/>
    </row>
    <row r="243" spans="1:6" ht="12.75">
      <c r="A243" s="403"/>
      <c r="B243" s="403"/>
      <c r="C243" s="403"/>
      <c r="D243" s="37"/>
      <c r="E243" s="37"/>
      <c r="F243" s="37"/>
    </row>
    <row r="244" spans="1:6" ht="14.25">
      <c r="A244" s="231"/>
      <c r="B244" s="517" t="s">
        <v>324</v>
      </c>
      <c r="C244" s="403"/>
      <c r="D244" s="971" t="s">
        <v>389</v>
      </c>
      <c r="E244" s="971"/>
      <c r="F244" s="971"/>
    </row>
    <row r="245" spans="1:6" ht="14.25">
      <c r="A245" s="231"/>
      <c r="B245" s="403"/>
      <c r="C245" s="403"/>
      <c r="D245" s="230" t="s">
        <v>380</v>
      </c>
      <c r="E245" s="37"/>
      <c r="F245" s="37"/>
    </row>
    <row r="246" spans="1:6" ht="14.25">
      <c r="A246" s="231"/>
      <c r="B246" s="231"/>
      <c r="C246" s="403"/>
      <c r="D246" s="56" t="s">
        <v>381</v>
      </c>
      <c r="E246" s="997" t="s">
        <v>390</v>
      </c>
      <c r="F246" s="997"/>
    </row>
    <row r="247" spans="1:6" ht="14.25">
      <c r="A247" s="231"/>
      <c r="B247" s="231"/>
      <c r="C247" s="403"/>
      <c r="D247" s="939" t="s">
        <v>391</v>
      </c>
      <c r="E247" s="939"/>
      <c r="F247" s="939"/>
    </row>
    <row r="248" spans="1:6" ht="12.75">
      <c r="A248" s="403"/>
      <c r="B248" s="403"/>
      <c r="C248" s="403"/>
      <c r="D248" s="939"/>
      <c r="E248" s="939"/>
      <c r="F248" s="939"/>
    </row>
    <row r="249" spans="1:6" ht="12.75">
      <c r="A249" s="403"/>
      <c r="B249" s="403"/>
      <c r="C249" s="403"/>
      <c r="D249" s="939"/>
      <c r="E249" s="939"/>
      <c r="F249" s="939"/>
    </row>
    <row r="250" spans="1:6" ht="12.75">
      <c r="A250" s="403"/>
      <c r="B250" s="403"/>
      <c r="C250" s="403"/>
      <c r="D250" s="939"/>
      <c r="E250" s="939"/>
      <c r="F250" s="939"/>
    </row>
    <row r="251" spans="1:6" ht="12.75">
      <c r="A251" s="403"/>
      <c r="B251" s="403"/>
      <c r="C251" s="403"/>
      <c r="D251" s="939"/>
      <c r="E251" s="939"/>
      <c r="F251" s="939"/>
    </row>
    <row r="252" spans="1:6" ht="12.75">
      <c r="A252" s="403"/>
      <c r="B252" s="403"/>
      <c r="C252" s="403"/>
      <c r="D252" s="939" t="s">
        <v>392</v>
      </c>
      <c r="E252" s="939"/>
      <c r="F252" s="939"/>
    </row>
    <row r="253" spans="1:6" ht="12.75">
      <c r="A253" s="403"/>
      <c r="B253" s="403"/>
      <c r="C253" s="403"/>
      <c r="D253" s="230"/>
      <c r="E253" s="37"/>
      <c r="F253" s="37"/>
    </row>
    <row r="254" spans="1:6" ht="14.25">
      <c r="A254" s="231"/>
      <c r="B254" s="517" t="s">
        <v>326</v>
      </c>
      <c r="C254" s="403"/>
      <c r="D254" s="971" t="s">
        <v>393</v>
      </c>
      <c r="E254" s="971"/>
      <c r="F254" s="971"/>
    </row>
    <row r="255" spans="1:6" ht="14.25">
      <c r="A255" s="231"/>
      <c r="B255" s="403"/>
      <c r="C255" s="403"/>
      <c r="D255" s="971" t="s">
        <v>380</v>
      </c>
      <c r="E255" s="971"/>
      <c r="F255" s="971"/>
    </row>
    <row r="256" spans="1:6" ht="14.25">
      <c r="A256" s="231"/>
      <c r="B256" s="231"/>
      <c r="C256" s="403"/>
      <c r="D256" s="56" t="s">
        <v>381</v>
      </c>
      <c r="E256" s="997" t="s">
        <v>394</v>
      </c>
      <c r="F256" s="997"/>
    </row>
    <row r="257" spans="1:7" ht="12.75">
      <c r="A257" s="403"/>
      <c r="B257" s="403"/>
      <c r="C257" s="403"/>
      <c r="D257" s="971" t="s">
        <v>395</v>
      </c>
      <c r="E257" s="971"/>
      <c r="F257" s="971"/>
      <c r="G257" s="37"/>
    </row>
    <row r="258" spans="1:7" ht="12.75">
      <c r="A258" s="403"/>
      <c r="B258" s="403"/>
      <c r="C258" s="403"/>
      <c r="D258" s="264"/>
      <c r="E258" s="264"/>
      <c r="F258" s="264"/>
      <c r="G258" s="37"/>
    </row>
    <row r="259" spans="1:7" ht="14.25">
      <c r="A259" s="231"/>
      <c r="B259" s="517" t="s">
        <v>326</v>
      </c>
      <c r="C259" s="403"/>
      <c r="D259" s="971" t="s">
        <v>396</v>
      </c>
      <c r="E259" s="971"/>
      <c r="F259" s="971"/>
      <c r="G259" s="37"/>
    </row>
    <row r="260" spans="1:7" ht="14.25">
      <c r="A260" s="231"/>
      <c r="B260" s="403"/>
      <c r="C260" s="403"/>
      <c r="D260" s="971" t="s">
        <v>380</v>
      </c>
      <c r="E260" s="971"/>
      <c r="F260" s="971"/>
      <c r="G260" s="37"/>
    </row>
    <row r="261" spans="1:7" ht="14.25">
      <c r="A261" s="231"/>
      <c r="B261" s="231"/>
      <c r="C261" s="403"/>
      <c r="D261" s="56" t="s">
        <v>381</v>
      </c>
      <c r="E261" s="997" t="s">
        <v>397</v>
      </c>
      <c r="F261" s="997"/>
      <c r="G261" s="37"/>
    </row>
    <row r="262" spans="1:7" ht="12.75">
      <c r="A262" s="403"/>
      <c r="B262" s="403"/>
      <c r="C262" s="403"/>
      <c r="D262" s="971" t="s">
        <v>398</v>
      </c>
      <c r="E262" s="971"/>
      <c r="F262" s="971"/>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39" t="s">
        <v>400</v>
      </c>
      <c r="E265" s="939"/>
      <c r="F265" s="939"/>
      <c r="G265" s="37"/>
    </row>
    <row r="266" spans="1:7" ht="14.25">
      <c r="A266" s="231"/>
      <c r="B266" s="403"/>
      <c r="C266" s="403"/>
      <c r="D266" s="939"/>
      <c r="E266" s="939"/>
      <c r="F266" s="939"/>
      <c r="G266" s="37"/>
    </row>
    <row r="267" spans="1:7" ht="14.25">
      <c r="A267" s="231"/>
      <c r="B267" s="403"/>
      <c r="C267" s="403"/>
      <c r="D267" s="939"/>
      <c r="E267" s="939"/>
      <c r="F267" s="939"/>
      <c r="G267" s="37"/>
    </row>
    <row r="268" spans="1:7" ht="14.25">
      <c r="A268" s="231"/>
      <c r="B268" s="403"/>
      <c r="C268" s="403"/>
      <c r="D268" s="176"/>
      <c r="E268" s="176"/>
      <c r="F268" s="176"/>
      <c r="G268" s="37"/>
    </row>
    <row r="269" spans="1:7" ht="14.25">
      <c r="A269" s="231"/>
      <c r="B269" s="517" t="s">
        <v>326</v>
      </c>
      <c r="C269" s="403"/>
      <c r="D269" s="971" t="s">
        <v>401</v>
      </c>
      <c r="E269" s="971"/>
      <c r="F269" s="971"/>
      <c r="G269" s="37"/>
    </row>
    <row r="270" spans="1:7" ht="14.25">
      <c r="A270" s="231"/>
      <c r="B270" s="403"/>
      <c r="C270" s="403"/>
      <c r="D270" s="264"/>
      <c r="E270" s="264"/>
      <c r="F270" s="264"/>
      <c r="G270" s="37"/>
    </row>
    <row r="271" spans="1:7" ht="12.75">
      <c r="A271" s="992" t="s">
        <v>402</v>
      </c>
      <c r="B271" s="992"/>
      <c r="C271" s="992"/>
      <c r="D271" s="992"/>
      <c r="E271" s="992"/>
      <c r="F271" s="992"/>
      <c r="G271" s="992"/>
    </row>
    <row r="272" spans="1:7" ht="12.75">
      <c r="A272" s="403"/>
      <c r="B272" s="403"/>
      <c r="C272" s="403"/>
      <c r="D272" s="230"/>
      <c r="E272" s="37"/>
      <c r="F272" s="37"/>
      <c r="G272" s="37"/>
    </row>
    <row r="273" spans="1:7" ht="12.75">
      <c r="A273" s="403"/>
      <c r="B273" s="403"/>
      <c r="C273" s="499"/>
      <c r="D273" s="964" t="s">
        <v>403</v>
      </c>
      <c r="E273" s="964"/>
      <c r="F273" s="964"/>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4" t="s">
        <v>405</v>
      </c>
      <c r="E276" s="964"/>
      <c r="F276" s="964"/>
      <c r="G276"/>
    </row>
    <row r="277" spans="1:7" ht="14.45" customHeight="1">
      <c r="A277" s="231"/>
      <c r="B277" s="517" t="s">
        <v>324</v>
      </c>
      <c r="C277" s="771"/>
      <c r="D277" s="981" t="s">
        <v>406</v>
      </c>
      <c r="E277" s="981"/>
      <c r="F277" s="981"/>
      <c r="G277"/>
    </row>
    <row r="278" spans="1:7" ht="14.25">
      <c r="A278" s="231"/>
      <c r="B278" s="772"/>
      <c r="C278" s="771"/>
      <c r="D278" s="981"/>
      <c r="E278" s="981"/>
      <c r="F278" s="981"/>
      <c r="G278"/>
    </row>
    <row r="279" spans="1:7" ht="14.25">
      <c r="A279" s="231"/>
      <c r="B279" s="772"/>
      <c r="C279" s="771"/>
      <c r="D279" s="981"/>
      <c r="E279" s="981"/>
      <c r="F279" s="981"/>
      <c r="G279"/>
    </row>
    <row r="280" spans="1:7" ht="14.45" customHeight="1">
      <c r="A280" s="231"/>
      <c r="B280" s="772"/>
      <c r="C280" s="771"/>
      <c r="D280" s="981"/>
      <c r="E280" s="981"/>
      <c r="F280" s="981"/>
      <c r="G280"/>
    </row>
    <row r="281" spans="1:7" ht="14.25">
      <c r="A281" s="231"/>
      <c r="B281" s="772"/>
      <c r="C281" s="771"/>
      <c r="D281" s="773"/>
      <c r="E281" s="773"/>
      <c r="F281" s="773"/>
      <c r="G281"/>
    </row>
    <row r="282" spans="1:7" ht="14.25">
      <c r="A282" s="231"/>
      <c r="B282" s="517" t="s">
        <v>324</v>
      </c>
      <c r="C282" s="771"/>
      <c r="D282" s="981" t="s">
        <v>407</v>
      </c>
      <c r="E282" s="981"/>
      <c r="F282" s="981"/>
      <c r="G282"/>
    </row>
    <row r="283" spans="1:7" ht="14.25">
      <c r="A283" s="231"/>
      <c r="B283" s="772"/>
      <c r="C283" s="771"/>
      <c r="D283" s="981"/>
      <c r="E283" s="981"/>
      <c r="F283" s="981"/>
      <c r="G283"/>
    </row>
    <row r="284" spans="1:7" ht="14.25">
      <c r="A284" s="231"/>
      <c r="B284" s="772"/>
      <c r="C284" s="771"/>
      <c r="D284" s="981"/>
      <c r="E284" s="981"/>
      <c r="F284" s="981"/>
      <c r="G284"/>
    </row>
    <row r="285" spans="1:7" ht="14.25">
      <c r="A285" s="231"/>
      <c r="B285" s="772"/>
      <c r="C285" s="771"/>
      <c r="D285" s="981"/>
      <c r="E285" s="981"/>
      <c r="F285" s="981"/>
      <c r="G285"/>
    </row>
    <row r="286" spans="1:7" ht="14.25">
      <c r="A286" s="231"/>
      <c r="B286" s="772"/>
      <c r="C286" s="771"/>
      <c r="D286" s="981"/>
      <c r="E286" s="981"/>
      <c r="F286" s="981"/>
      <c r="G286"/>
    </row>
    <row r="287" spans="1:7" ht="14.25">
      <c r="A287" s="231"/>
      <c r="B287" s="772"/>
      <c r="C287" s="771"/>
      <c r="D287" s="773"/>
      <c r="E287" s="773"/>
      <c r="F287" s="773"/>
      <c r="G287"/>
    </row>
    <row r="288" spans="1:7" ht="14.25">
      <c r="A288" s="231"/>
      <c r="B288" s="772"/>
      <c r="C288" s="771"/>
      <c r="D288" s="981" t="s">
        <v>408</v>
      </c>
      <c r="E288" s="981"/>
      <c r="F288" s="981"/>
      <c r="G288"/>
    </row>
    <row r="289" spans="1:7" ht="14.25">
      <c r="A289" s="231"/>
      <c r="B289" s="772"/>
      <c r="C289" s="771"/>
      <c r="D289" s="981"/>
      <c r="E289" s="981"/>
      <c r="F289" s="981"/>
      <c r="G289"/>
    </row>
    <row r="290" spans="1:7" ht="14.25">
      <c r="A290" s="231"/>
      <c r="B290" s="772"/>
      <c r="C290" s="771"/>
      <c r="D290" s="981"/>
      <c r="E290" s="981"/>
      <c r="F290" s="981"/>
      <c r="G290"/>
    </row>
    <row r="291" spans="1:7" ht="14.25">
      <c r="A291" s="231"/>
      <c r="B291" s="772"/>
      <c r="C291" s="771"/>
      <c r="D291" s="981"/>
      <c r="E291" s="981"/>
      <c r="F291" s="981"/>
      <c r="G291"/>
    </row>
    <row r="292" spans="1:7" ht="14.25">
      <c r="A292" s="231"/>
      <c r="B292" s="772"/>
      <c r="C292" s="771"/>
      <c r="D292" s="981"/>
      <c r="E292" s="981"/>
      <c r="F292" s="981"/>
      <c r="G292"/>
    </row>
    <row r="293" spans="1:7" ht="14.25">
      <c r="A293" s="231"/>
      <c r="B293" s="231"/>
      <c r="C293" s="403"/>
      <c r="D293" s="670"/>
      <c r="E293" s="670"/>
      <c r="F293" s="670"/>
      <c r="G293"/>
    </row>
    <row r="294" spans="1:7" s="367" customFormat="1" ht="14.45" customHeight="1">
      <c r="A294" s="247"/>
      <c r="B294" s="517" t="s">
        <v>326</v>
      </c>
      <c r="C294" s="690"/>
      <c r="D294" s="961" t="s">
        <v>409</v>
      </c>
      <c r="E294" s="961"/>
      <c r="F294" s="961"/>
      <c r="G294" s="691"/>
    </row>
    <row r="295" spans="1:7" s="367" customFormat="1" ht="14.25">
      <c r="A295" s="247"/>
      <c r="B295" s="690"/>
      <c r="C295" s="690"/>
      <c r="D295" s="961"/>
      <c r="E295" s="961"/>
      <c r="F295" s="961"/>
      <c r="G295" s="691"/>
    </row>
    <row r="296" spans="1:7" s="367" customFormat="1" ht="14.25">
      <c r="A296" s="247"/>
      <c r="B296" s="690"/>
      <c r="C296" s="690"/>
      <c r="D296" s="961"/>
      <c r="E296" s="961"/>
      <c r="F296" s="961"/>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39" t="s">
        <v>415</v>
      </c>
      <c r="E303" s="939"/>
      <c r="F303" s="939"/>
      <c r="G303" s="37"/>
    </row>
    <row r="304" spans="1:7" ht="14.25">
      <c r="A304" s="231"/>
      <c r="B304" s="231"/>
      <c r="C304" s="403"/>
      <c r="D304" s="939"/>
      <c r="E304" s="939"/>
      <c r="F304" s="939"/>
      <c r="G304" s="37"/>
    </row>
    <row r="305" spans="1:7" ht="12.75">
      <c r="A305" s="403"/>
      <c r="B305" s="403"/>
      <c r="C305" s="403"/>
      <c r="D305" s="871"/>
      <c r="E305" s="37"/>
      <c r="F305" s="37"/>
      <c r="G305" s="37"/>
    </row>
    <row r="306" spans="1:7" ht="12.75">
      <c r="A306" s="992" t="s">
        <v>416</v>
      </c>
      <c r="B306" s="992"/>
      <c r="C306" s="992"/>
      <c r="D306" s="992"/>
      <c r="E306" s="992"/>
      <c r="F306" s="992"/>
      <c r="G306" s="992"/>
    </row>
    <row r="307" spans="1:7" ht="12.75">
      <c r="A307" s="403"/>
      <c r="B307" s="403"/>
      <c r="C307" s="403"/>
      <c r="D307" s="871"/>
      <c r="E307" s="37"/>
      <c r="F307" s="37"/>
      <c r="G307" s="37"/>
    </row>
    <row r="308" spans="1:7" ht="12.75">
      <c r="A308" s="403"/>
      <c r="B308" s="403"/>
      <c r="C308" s="499"/>
      <c r="D308" s="964" t="s">
        <v>417</v>
      </c>
      <c r="E308" s="964"/>
      <c r="F308" s="964"/>
      <c r="G308" s="37"/>
    </row>
    <row r="309" spans="1:7" ht="12.75">
      <c r="A309" s="165"/>
      <c r="B309" s="165"/>
      <c r="C309" s="165"/>
      <c r="D309" s="230"/>
      <c r="E309" s="37"/>
      <c r="F309" s="37"/>
      <c r="G309" s="37"/>
    </row>
    <row r="310" spans="1:7" ht="12.75">
      <c r="A310" s="166"/>
      <c r="B310" s="166"/>
      <c r="C310" s="166"/>
      <c r="D310" s="964" t="s">
        <v>418</v>
      </c>
      <c r="E310" s="964"/>
      <c r="F310" s="964"/>
      <c r="G310" s="37"/>
    </row>
    <row r="311" spans="1:7" ht="14.45" customHeight="1">
      <c r="A311" s="231"/>
      <c r="B311" s="517" t="s">
        <v>324</v>
      </c>
      <c r="C311" s="403"/>
      <c r="D311" s="939" t="s">
        <v>419</v>
      </c>
      <c r="E311" s="939"/>
      <c r="F311" s="939"/>
      <c r="G311" s="37"/>
    </row>
    <row r="312" spans="1:7" ht="12.75">
      <c r="A312" s="403"/>
      <c r="B312" s="403"/>
      <c r="C312" s="403"/>
      <c r="D312" s="939"/>
      <c r="E312" s="939"/>
      <c r="F312" s="939"/>
      <c r="G312" s="37"/>
    </row>
    <row r="313" spans="1:7" ht="12.75">
      <c r="A313" s="403"/>
      <c r="B313" s="403"/>
      <c r="C313" s="403"/>
      <c r="D313" s="939"/>
      <c r="E313" s="939"/>
      <c r="F313" s="939"/>
      <c r="G313" s="37"/>
    </row>
    <row r="314" spans="1:7" ht="12.75">
      <c r="A314" s="403"/>
      <c r="B314" s="403"/>
      <c r="C314" s="403"/>
      <c r="D314" s="176"/>
      <c r="E314" s="176"/>
      <c r="F314" s="176"/>
      <c r="G314" s="37"/>
    </row>
    <row r="315" spans="1:7" s="367" customFormat="1" ht="14.45" customHeight="1">
      <c r="A315" s="247"/>
      <c r="B315" s="517" t="s">
        <v>326</v>
      </c>
      <c r="C315" s="690"/>
      <c r="D315" s="961" t="s">
        <v>420</v>
      </c>
      <c r="E315" s="961"/>
      <c r="F315" s="961"/>
      <c r="G315" s="691"/>
    </row>
    <row r="316" spans="1:7" s="367" customFormat="1" ht="12.75">
      <c r="A316" s="690"/>
      <c r="B316" s="690"/>
      <c r="C316" s="690"/>
      <c r="D316" s="961"/>
      <c r="E316" s="961"/>
      <c r="F316" s="961"/>
      <c r="G316" s="691"/>
    </row>
    <row r="317" spans="1:7" s="367" customFormat="1" ht="12.75">
      <c r="A317" s="690"/>
      <c r="B317" s="690"/>
      <c r="C317" s="690"/>
      <c r="D317" s="961"/>
      <c r="E317" s="961"/>
      <c r="F317" s="961"/>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92" t="s">
        <v>422</v>
      </c>
      <c r="B320" s="992"/>
      <c r="C320" s="992"/>
      <c r="D320" s="992"/>
      <c r="E320" s="992"/>
      <c r="F320" s="992"/>
      <c r="G320" s="992"/>
    </row>
    <row r="321" spans="1:7" ht="12.75">
      <c r="A321" s="403"/>
      <c r="B321" s="403"/>
      <c r="C321" s="403"/>
      <c r="D321" s="872"/>
      <c r="E321" s="37"/>
      <c r="F321" s="37"/>
      <c r="G321" s="37"/>
    </row>
    <row r="322" spans="1:7" ht="12.75">
      <c r="A322" s="403"/>
      <c r="B322" s="403"/>
      <c r="C322" s="165"/>
      <c r="D322" s="968" t="s">
        <v>423</v>
      </c>
      <c r="E322" s="968"/>
      <c r="F322" s="968"/>
      <c r="G322" s="37"/>
    </row>
    <row r="323" spans="1:7" ht="12.75">
      <c r="A323" s="403"/>
      <c r="B323" s="403"/>
      <c r="C323" s="165"/>
      <c r="D323" s="968"/>
      <c r="E323" s="968"/>
      <c r="F323" s="968"/>
      <c r="G323" s="37"/>
    </row>
    <row r="324" spans="1:7" ht="12.75">
      <c r="A324" s="166"/>
      <c r="B324" s="166"/>
      <c r="C324" s="166"/>
      <c r="D324" s="3"/>
      <c r="E324" s="37"/>
      <c r="F324" s="37"/>
      <c r="G324" s="37"/>
    </row>
    <row r="325" spans="1:7" ht="12.75">
      <c r="A325" s="403"/>
      <c r="B325" s="403"/>
      <c r="C325" s="166"/>
      <c r="D325" s="964" t="s">
        <v>424</v>
      </c>
      <c r="E325" s="964"/>
      <c r="F325" s="964"/>
      <c r="G325" s="37"/>
    </row>
    <row r="326" spans="1:7" ht="14.25">
      <c r="A326" s="231"/>
      <c r="B326" s="231"/>
      <c r="C326" s="403"/>
      <c r="D326" s="984" t="s">
        <v>425</v>
      </c>
      <c r="E326" s="984"/>
      <c r="F326" s="984"/>
      <c r="G326" s="37"/>
    </row>
    <row r="327" spans="1:7" ht="12" customHeight="1">
      <c r="A327" s="403"/>
      <c r="B327" s="403"/>
      <c r="C327" s="403"/>
      <c r="D327" s="37"/>
      <c r="E327" s="37"/>
      <c r="F327" s="37"/>
      <c r="G327" s="37"/>
    </row>
    <row r="328" spans="1:7" ht="14.45" customHeight="1">
      <c r="A328" s="231"/>
      <c r="B328" s="517" t="s">
        <v>326</v>
      </c>
      <c r="C328" s="403"/>
      <c r="D328" s="939" t="s">
        <v>426</v>
      </c>
      <c r="E328" s="939"/>
      <c r="F328" s="939"/>
      <c r="G328" s="37"/>
    </row>
    <row r="329" spans="1:7" ht="14.25">
      <c r="A329" s="231"/>
      <c r="B329" s="231"/>
      <c r="C329" s="403"/>
      <c r="D329" s="939"/>
      <c r="E329" s="939"/>
      <c r="F329" s="939"/>
      <c r="G329" s="37"/>
    </row>
    <row r="330" spans="1:7" ht="12.75">
      <c r="A330" s="403"/>
      <c r="B330" s="403"/>
      <c r="C330" s="403"/>
      <c r="D330" s="37"/>
      <c r="E330" s="37"/>
      <c r="F330" s="37"/>
      <c r="G330" s="37"/>
    </row>
    <row r="331" spans="1:7" ht="14.45" customHeight="1">
      <c r="A331" s="231"/>
      <c r="B331" s="517" t="s">
        <v>326</v>
      </c>
      <c r="C331" s="403"/>
      <c r="D331" s="939" t="s">
        <v>427</v>
      </c>
      <c r="E331" s="939"/>
      <c r="F331" s="939"/>
      <c r="G331" s="37"/>
    </row>
    <row r="332" spans="1:7" ht="14.25">
      <c r="A332" s="231"/>
      <c r="B332" s="231"/>
      <c r="C332" s="403"/>
      <c r="D332" s="939"/>
      <c r="E332" s="939"/>
      <c r="F332" s="939"/>
      <c r="G332" s="37"/>
    </row>
    <row r="333" spans="1:7" ht="14.25">
      <c r="A333" s="231"/>
      <c r="B333" s="231"/>
      <c r="C333" s="403"/>
      <c r="D333" s="939"/>
      <c r="E333" s="939"/>
      <c r="F333" s="939"/>
      <c r="G333" s="37"/>
    </row>
    <row r="334" spans="1:7" ht="12.75">
      <c r="A334" s="403"/>
      <c r="B334" s="403"/>
      <c r="C334" s="403"/>
      <c r="D334" s="230"/>
      <c r="E334"/>
      <c r="F334"/>
      <c r="G334"/>
    </row>
    <row r="335" spans="1:7" ht="14.25">
      <c r="A335" s="231"/>
      <c r="B335" s="517" t="s">
        <v>326</v>
      </c>
      <c r="C335" s="403"/>
      <c r="D335" s="939" t="s">
        <v>428</v>
      </c>
      <c r="E335" s="939"/>
      <c r="F335" s="939"/>
      <c r="G335" s="37"/>
    </row>
    <row r="336" spans="1:7" ht="14.25">
      <c r="A336" s="231"/>
      <c r="B336" s="231"/>
      <c r="C336" s="403"/>
      <c r="D336" s="939"/>
      <c r="E336" s="939"/>
      <c r="F336" s="939"/>
      <c r="G336" s="37"/>
    </row>
    <row r="337" spans="1:7" ht="12.75">
      <c r="A337" s="18"/>
      <c r="B337" s="18"/>
      <c r="C337" s="403"/>
      <c r="D337" s="230"/>
      <c r="E337" s="37"/>
      <c r="F337" s="37"/>
      <c r="G337" s="37"/>
    </row>
    <row r="338" spans="1:7" ht="12.75">
      <c r="A338" s="992" t="s">
        <v>429</v>
      </c>
      <c r="B338" s="992"/>
      <c r="C338" s="992"/>
      <c r="D338" s="992"/>
      <c r="E338" s="992"/>
      <c r="F338" s="992"/>
      <c r="G338" s="992"/>
    </row>
    <row r="339" spans="1:7" ht="12.75">
      <c r="A339" s="18"/>
      <c r="B339" s="18"/>
      <c r="C339" s="403"/>
      <c r="D339" s="230"/>
      <c r="E339" s="37"/>
      <c r="F339" s="37"/>
      <c r="G339"/>
    </row>
    <row r="340" spans="1:7" ht="12.75">
      <c r="A340" s="403"/>
      <c r="B340" s="403"/>
      <c r="C340" s="18"/>
      <c r="D340" s="964" t="s">
        <v>430</v>
      </c>
      <c r="E340" s="964"/>
      <c r="F340" s="964"/>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326</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326</v>
      </c>
      <c r="C347" s="403"/>
      <c r="D347" s="939" t="s">
        <v>434</v>
      </c>
      <c r="E347" s="939"/>
      <c r="F347" s="939"/>
      <c r="G347"/>
    </row>
    <row r="348" spans="1:7" ht="14.25">
      <c r="A348" s="231"/>
      <c r="B348" s="231"/>
      <c r="C348" s="403"/>
      <c r="D348" s="939"/>
      <c r="E348" s="939"/>
      <c r="F348" s="939"/>
      <c r="G348"/>
    </row>
    <row r="349" spans="1:7" ht="14.25">
      <c r="A349" s="231"/>
      <c r="B349" s="231"/>
      <c r="C349" s="403"/>
      <c r="D349" s="939"/>
      <c r="E349" s="939"/>
      <c r="F349" s="939"/>
      <c r="G349"/>
    </row>
    <row r="350" spans="1:7" ht="14.25">
      <c r="A350" s="231"/>
      <c r="B350" s="231"/>
      <c r="C350" s="403"/>
      <c r="D350" s="939"/>
      <c r="E350" s="939"/>
      <c r="F350" s="939"/>
      <c r="G350"/>
    </row>
    <row r="351" spans="1:7" ht="14.25">
      <c r="A351" s="231"/>
      <c r="B351" s="231"/>
      <c r="C351" s="403"/>
      <c r="D351" s="939"/>
      <c r="E351" s="939"/>
      <c r="F351" s="939"/>
      <c r="G351"/>
    </row>
    <row r="352" spans="1:7" ht="14.25">
      <c r="A352" s="231"/>
      <c r="B352" s="231"/>
      <c r="C352" s="403"/>
      <c r="D352" s="939"/>
      <c r="E352" s="939"/>
      <c r="F352" s="939"/>
      <c r="G352"/>
    </row>
    <row r="353" spans="1:7" ht="14.25">
      <c r="A353" s="231"/>
      <c r="B353" s="231"/>
      <c r="C353" s="403"/>
      <c r="D353" s="939"/>
      <c r="E353" s="939"/>
      <c r="F353" s="939"/>
      <c r="G353"/>
    </row>
    <row r="354" spans="1:7" ht="14.25">
      <c r="A354" s="231"/>
      <c r="B354" s="231"/>
      <c r="C354" s="403"/>
      <c r="D354" s="939"/>
      <c r="E354" s="939"/>
      <c r="F354" s="939"/>
      <c r="G354"/>
    </row>
    <row r="355" spans="1:7" ht="14.25">
      <c r="A355" s="231"/>
      <c r="B355" s="231"/>
      <c r="C355" s="403"/>
      <c r="D355" s="939"/>
      <c r="E355" s="939"/>
      <c r="F355" s="939"/>
      <c r="G355" s="37"/>
    </row>
    <row r="356" spans="1:7" ht="14.25">
      <c r="A356" s="231"/>
      <c r="B356" s="231"/>
      <c r="C356" s="403"/>
      <c r="D356" s="939"/>
      <c r="E356" s="939"/>
      <c r="F356" s="939"/>
      <c r="G356" s="37"/>
    </row>
    <row r="357" spans="1:7" ht="14.25">
      <c r="A357" s="231"/>
      <c r="B357" s="231"/>
      <c r="C357" s="403"/>
      <c r="D357" s="939"/>
      <c r="E357" s="939"/>
      <c r="F357" s="939"/>
      <c r="G357" s="37"/>
    </row>
    <row r="358" spans="1:7" ht="14.25">
      <c r="A358" s="231"/>
      <c r="B358" s="231"/>
      <c r="C358" s="403"/>
      <c r="D358" s="939"/>
      <c r="E358" s="939"/>
      <c r="F358" s="939"/>
      <c r="G358" s="37"/>
    </row>
    <row r="359" spans="1:7" ht="14.25">
      <c r="A359" s="231"/>
      <c r="B359" s="231"/>
      <c r="C359" s="403"/>
      <c r="D359" s="939"/>
      <c r="E359" s="939"/>
      <c r="F359" s="939"/>
      <c r="G359" s="37"/>
    </row>
    <row r="360" spans="1:7" ht="14.25">
      <c r="A360" s="231"/>
      <c r="B360" s="231"/>
      <c r="C360" s="403"/>
      <c r="D360" s="939"/>
      <c r="E360" s="939"/>
      <c r="F360" s="939"/>
      <c r="G360" s="37"/>
    </row>
    <row r="361" spans="1:7" ht="14.25">
      <c r="A361" s="231"/>
      <c r="B361" s="231"/>
      <c r="C361" s="403"/>
      <c r="D361" s="939"/>
      <c r="E361" s="939"/>
      <c r="F361" s="939"/>
      <c r="G361" s="37"/>
    </row>
    <row r="362" spans="1:7" ht="12.75">
      <c r="A362" s="403"/>
      <c r="B362" s="403"/>
      <c r="C362" s="403"/>
      <c r="D362" s="37"/>
      <c r="E362" s="37"/>
      <c r="F362" s="37"/>
      <c r="G362" s="37"/>
    </row>
    <row r="363" spans="1:7" ht="14.45" customHeight="1">
      <c r="A363" s="231"/>
      <c r="B363" s="517" t="s">
        <v>326</v>
      </c>
      <c r="C363" s="403"/>
      <c r="D363" s="939" t="s">
        <v>435</v>
      </c>
      <c r="E363" s="939"/>
      <c r="F363" s="939"/>
      <c r="G363" s="37"/>
    </row>
    <row r="364" spans="1:7" ht="12.75">
      <c r="A364" s="403"/>
      <c r="B364" s="403"/>
      <c r="C364" s="403"/>
      <c r="D364" s="939"/>
      <c r="E364" s="939"/>
      <c r="F364" s="939"/>
      <c r="G364" s="37"/>
    </row>
    <row r="365" spans="1:7" ht="12.75">
      <c r="A365" s="403"/>
      <c r="B365" s="403"/>
      <c r="C365" s="403"/>
      <c r="D365" s="939"/>
      <c r="E365" s="939"/>
      <c r="F365" s="939"/>
      <c r="G365" s="37"/>
    </row>
    <row r="366" spans="1:7" ht="12.75">
      <c r="A366" s="403"/>
      <c r="B366" s="403"/>
      <c r="C366" s="403"/>
      <c r="D366" s="939"/>
      <c r="E366" s="939"/>
      <c r="F366" s="939"/>
      <c r="G366" s="37"/>
    </row>
    <row r="367" spans="1:7" ht="12.75">
      <c r="A367" s="403"/>
      <c r="B367" s="403"/>
      <c r="C367" s="403"/>
      <c r="D367" s="939"/>
      <c r="E367" s="939"/>
      <c r="F367" s="939"/>
      <c r="G367" s="37"/>
    </row>
    <row r="368" spans="1:7" ht="12.75">
      <c r="A368" s="403"/>
      <c r="B368" s="403"/>
      <c r="C368" s="403"/>
      <c r="D368" s="939"/>
      <c r="E368" s="939"/>
      <c r="F368" s="939"/>
      <c r="G368" s="37"/>
    </row>
    <row r="369" spans="1:6" ht="12.75">
      <c r="A369" s="403"/>
      <c r="B369" s="403"/>
      <c r="C369" s="403"/>
      <c r="D369" s="939"/>
      <c r="E369" s="939"/>
      <c r="F369" s="939"/>
    </row>
    <row r="370" spans="1:6" ht="12.75">
      <c r="A370" s="403"/>
      <c r="B370" s="403"/>
      <c r="C370" s="403"/>
      <c r="D370" s="939"/>
      <c r="E370" s="939"/>
      <c r="F370" s="939"/>
    </row>
    <row r="371" spans="1:6" ht="12.75">
      <c r="A371" s="403"/>
      <c r="B371" s="403"/>
      <c r="C371" s="403"/>
      <c r="D371" s="939"/>
      <c r="E371" s="939"/>
      <c r="F371" s="939"/>
    </row>
    <row r="372" spans="1:6" ht="12.75">
      <c r="A372" s="403"/>
      <c r="B372" s="403"/>
      <c r="C372" s="403"/>
      <c r="D372" s="37"/>
      <c r="E372" s="230"/>
      <c r="F372" s="230"/>
    </row>
    <row r="373" spans="1:6" ht="14.25" customHeight="1">
      <c r="A373" s="231"/>
      <c r="B373" s="517" t="s">
        <v>326</v>
      </c>
      <c r="C373" s="403"/>
      <c r="D373" s="942" t="s">
        <v>436</v>
      </c>
      <c r="E373" s="942"/>
      <c r="F373" s="942"/>
    </row>
    <row r="374" spans="1:6" ht="12.75">
      <c r="A374" s="403"/>
      <c r="B374" s="403"/>
      <c r="C374" s="403"/>
      <c r="D374" s="942"/>
      <c r="E374" s="942"/>
      <c r="F374" s="942"/>
    </row>
    <row r="375" spans="1:6" ht="12.75">
      <c r="A375" s="403"/>
      <c r="B375" s="403"/>
      <c r="C375" s="403"/>
      <c r="D375" s="942"/>
      <c r="E375" s="942"/>
      <c r="F375" s="942"/>
    </row>
    <row r="376" spans="1:6" ht="12.75">
      <c r="A376" s="403"/>
      <c r="B376" s="403"/>
      <c r="C376" s="403"/>
      <c r="D376" s="942"/>
      <c r="E376" s="942"/>
      <c r="F376" s="942"/>
    </row>
    <row r="377" spans="1:6" ht="12.75">
      <c r="A377" s="403"/>
      <c r="B377" s="403"/>
      <c r="C377" s="403"/>
      <c r="D377" s="942"/>
      <c r="E377" s="942"/>
      <c r="F377" s="942"/>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1006" t="s">
        <v>438</v>
      </c>
      <c r="E380" s="1006"/>
      <c r="F380" s="1006"/>
    </row>
    <row r="381" spans="1:6" ht="13.5" thickTop="1">
      <c r="A381" s="403"/>
      <c r="B381" s="403"/>
      <c r="C381" s="403"/>
      <c r="D381" s="1007" t="s">
        <v>439</v>
      </c>
      <c r="E381" s="1007"/>
      <c r="F381" s="1007"/>
    </row>
    <row r="382" spans="1:6" ht="12.75">
      <c r="A382" s="403"/>
      <c r="B382" s="403"/>
      <c r="C382" s="403"/>
      <c r="D382" s="230"/>
      <c r="E382" s="37"/>
      <c r="F382" s="37"/>
    </row>
    <row r="383" spans="1:6" ht="14.25">
      <c r="A383" s="231"/>
      <c r="B383" s="517" t="s">
        <v>326</v>
      </c>
      <c r="C383" s="293"/>
      <c r="D383" s="977" t="s">
        <v>440</v>
      </c>
      <c r="E383" s="977"/>
      <c r="F383" s="977"/>
    </row>
    <row r="384" spans="1:6" ht="14.25">
      <c r="A384" s="231"/>
      <c r="B384" s="231"/>
      <c r="C384" s="293"/>
      <c r="D384" s="342"/>
      <c r="E384" s="37"/>
      <c r="F384" s="37"/>
    </row>
    <row r="385" spans="1:6" ht="14.25">
      <c r="A385" s="231"/>
      <c r="B385" s="517" t="s">
        <v>326</v>
      </c>
      <c r="C385" s="293"/>
      <c r="D385" s="952" t="s">
        <v>441</v>
      </c>
      <c r="E385" s="995"/>
      <c r="F385" s="995"/>
    </row>
    <row r="386" spans="1:6" ht="14.25">
      <c r="A386" s="231"/>
      <c r="B386" s="231"/>
      <c r="C386" s="293"/>
      <c r="D386" s="995"/>
      <c r="E386" s="995"/>
      <c r="F386" s="995"/>
    </row>
    <row r="387" spans="1:6" ht="14.25">
      <c r="A387" s="231"/>
      <c r="B387" s="231"/>
      <c r="C387" s="293"/>
      <c r="D387" s="995"/>
      <c r="E387" s="995"/>
      <c r="F387" s="995"/>
    </row>
    <row r="388" spans="1:6" ht="14.25">
      <c r="A388" s="231"/>
      <c r="B388" s="231"/>
      <c r="C388" s="293"/>
      <c r="D388" s="995"/>
      <c r="E388" s="995"/>
      <c r="F388" s="995"/>
    </row>
    <row r="389" spans="1:6" ht="14.25">
      <c r="A389" s="231"/>
      <c r="B389" s="231"/>
      <c r="C389" s="293"/>
      <c r="D389" s="995"/>
      <c r="E389" s="995"/>
      <c r="F389" s="995"/>
    </row>
    <row r="390" spans="1:6" ht="14.25">
      <c r="A390" s="231"/>
      <c r="B390" s="231"/>
      <c r="C390" s="293"/>
      <c r="D390" s="995"/>
      <c r="E390" s="995"/>
      <c r="F390" s="995"/>
    </row>
    <row r="391" spans="1:6" ht="14.25">
      <c r="A391" s="231"/>
      <c r="B391" s="231"/>
      <c r="C391" s="293"/>
      <c r="D391" s="995"/>
      <c r="E391" s="995"/>
      <c r="F391" s="995"/>
    </row>
    <row r="392" spans="1:6" ht="14.25">
      <c r="A392" s="231"/>
      <c r="B392" s="231"/>
      <c r="C392" s="293"/>
      <c r="D392" s="995"/>
      <c r="E392" s="995"/>
      <c r="F392" s="995"/>
    </row>
    <row r="393" spans="1:6" ht="14.25">
      <c r="A393" s="231"/>
      <c r="B393" s="231"/>
      <c r="C393" s="293"/>
      <c r="D393" s="995"/>
      <c r="E393" s="995"/>
      <c r="F393" s="995"/>
    </row>
    <row r="394" spans="1:6" ht="14.25">
      <c r="A394" s="231"/>
      <c r="B394" s="231"/>
      <c r="C394" s="293"/>
      <c r="D394" s="995"/>
      <c r="E394" s="995"/>
      <c r="F394" s="995"/>
    </row>
    <row r="395" spans="1:6" ht="14.25">
      <c r="A395" s="231"/>
      <c r="B395" s="231"/>
      <c r="C395" s="293"/>
      <c r="D395" s="534"/>
      <c r="E395" s="534"/>
      <c r="F395" s="534"/>
    </row>
    <row r="396" spans="1:6" ht="14.25">
      <c r="A396" s="231"/>
      <c r="B396" s="517" t="s">
        <v>326</v>
      </c>
      <c r="C396" s="293"/>
      <c r="D396" s="995" t="s">
        <v>442</v>
      </c>
      <c r="E396" s="995"/>
      <c r="F396" s="995"/>
    </row>
    <row r="397" spans="1:6" ht="12.75">
      <c r="A397" s="293"/>
      <c r="B397" s="293"/>
      <c r="C397" s="293"/>
      <c r="D397" s="995"/>
      <c r="E397" s="995"/>
      <c r="F397" s="995"/>
    </row>
    <row r="398" spans="1:6" ht="12.75">
      <c r="A398" s="293"/>
      <c r="B398" s="293"/>
      <c r="C398" s="293"/>
      <c r="D398" s="995"/>
      <c r="E398" s="995"/>
      <c r="F398" s="995"/>
    </row>
    <row r="399" spans="1:6" ht="12.75">
      <c r="A399" s="293"/>
      <c r="B399" s="293"/>
      <c r="C399" s="293"/>
      <c r="D399" s="995"/>
      <c r="E399" s="995"/>
      <c r="F399" s="995"/>
    </row>
    <row r="400" spans="1:6" ht="12.75">
      <c r="A400" s="293"/>
      <c r="B400" s="293"/>
      <c r="C400" s="293"/>
      <c r="D400" s="534"/>
      <c r="E400" s="534"/>
      <c r="F400" s="534"/>
    </row>
    <row r="401" spans="1:6" ht="12.75">
      <c r="A401" s="293"/>
      <c r="B401" s="293"/>
      <c r="C401" s="293"/>
      <c r="D401" s="995" t="s">
        <v>443</v>
      </c>
      <c r="E401" s="995"/>
      <c r="F401" s="995"/>
    </row>
    <row r="402" spans="1:6" ht="12.75">
      <c r="A402" s="293"/>
      <c r="B402" s="293"/>
      <c r="C402" s="293"/>
      <c r="D402" s="995"/>
      <c r="E402" s="995"/>
      <c r="F402" s="995"/>
    </row>
    <row r="403" spans="1:6" ht="12.75">
      <c r="A403" s="293"/>
      <c r="B403" s="293"/>
      <c r="C403" s="293"/>
      <c r="D403" s="995"/>
      <c r="E403" s="995"/>
      <c r="F403" s="995"/>
    </row>
    <row r="404" spans="1:6" ht="12.75">
      <c r="A404" s="293"/>
      <c r="B404" s="293"/>
      <c r="C404" s="293"/>
      <c r="D404" s="995"/>
      <c r="E404" s="995"/>
      <c r="F404" s="995"/>
    </row>
    <row r="405" spans="1:6" ht="12.75">
      <c r="A405" s="293"/>
      <c r="B405" s="293"/>
      <c r="C405" s="293"/>
      <c r="D405" s="995"/>
      <c r="E405" s="995"/>
      <c r="F405" s="995"/>
    </row>
    <row r="406" spans="1:6" ht="12.75">
      <c r="A406" s="293"/>
      <c r="B406" s="293"/>
      <c r="C406" s="293"/>
      <c r="D406" s="995"/>
      <c r="E406" s="995"/>
      <c r="F406" s="995"/>
    </row>
    <row r="407" spans="1:6" ht="12.75">
      <c r="A407" s="293"/>
      <c r="B407" s="293"/>
      <c r="C407" s="293"/>
      <c r="D407" s="995"/>
      <c r="E407" s="995"/>
      <c r="F407" s="995"/>
    </row>
    <row r="408" spans="1:6" ht="12.75">
      <c r="A408" s="293"/>
      <c r="B408" s="293"/>
      <c r="C408" s="293"/>
      <c r="D408" s="995"/>
      <c r="E408" s="995"/>
      <c r="F408" s="995"/>
    </row>
    <row r="409" spans="1:6" ht="12.75">
      <c r="A409" s="293"/>
      <c r="B409" s="293"/>
      <c r="C409" s="293"/>
      <c r="D409" s="995"/>
      <c r="E409" s="995"/>
      <c r="F409" s="995"/>
    </row>
    <row r="410" spans="1:6" ht="13.7" customHeight="1">
      <c r="A410" s="293"/>
      <c r="B410" s="293"/>
      <c r="C410" s="293"/>
      <c r="D410" s="995" t="s">
        <v>444</v>
      </c>
      <c r="E410" s="995"/>
      <c r="F410" s="995"/>
    </row>
    <row r="411" spans="1:6" ht="13.7" customHeight="1">
      <c r="A411" s="293"/>
      <c r="B411" s="293"/>
      <c r="C411" s="293"/>
      <c r="D411" s="995"/>
      <c r="E411" s="995"/>
      <c r="F411" s="995"/>
    </row>
    <row r="412" spans="1:6" ht="13.7" customHeight="1">
      <c r="A412" s="293"/>
      <c r="B412" s="293"/>
      <c r="C412" s="293"/>
      <c r="D412" s="995"/>
      <c r="E412" s="995"/>
      <c r="F412" s="995"/>
    </row>
    <row r="413" spans="1:6" ht="13.7" customHeight="1">
      <c r="A413" s="293"/>
      <c r="B413" s="293"/>
      <c r="C413" s="293"/>
      <c r="D413" s="995"/>
      <c r="E413" s="995"/>
      <c r="F413" s="995"/>
    </row>
    <row r="414" spans="1:6" ht="13.7" customHeight="1">
      <c r="A414" s="293"/>
      <c r="B414" s="293"/>
      <c r="C414" s="293"/>
      <c r="D414" s="995"/>
      <c r="E414" s="995"/>
      <c r="F414" s="995"/>
    </row>
    <row r="415" spans="1:6" ht="13.7" customHeight="1">
      <c r="A415" s="293"/>
      <c r="B415" s="293"/>
      <c r="C415" s="293"/>
      <c r="D415" s="995"/>
      <c r="E415" s="995"/>
      <c r="F415" s="995"/>
    </row>
    <row r="416" spans="1:6" ht="13.7" customHeight="1">
      <c r="A416" s="293"/>
      <c r="B416" s="293"/>
      <c r="C416" s="293"/>
      <c r="D416" s="995"/>
      <c r="E416" s="995"/>
      <c r="F416" s="995"/>
    </row>
    <row r="417" spans="1:6" ht="13.7" customHeight="1">
      <c r="A417" s="293"/>
      <c r="B417" s="293"/>
      <c r="C417" s="293"/>
      <c r="D417" s="995"/>
      <c r="E417" s="995"/>
      <c r="F417" s="995"/>
    </row>
    <row r="418" spans="1:6" ht="13.7" customHeight="1">
      <c r="A418" s="293"/>
      <c r="B418" s="293"/>
      <c r="C418" s="293"/>
      <c r="D418" s="995"/>
      <c r="E418" s="995"/>
      <c r="F418" s="995"/>
    </row>
    <row r="419" spans="1:6" ht="13.7" customHeight="1">
      <c r="A419" s="293"/>
      <c r="B419" s="293"/>
      <c r="C419" s="293"/>
      <c r="D419" s="995"/>
      <c r="E419" s="995"/>
      <c r="F419" s="995"/>
    </row>
    <row r="420" spans="1:6" ht="13.7" customHeight="1">
      <c r="A420" s="293"/>
      <c r="B420" s="293"/>
      <c r="C420" s="293"/>
      <c r="D420" s="995"/>
      <c r="E420" s="995"/>
      <c r="F420" s="995"/>
    </row>
    <row r="421" spans="1:6" ht="13.7" customHeight="1">
      <c r="A421" s="293"/>
      <c r="B421" s="293"/>
      <c r="C421" s="293"/>
      <c r="D421" s="995"/>
      <c r="E421" s="995"/>
      <c r="F421" s="995"/>
    </row>
    <row r="422" spans="1:6" ht="13.7" customHeight="1">
      <c r="A422" s="293"/>
      <c r="B422" s="293"/>
      <c r="C422" s="293"/>
      <c r="D422" s="995"/>
      <c r="E422" s="995"/>
      <c r="F422" s="995"/>
    </row>
    <row r="423" spans="1:6" ht="13.7" customHeight="1">
      <c r="A423" s="293"/>
      <c r="B423" s="293"/>
      <c r="C423" s="293"/>
      <c r="D423" s="995"/>
      <c r="E423" s="995"/>
      <c r="F423" s="995"/>
    </row>
    <row r="424" spans="1:6" ht="13.7" customHeight="1">
      <c r="A424" s="293"/>
      <c r="B424" s="293"/>
      <c r="C424" s="293"/>
      <c r="D424" s="995"/>
      <c r="E424" s="995"/>
      <c r="F424" s="995"/>
    </row>
    <row r="425" spans="1:6" ht="13.7" customHeight="1">
      <c r="A425" s="293"/>
      <c r="B425" s="293"/>
      <c r="C425" s="293"/>
      <c r="D425" s="995"/>
      <c r="E425" s="995"/>
      <c r="F425" s="995"/>
    </row>
    <row r="426" spans="1:6" ht="13.7" customHeight="1">
      <c r="A426" s="293"/>
      <c r="B426" s="293"/>
      <c r="C426" s="293"/>
      <c r="D426" s="995"/>
      <c r="E426" s="995"/>
      <c r="F426" s="995"/>
    </row>
    <row r="427" spans="1:6" ht="13.7" customHeight="1">
      <c r="A427" s="293"/>
      <c r="B427" s="293"/>
      <c r="C427" s="293"/>
      <c r="D427" s="995"/>
      <c r="E427" s="995"/>
      <c r="F427" s="995"/>
    </row>
    <row r="428" spans="1:6" ht="12.75">
      <c r="A428" s="293"/>
      <c r="B428" s="293"/>
      <c r="C428" s="293"/>
      <c r="D428" s="342"/>
      <c r="E428" s="37"/>
      <c r="F428" s="37"/>
    </row>
    <row r="429" spans="1:6" ht="13.7" customHeight="1">
      <c r="A429" s="293"/>
      <c r="B429" s="517" t="s">
        <v>326</v>
      </c>
      <c r="C429" s="293"/>
      <c r="D429" s="995" t="s">
        <v>445</v>
      </c>
      <c r="E429" s="995"/>
      <c r="F429" s="995"/>
    </row>
    <row r="430" spans="1:6" ht="12.75">
      <c r="A430" s="293"/>
      <c r="B430" s="293"/>
      <c r="C430" s="293"/>
      <c r="D430" s="995"/>
      <c r="E430" s="995"/>
      <c r="F430" s="995"/>
    </row>
    <row r="431" spans="1:6" ht="12.75">
      <c r="A431" s="293"/>
      <c r="B431" s="293"/>
      <c r="C431" s="293"/>
      <c r="D431" s="534"/>
      <c r="E431" s="534"/>
      <c r="F431" s="534"/>
    </row>
    <row r="432" spans="1:6" ht="12.75">
      <c r="A432" s="293"/>
      <c r="B432" s="517" t="s">
        <v>326</v>
      </c>
      <c r="C432" s="293"/>
      <c r="D432" s="986" t="s">
        <v>446</v>
      </c>
      <c r="E432" s="986"/>
      <c r="F432" s="986"/>
    </row>
    <row r="433" spans="1:6" ht="12.75">
      <c r="A433" s="293"/>
      <c r="B433" s="293"/>
      <c r="C433" s="293"/>
      <c r="D433" s="986"/>
      <c r="E433" s="986"/>
      <c r="F433" s="986"/>
    </row>
    <row r="434" spans="1:6" ht="12.75">
      <c r="A434" s="293"/>
      <c r="B434" s="293"/>
      <c r="C434" s="293"/>
      <c r="D434" s="986"/>
      <c r="E434" s="986"/>
      <c r="F434" s="986"/>
    </row>
    <row r="435" spans="1:6" ht="12.75">
      <c r="A435" s="293"/>
      <c r="B435" s="293"/>
      <c r="C435" s="293"/>
      <c r="D435" s="986"/>
      <c r="E435" s="986"/>
      <c r="F435" s="986"/>
    </row>
    <row r="436" spans="1:6" ht="12.75">
      <c r="A436" s="293"/>
      <c r="B436" s="293"/>
      <c r="C436" s="293"/>
      <c r="D436" s="986"/>
      <c r="E436" s="986"/>
      <c r="F436" s="986"/>
    </row>
    <row r="437" spans="1:6" ht="12.75">
      <c r="A437" s="293"/>
      <c r="B437" s="293"/>
      <c r="C437" s="293"/>
      <c r="D437" s="986"/>
      <c r="E437" s="986"/>
      <c r="F437" s="986"/>
    </row>
    <row r="438" spans="1:6" ht="14.45" customHeight="1">
      <c r="A438" s="231"/>
      <c r="B438" s="517" t="s">
        <v>326</v>
      </c>
      <c r="C438" s="293"/>
      <c r="D438" s="986" t="s">
        <v>447</v>
      </c>
      <c r="E438" s="986"/>
      <c r="F438" s="986"/>
    </row>
    <row r="439" spans="1:6" ht="14.25">
      <c r="A439" s="413"/>
      <c r="B439" s="413"/>
      <c r="C439" s="293"/>
      <c r="D439" s="986"/>
      <c r="E439" s="986"/>
      <c r="F439" s="986"/>
    </row>
    <row r="440" spans="1:6" ht="14.25">
      <c r="A440" s="413"/>
      <c r="B440" s="413"/>
      <c r="C440" s="293"/>
      <c r="D440" s="986"/>
      <c r="E440" s="986"/>
      <c r="F440" s="986"/>
    </row>
    <row r="441" spans="1:6" ht="14.25">
      <c r="A441" s="413"/>
      <c r="B441" s="413"/>
      <c r="C441" s="293"/>
      <c r="D441" s="986"/>
      <c r="E441" s="986"/>
      <c r="F441" s="986"/>
    </row>
    <row r="442" spans="1:6" ht="14.25" customHeight="1">
      <c r="A442" s="413"/>
      <c r="B442" s="413"/>
      <c r="C442" s="293"/>
      <c r="D442" s="1013" t="s">
        <v>448</v>
      </c>
      <c r="E442" s="1013"/>
      <c r="F442" s="1013"/>
    </row>
    <row r="443" spans="1:6" ht="12.75">
      <c r="A443" s="403"/>
      <c r="B443" s="403"/>
      <c r="C443" s="403"/>
      <c r="D443" s="230"/>
      <c r="E443" s="37"/>
      <c r="F443" s="37"/>
    </row>
    <row r="444" spans="1:6" ht="14.45" customHeight="1">
      <c r="A444" s="231"/>
      <c r="B444" s="517" t="s">
        <v>326</v>
      </c>
      <c r="C444" s="874"/>
      <c r="D444" s="939" t="s">
        <v>449</v>
      </c>
      <c r="E444" s="939"/>
      <c r="F444" s="939"/>
    </row>
    <row r="445" spans="1:6" ht="14.25">
      <c r="A445" s="231"/>
      <c r="B445" s="231"/>
      <c r="C445" s="403"/>
      <c r="D445" s="939"/>
      <c r="E445" s="939"/>
      <c r="F445" s="939"/>
    </row>
    <row r="446" spans="1:6" ht="14.25">
      <c r="A446" s="231"/>
      <c r="B446" s="231"/>
      <c r="C446" s="403"/>
      <c r="D446" s="939"/>
      <c r="E446" s="939"/>
      <c r="F446" s="939"/>
    </row>
    <row r="447" spans="1:6" ht="14.25">
      <c r="A447" s="231"/>
      <c r="B447" s="231"/>
      <c r="C447" s="403"/>
      <c r="D447" s="939"/>
      <c r="E447" s="939"/>
      <c r="F447" s="939"/>
    </row>
    <row r="448" spans="1:6" ht="14.25">
      <c r="A448" s="231"/>
      <c r="B448" s="231"/>
      <c r="C448" s="403"/>
      <c r="D448" s="939"/>
      <c r="E448" s="939"/>
      <c r="F448" s="939"/>
    </row>
    <row r="449" spans="1:6" ht="14.25">
      <c r="A449" s="231"/>
      <c r="B449" s="231"/>
      <c r="C449" s="403"/>
      <c r="D449" s="939"/>
      <c r="E449" s="939"/>
      <c r="F449" s="939"/>
    </row>
    <row r="450" spans="1:6" ht="14.25">
      <c r="A450" s="231"/>
      <c r="B450" s="231"/>
      <c r="C450" s="403"/>
      <c r="D450" s="939"/>
      <c r="E450" s="939"/>
      <c r="F450" s="939"/>
    </row>
    <row r="451" spans="1:6" ht="14.25">
      <c r="A451" s="231"/>
      <c r="B451" s="231"/>
      <c r="C451" s="403"/>
      <c r="D451" s="939"/>
      <c r="E451" s="939"/>
      <c r="F451" s="939"/>
    </row>
    <row r="452" spans="1:6" ht="14.25">
      <c r="A452" s="231"/>
      <c r="B452" s="231"/>
      <c r="C452" s="403"/>
      <c r="D452" s="939"/>
      <c r="E452" s="939"/>
      <c r="F452" s="939"/>
    </row>
    <row r="453" spans="1:6" ht="14.25">
      <c r="A453" s="231"/>
      <c r="B453" s="231"/>
      <c r="C453" s="403"/>
      <c r="D453" s="939"/>
      <c r="E453" s="939"/>
      <c r="F453" s="939"/>
    </row>
    <row r="454" spans="1:6" ht="14.25">
      <c r="A454" s="231"/>
      <c r="B454" s="231"/>
      <c r="C454" s="403"/>
      <c r="D454" s="939"/>
      <c r="E454" s="939"/>
      <c r="F454" s="939"/>
    </row>
    <row r="455" spans="1:6" ht="14.25">
      <c r="A455" s="231"/>
      <c r="B455" s="231"/>
      <c r="C455" s="403"/>
      <c r="D455" s="939"/>
      <c r="E455" s="939"/>
      <c r="F455" s="939"/>
    </row>
    <row r="456" spans="1:6" ht="14.25">
      <c r="A456" s="231"/>
      <c r="B456" s="231"/>
      <c r="C456" s="403"/>
      <c r="D456" s="939"/>
      <c r="E456" s="939"/>
      <c r="F456" s="939"/>
    </row>
    <row r="457" spans="1:6" ht="14.25">
      <c r="A457" s="231"/>
      <c r="B457" s="231"/>
      <c r="C457" s="403"/>
      <c r="D457" s="939"/>
      <c r="E457" s="939"/>
      <c r="F457" s="939"/>
    </row>
    <row r="458" spans="1:6" ht="14.25">
      <c r="A458" s="231"/>
      <c r="B458" s="231"/>
      <c r="C458" s="403"/>
      <c r="D458" s="939"/>
      <c r="E458" s="939"/>
      <c r="F458" s="939"/>
    </row>
    <row r="459" spans="1:6" ht="14.25">
      <c r="A459" s="231"/>
      <c r="B459" s="231"/>
      <c r="C459" s="403"/>
      <c r="D459" s="939"/>
      <c r="E459" s="939"/>
      <c r="F459" s="939"/>
    </row>
    <row r="460" spans="1:6" ht="14.25">
      <c r="A460" s="231"/>
      <c r="B460" s="231"/>
      <c r="C460" s="403"/>
      <c r="D460" s="939"/>
      <c r="E460" s="939"/>
      <c r="F460" s="939"/>
    </row>
    <row r="461" spans="1:6" ht="14.25">
      <c r="A461" s="231"/>
      <c r="B461" s="231"/>
      <c r="C461" s="403"/>
      <c r="D461" s="939"/>
      <c r="E461" s="939"/>
      <c r="F461" s="939"/>
    </row>
    <row r="462" spans="1:6" ht="14.25">
      <c r="A462" s="231"/>
      <c r="B462" s="231"/>
      <c r="C462" s="403"/>
      <c r="D462" s="939"/>
      <c r="E462" s="939"/>
      <c r="F462" s="939"/>
    </row>
    <row r="463" spans="1:6" ht="14.25">
      <c r="A463" s="231"/>
      <c r="B463" s="231"/>
      <c r="C463" s="403"/>
      <c r="D463" s="939"/>
      <c r="E463" s="939"/>
      <c r="F463" s="939"/>
    </row>
    <row r="464" spans="1:6" ht="14.25">
      <c r="A464" s="231"/>
      <c r="B464" s="231"/>
      <c r="C464" s="403"/>
      <c r="D464" s="939"/>
      <c r="E464" s="939"/>
      <c r="F464" s="939"/>
    </row>
    <row r="465" spans="1:6" ht="14.25">
      <c r="A465" s="231"/>
      <c r="B465" s="231"/>
      <c r="C465" s="403"/>
      <c r="D465" s="939"/>
      <c r="E465" s="939"/>
      <c r="F465" s="939"/>
    </row>
    <row r="466" spans="1:6" ht="14.25">
      <c r="A466" s="231"/>
      <c r="B466" s="231"/>
      <c r="C466" s="403"/>
      <c r="D466" s="939"/>
      <c r="E466" s="939"/>
      <c r="F466" s="939"/>
    </row>
    <row r="467" spans="1:6" ht="14.25">
      <c r="A467" s="231"/>
      <c r="B467" s="231"/>
      <c r="C467" s="403"/>
      <c r="D467" s="939"/>
      <c r="E467" s="939"/>
      <c r="F467" s="939"/>
    </row>
    <row r="468" spans="1:6" ht="14.25">
      <c r="A468" s="231"/>
      <c r="B468" s="231"/>
      <c r="C468" s="403"/>
      <c r="D468" s="939"/>
      <c r="E468" s="939"/>
      <c r="F468" s="939"/>
    </row>
    <row r="469" spans="1:6" ht="14.25">
      <c r="A469" s="231"/>
      <c r="B469" s="231"/>
      <c r="C469" s="403"/>
      <c r="D469" s="939"/>
      <c r="E469" s="939"/>
      <c r="F469" s="939"/>
    </row>
    <row r="470" spans="1:6" ht="14.25">
      <c r="A470" s="231"/>
      <c r="B470" s="231"/>
      <c r="C470" s="403"/>
      <c r="D470" s="939"/>
      <c r="E470" s="939"/>
      <c r="F470" s="939"/>
    </row>
    <row r="471" spans="1:6" ht="14.25">
      <c r="A471" s="231"/>
      <c r="B471" s="231"/>
      <c r="C471" s="403"/>
      <c r="D471" s="939"/>
      <c r="E471" s="939"/>
      <c r="F471" s="939"/>
    </row>
    <row r="472" spans="1:6" ht="14.25">
      <c r="A472" s="231"/>
      <c r="B472" s="231"/>
      <c r="C472" s="403"/>
      <c r="D472" s="939"/>
      <c r="E472" s="939"/>
      <c r="F472" s="939"/>
    </row>
    <row r="473" spans="1:6" ht="14.25">
      <c r="A473" s="231"/>
      <c r="B473" s="231"/>
      <c r="C473" s="403"/>
      <c r="D473" s="939"/>
      <c r="E473" s="939"/>
      <c r="F473" s="939"/>
    </row>
    <row r="474" spans="1:6" ht="12.75" hidden="1">
      <c r="A474" s="403"/>
      <c r="B474" s="403"/>
      <c r="C474" s="403"/>
      <c r="D474" s="939"/>
      <c r="E474" s="939"/>
      <c r="F474" s="939"/>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39" t="s">
        <v>452</v>
      </c>
      <c r="E478" s="939"/>
      <c r="F478" s="939"/>
    </row>
    <row r="479" spans="1:6" ht="13.7" customHeight="1">
      <c r="A479" s="403"/>
      <c r="B479" s="403"/>
      <c r="C479" s="403"/>
      <c r="D479" s="939"/>
      <c r="E479" s="939"/>
      <c r="F479" s="939"/>
    </row>
    <row r="480" spans="1:6" ht="12.75">
      <c r="A480" s="403"/>
      <c r="B480" s="403"/>
      <c r="C480" s="403"/>
      <c r="D480" s="230"/>
      <c r="E480" s="37"/>
      <c r="F480" s="37"/>
    </row>
    <row r="481" spans="1:6" ht="14.45" customHeight="1">
      <c r="A481" s="231"/>
      <c r="B481" s="517" t="s">
        <v>326</v>
      </c>
      <c r="C481" s="874"/>
      <c r="D481" s="939" t="s">
        <v>453</v>
      </c>
      <c r="E481" s="939"/>
      <c r="F481" s="939"/>
    </row>
    <row r="482" spans="1:6" ht="12.75">
      <c r="A482" s="403"/>
      <c r="B482" s="403"/>
      <c r="C482" s="403"/>
      <c r="D482" s="939"/>
      <c r="E482" s="939"/>
      <c r="F482" s="939"/>
    </row>
    <row r="483" spans="1:6" ht="12.75">
      <c r="A483" s="403"/>
      <c r="B483" s="403"/>
      <c r="C483" s="403"/>
      <c r="D483" s="939"/>
      <c r="E483" s="939"/>
      <c r="F483" s="939"/>
    </row>
    <row r="484" spans="1:6" ht="12.75">
      <c r="A484" s="403"/>
      <c r="B484" s="403"/>
      <c r="C484" s="403"/>
      <c r="D484" s="176"/>
      <c r="E484" s="176"/>
      <c r="F484" s="176"/>
    </row>
    <row r="485" spans="1:6" ht="14.25">
      <c r="A485" s="403"/>
      <c r="B485" s="517" t="s">
        <v>326</v>
      </c>
      <c r="C485" s="231"/>
      <c r="D485" s="939" t="s">
        <v>454</v>
      </c>
      <c r="E485" s="939"/>
      <c r="F485" s="939"/>
    </row>
    <row r="486" spans="1:6" ht="12.75">
      <c r="A486" s="403"/>
      <c r="B486" s="403"/>
      <c r="C486" s="403"/>
      <c r="D486" s="939"/>
      <c r="E486" s="939"/>
      <c r="F486" s="939"/>
    </row>
    <row r="487" spans="1:6" ht="12.75">
      <c r="A487" s="403"/>
      <c r="B487" s="403"/>
      <c r="C487" s="403"/>
      <c r="D487" s="230"/>
      <c r="E487" s="230"/>
      <c r="F487" s="37"/>
    </row>
    <row r="488" spans="1:6" ht="14.25">
      <c r="A488" s="403"/>
      <c r="B488" s="517" t="s">
        <v>326</v>
      </c>
      <c r="C488" s="231"/>
      <c r="D488" s="939" t="s">
        <v>455</v>
      </c>
      <c r="E488" s="939"/>
      <c r="F488" s="939"/>
    </row>
    <row r="489" spans="1:6" ht="12.75">
      <c r="A489" s="403"/>
      <c r="B489" s="403"/>
      <c r="C489" s="403"/>
      <c r="D489" s="939"/>
      <c r="E489" s="939"/>
      <c r="F489" s="939"/>
    </row>
    <row r="490" spans="1:6" ht="12.75">
      <c r="A490" s="403"/>
      <c r="B490" s="403"/>
      <c r="C490" s="403"/>
      <c r="D490" s="939"/>
      <c r="E490" s="939"/>
      <c r="F490" s="939"/>
    </row>
    <row r="491" spans="1:6" ht="12.75">
      <c r="A491" s="403"/>
      <c r="B491" s="403"/>
      <c r="C491" s="403"/>
      <c r="D491" s="939"/>
      <c r="E491" s="939"/>
      <c r="F491" s="939"/>
    </row>
    <row r="492" spans="1:6" ht="12.75">
      <c r="A492" s="403"/>
      <c r="B492" s="517" t="s">
        <v>326</v>
      </c>
      <c r="C492" s="403"/>
      <c r="D492" s="939"/>
      <c r="E492" s="939"/>
      <c r="F492" s="939"/>
    </row>
    <row r="493" spans="1:6" ht="12.75">
      <c r="A493" s="403"/>
      <c r="B493" s="403"/>
      <c r="C493" s="403"/>
      <c r="D493" s="939"/>
      <c r="E493" s="939"/>
      <c r="F493" s="939"/>
    </row>
    <row r="494" spans="1:6" ht="12.75">
      <c r="A494" s="403"/>
      <c r="B494" s="403"/>
      <c r="C494" s="403"/>
      <c r="D494" s="939"/>
      <c r="E494" s="939"/>
      <c r="F494" s="939"/>
    </row>
    <row r="495" spans="1:6" ht="12.75">
      <c r="A495" s="403"/>
      <c r="B495" s="517" t="s">
        <v>326</v>
      </c>
      <c r="C495" s="403"/>
      <c r="D495" s="939"/>
      <c r="E495" s="939"/>
      <c r="F495" s="939"/>
    </row>
    <row r="496" spans="1:6" ht="12.75">
      <c r="A496" s="403"/>
      <c r="B496" s="403"/>
      <c r="C496" s="403"/>
      <c r="D496" s="939"/>
      <c r="E496" s="939"/>
      <c r="F496" s="939"/>
    </row>
    <row r="497" spans="1:7" ht="12.75">
      <c r="A497" s="403"/>
      <c r="B497" s="403"/>
      <c r="C497" s="403"/>
      <c r="D497" s="939"/>
      <c r="E497" s="939"/>
      <c r="F497" s="939"/>
      <c r="G497" s="37"/>
    </row>
    <row r="498" spans="1:7" ht="12.75">
      <c r="A498" s="403"/>
      <c r="B498" s="403"/>
      <c r="C498" s="403"/>
      <c r="D498" s="939"/>
      <c r="E498" s="939"/>
      <c r="F498" s="939"/>
      <c r="G498" s="37"/>
    </row>
    <row r="499" spans="1:7" ht="12.75">
      <c r="A499" s="403"/>
      <c r="B499" s="517" t="s">
        <v>326</v>
      </c>
      <c r="C499" s="403"/>
      <c r="D499" s="939"/>
      <c r="E499" s="939"/>
      <c r="F499" s="939"/>
      <c r="G499" s="37"/>
    </row>
    <row r="500" spans="1:7" ht="12.75">
      <c r="A500" s="403"/>
      <c r="B500" s="403"/>
      <c r="C500" s="403"/>
      <c r="D500" s="939"/>
      <c r="E500" s="939"/>
      <c r="F500" s="939"/>
      <c r="G500" s="37"/>
    </row>
    <row r="501" spans="1:7" ht="12.75">
      <c r="A501" s="403"/>
      <c r="B501" s="517" t="s">
        <v>326</v>
      </c>
      <c r="C501" s="403"/>
      <c r="D501" s="939"/>
      <c r="E501" s="939"/>
      <c r="F501" s="939"/>
      <c r="G501" s="37"/>
    </row>
    <row r="502" spans="1:7" ht="12.75">
      <c r="A502" s="403"/>
      <c r="B502" s="403"/>
      <c r="C502" s="403"/>
      <c r="D502" s="939"/>
      <c r="E502" s="939"/>
      <c r="F502" s="939"/>
      <c r="G502" s="37"/>
    </row>
    <row r="503" spans="1:7" ht="13.7" customHeight="1">
      <c r="A503" s="403"/>
      <c r="B503" s="517" t="s">
        <v>326</v>
      </c>
      <c r="C503" s="403"/>
      <c r="D503" s="939" t="s">
        <v>456</v>
      </c>
      <c r="E503" s="939"/>
      <c r="F503" s="939"/>
      <c r="G503" s="37"/>
    </row>
    <row r="504" spans="1:7" ht="12.75">
      <c r="A504" s="403"/>
      <c r="B504" s="403"/>
      <c r="C504" s="403"/>
      <c r="D504" s="939"/>
      <c r="E504" s="939"/>
      <c r="F504" s="939"/>
      <c r="G504" s="37"/>
    </row>
    <row r="505" spans="1:7" ht="12.75">
      <c r="A505" s="403"/>
      <c r="B505" s="403"/>
      <c r="C505" s="403"/>
      <c r="D505" s="939"/>
      <c r="E505" s="939"/>
      <c r="F505" s="939"/>
      <c r="G505" s="37"/>
    </row>
    <row r="506" spans="1:7" ht="12.75">
      <c r="A506" s="403"/>
      <c r="B506" s="403"/>
      <c r="C506" s="403"/>
      <c r="D506" s="939"/>
      <c r="E506" s="939"/>
      <c r="F506" s="939"/>
      <c r="G506" s="37"/>
    </row>
    <row r="507" spans="1:7" ht="12.75">
      <c r="A507" s="403"/>
      <c r="B507" s="403"/>
      <c r="C507" s="403"/>
      <c r="D507" s="939"/>
      <c r="E507" s="939"/>
      <c r="F507" s="939"/>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92" t="s">
        <v>458</v>
      </c>
      <c r="B511" s="992"/>
      <c r="C511" s="992"/>
      <c r="D511" s="992"/>
      <c r="E511" s="992"/>
      <c r="F511" s="992"/>
      <c r="G511" s="992"/>
    </row>
    <row r="512" spans="1:7" ht="12.75">
      <c r="A512" s="230"/>
      <c r="B512" s="230"/>
      <c r="C512" s="403"/>
      <c r="D512" s="37"/>
      <c r="E512" s="37"/>
      <c r="F512" s="37"/>
      <c r="G512" s="37"/>
    </row>
    <row r="513" spans="1:7" ht="12.75">
      <c r="A513" s="403"/>
      <c r="B513" s="403"/>
      <c r="C513" s="403"/>
      <c r="D513" s="1008" t="s">
        <v>459</v>
      </c>
      <c r="E513" s="1008"/>
      <c r="F513" s="1008"/>
      <c r="G513" s="37"/>
    </row>
    <row r="514" spans="1:7" ht="12.75">
      <c r="A514" s="403"/>
      <c r="B514" s="403"/>
      <c r="C514" s="403"/>
      <c r="D514" s="977" t="s">
        <v>460</v>
      </c>
      <c r="E514" s="977"/>
      <c r="F514" s="977"/>
      <c r="G514" s="37"/>
    </row>
    <row r="515" spans="1:7" ht="14.25">
      <c r="A515" s="231"/>
      <c r="B515" s="231"/>
      <c r="C515" s="403"/>
      <c r="D515" s="342"/>
      <c r="E515" s="37"/>
      <c r="F515" s="37"/>
      <c r="G515" s="37"/>
    </row>
    <row r="516" spans="1:7" ht="14.25">
      <c r="A516" s="231"/>
      <c r="B516" s="517" t="s">
        <v>326</v>
      </c>
      <c r="C516" s="403"/>
      <c r="D516" s="995" t="s">
        <v>461</v>
      </c>
      <c r="E516" s="995"/>
      <c r="F516" s="995"/>
      <c r="G516" s="37"/>
    </row>
    <row r="517" spans="1:7" ht="14.25">
      <c r="A517" s="231"/>
      <c r="B517" s="231"/>
      <c r="C517" s="403"/>
      <c r="D517" s="995"/>
      <c r="E517" s="995"/>
      <c r="F517" s="995"/>
      <c r="G517" s="37"/>
    </row>
    <row r="518" spans="1:7" ht="14.25">
      <c r="A518" s="231"/>
      <c r="B518" s="231"/>
      <c r="C518" s="403"/>
      <c r="D518" s="230"/>
      <c r="E518" s="37"/>
      <c r="F518" s="37"/>
      <c r="G518" s="37"/>
    </row>
    <row r="519" spans="1:7" ht="14.25">
      <c r="A519" s="231"/>
      <c r="B519" s="517" t="s">
        <v>326</v>
      </c>
      <c r="C519" s="403"/>
      <c r="D519" s="1009" t="s">
        <v>462</v>
      </c>
      <c r="E519" s="965"/>
      <c r="F519" s="965"/>
      <c r="G519" s="37"/>
    </row>
    <row r="520" spans="1:7" ht="14.25">
      <c r="A520" s="231"/>
      <c r="B520" s="231"/>
      <c r="C520" s="403"/>
      <c r="D520" s="965"/>
      <c r="E520" s="965"/>
      <c r="F520" s="965"/>
      <c r="G520" s="37"/>
    </row>
    <row r="521" spans="1:7" ht="14.25">
      <c r="A521" s="231"/>
      <c r="B521" s="231"/>
      <c r="C521" s="403"/>
      <c r="D521" s="965"/>
      <c r="E521" s="965"/>
      <c r="F521" s="965"/>
      <c r="G521"/>
    </row>
    <row r="522" spans="1:7" ht="14.25">
      <c r="A522" s="231"/>
      <c r="B522" s="231"/>
      <c r="C522" s="403"/>
      <c r="D522" s="965"/>
      <c r="E522" s="965"/>
      <c r="F522" s="965"/>
      <c r="G522"/>
    </row>
    <row r="523" spans="1:7" ht="12.75">
      <c r="A523" s="403"/>
      <c r="B523" s="403"/>
      <c r="C523" s="403"/>
      <c r="D523" s="37"/>
      <c r="E523" s="37"/>
      <c r="F523" s="37"/>
      <c r="G523"/>
    </row>
    <row r="524" spans="1:7" ht="14.25">
      <c r="A524" s="231"/>
      <c r="B524" s="517" t="s">
        <v>326</v>
      </c>
      <c r="C524" s="403"/>
      <c r="D524" s="963" t="s">
        <v>463</v>
      </c>
      <c r="E524" s="963"/>
      <c r="F524" s="963"/>
      <c r="G524"/>
    </row>
    <row r="525" spans="1:7" ht="12.75">
      <c r="A525" s="403"/>
      <c r="B525" s="403"/>
      <c r="C525" s="403"/>
      <c r="D525" s="230"/>
      <c r="E525" s="37"/>
      <c r="F525" s="37"/>
      <c r="G525"/>
    </row>
    <row r="526" spans="1:7" ht="14.25">
      <c r="A526" s="231"/>
      <c r="B526" s="517" t="s">
        <v>326</v>
      </c>
      <c r="C526" s="403"/>
      <c r="D526" s="939" t="s">
        <v>464</v>
      </c>
      <c r="E526" s="939"/>
      <c r="F526" s="939"/>
      <c r="G526"/>
    </row>
    <row r="527" spans="1:7" ht="12.75">
      <c r="A527" s="403"/>
      <c r="B527" s="403"/>
      <c r="C527" s="403"/>
      <c r="D527" s="939"/>
      <c r="E527" s="939"/>
      <c r="F527" s="939"/>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92" t="s">
        <v>466</v>
      </c>
      <c r="B531" s="992"/>
      <c r="C531" s="992"/>
      <c r="D531" s="992"/>
      <c r="E531" s="992"/>
      <c r="F531" s="992"/>
      <c r="G531" s="992"/>
    </row>
    <row r="532" spans="1:7" ht="12" customHeight="1">
      <c r="A532" s="231"/>
      <c r="B532" s="231"/>
      <c r="C532" s="403"/>
      <c r="D532" s="230"/>
      <c r="E532" s="37"/>
      <c r="F532" s="37"/>
      <c r="G532" s="37"/>
    </row>
    <row r="533" spans="1:7" ht="12.75">
      <c r="A533" s="403"/>
      <c r="B533" s="517" t="s">
        <v>324</v>
      </c>
      <c r="C533" s="165"/>
      <c r="D533" s="969" t="s">
        <v>467</v>
      </c>
      <c r="E533" s="969"/>
      <c r="F533" s="969"/>
      <c r="G533" s="37"/>
    </row>
    <row r="534" spans="1:7" ht="12.75">
      <c r="A534" s="403"/>
      <c r="B534" s="403"/>
      <c r="C534" s="165"/>
      <c r="D534" s="969"/>
      <c r="E534" s="969"/>
      <c r="F534" s="969"/>
      <c r="G534" s="37"/>
    </row>
    <row r="535" spans="1:7" ht="12.75">
      <c r="A535" s="166"/>
      <c r="B535" s="166"/>
      <c r="C535" s="166"/>
      <c r="D535" s="969"/>
      <c r="E535" s="969"/>
      <c r="F535" s="969"/>
      <c r="G535" s="37"/>
    </row>
    <row r="536" spans="1:7" ht="12.75">
      <c r="A536" s="166"/>
      <c r="B536" s="166"/>
      <c r="C536" s="166"/>
      <c r="D536" s="969"/>
      <c r="E536" s="969"/>
      <c r="F536" s="969"/>
      <c r="G536" s="37"/>
    </row>
    <row r="537" spans="1:7" ht="12.75">
      <c r="A537" s="166"/>
      <c r="B537" s="166"/>
      <c r="C537" s="166"/>
      <c r="D537" s="37"/>
      <c r="E537" s="37"/>
      <c r="F537" s="37"/>
      <c r="G537" s="37"/>
    </row>
    <row r="538" spans="1:7" ht="14.25">
      <c r="A538" s="231"/>
      <c r="B538" s="517" t="s">
        <v>326</v>
      </c>
      <c r="C538" s="874"/>
      <c r="D538" s="939" t="s">
        <v>468</v>
      </c>
      <c r="E538" s="939"/>
      <c r="F538" s="939"/>
      <c r="G538"/>
    </row>
    <row r="539" spans="1:7" ht="12.75">
      <c r="A539" s="874"/>
      <c r="B539" s="874"/>
      <c r="C539" s="874"/>
      <c r="D539" s="939"/>
      <c r="E539" s="939"/>
      <c r="F539" s="939"/>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95" t="s">
        <v>471</v>
      </c>
      <c r="E543" s="995"/>
      <c r="F543" s="995"/>
      <c r="G543"/>
    </row>
    <row r="544" spans="1:7" ht="14.25">
      <c r="A544" s="231"/>
      <c r="B544" s="231"/>
      <c r="C544" s="403"/>
      <c r="D544" s="995"/>
      <c r="E544" s="995"/>
      <c r="F544" s="995"/>
      <c r="G544"/>
    </row>
    <row r="545" spans="1:7" ht="12.75">
      <c r="A545" s="403"/>
      <c r="B545" s="403"/>
      <c r="C545" s="403"/>
      <c r="D545" s="995"/>
      <c r="E545" s="995"/>
      <c r="F545" s="995"/>
      <c r="G545" s="37"/>
    </row>
    <row r="546" spans="1:7" ht="12" customHeight="1">
      <c r="A546" s="230"/>
      <c r="B546" s="230"/>
      <c r="C546" s="874"/>
      <c r="D546" s="37"/>
      <c r="E546" s="230"/>
      <c r="F546" s="37"/>
      <c r="G546" s="37"/>
    </row>
    <row r="547" spans="1:7" ht="12.75">
      <c r="A547" s="992" t="s">
        <v>472</v>
      </c>
      <c r="B547" s="992"/>
      <c r="C547" s="992"/>
      <c r="D547" s="992"/>
      <c r="E547" s="992"/>
      <c r="F547" s="992"/>
      <c r="G547" s="992"/>
    </row>
    <row r="548" spans="1:7" ht="12" customHeight="1">
      <c r="A548" s="230"/>
      <c r="B548" s="230"/>
      <c r="C548" s="874"/>
      <c r="D548" s="37"/>
      <c r="E548" s="230"/>
      <c r="F548" s="37"/>
      <c r="G548" s="37"/>
    </row>
    <row r="549" spans="1:7" ht="12.75">
      <c r="A549" s="403"/>
      <c r="B549" s="403"/>
      <c r="C549" s="874"/>
      <c r="D549" s="964" t="s">
        <v>473</v>
      </c>
      <c r="E549" s="964"/>
      <c r="F549" s="964"/>
      <c r="G549" s="37"/>
    </row>
    <row r="550" spans="1:7" ht="12.75">
      <c r="A550" s="403"/>
      <c r="B550" s="403"/>
      <c r="C550" s="403"/>
      <c r="D550" s="37"/>
      <c r="E550" s="37"/>
      <c r="F550" s="37"/>
      <c r="G550" s="37"/>
    </row>
    <row r="551" spans="1:7" ht="12.75">
      <c r="A551" s="403"/>
      <c r="B551" s="517" t="s">
        <v>326</v>
      </c>
      <c r="C551" s="403"/>
      <c r="D551" s="939" t="s">
        <v>474</v>
      </c>
      <c r="E551" s="939"/>
      <c r="F551" s="939"/>
      <c r="G551" s="37"/>
    </row>
    <row r="552" spans="1:7" ht="12.75">
      <c r="A552" s="403"/>
      <c r="B552" s="403"/>
      <c r="C552" s="403"/>
      <c r="D552" s="939"/>
      <c r="E552" s="939"/>
      <c r="F552" s="939"/>
      <c r="G552" s="37"/>
    </row>
    <row r="553" spans="1:7" ht="12" customHeight="1">
      <c r="A553" s="874"/>
      <c r="B553" s="874"/>
      <c r="C553" s="874"/>
      <c r="D553" s="230"/>
      <c r="E553" s="37"/>
      <c r="F553" s="37"/>
      <c r="G553" s="37"/>
    </row>
    <row r="554" spans="1:7" ht="14.25">
      <c r="A554" s="231"/>
      <c r="B554" s="517" t="s">
        <v>326</v>
      </c>
      <c r="C554" s="874"/>
      <c r="D554" s="939" t="s">
        <v>475</v>
      </c>
      <c r="E554" s="939"/>
      <c r="F554" s="939"/>
      <c r="G554" s="37"/>
    </row>
    <row r="555" spans="1:7" ht="12.75">
      <c r="A555" s="874"/>
      <c r="B555" s="874"/>
      <c r="C555" s="874"/>
      <c r="D555" s="939"/>
      <c r="E555" s="939"/>
      <c r="F555" s="939"/>
      <c r="G555" s="37"/>
    </row>
    <row r="556" spans="1:7" ht="12" customHeight="1">
      <c r="A556" s="874"/>
      <c r="B556" s="874"/>
      <c r="C556" s="874"/>
      <c r="D556" s="230"/>
      <c r="E556" s="37"/>
      <c r="F556" s="37"/>
      <c r="G556" s="37"/>
    </row>
    <row r="557" spans="1:7" ht="12.75">
      <c r="A557" s="973" t="s">
        <v>476</v>
      </c>
      <c r="B557" s="973"/>
      <c r="C557" s="973"/>
      <c r="D557" s="973"/>
      <c r="E557" s="973"/>
      <c r="F557" s="973"/>
      <c r="G557" s="973"/>
    </row>
    <row r="558" spans="1:7" ht="12" customHeight="1">
      <c r="A558" s="230"/>
      <c r="B558" s="230"/>
      <c r="C558" s="874"/>
      <c r="D558" s="230"/>
      <c r="E558" s="37"/>
      <c r="F558" s="37"/>
      <c r="G558" s="37"/>
    </row>
    <row r="559" spans="1:7" ht="12.75">
      <c r="A559" s="403"/>
      <c r="B559" s="403"/>
      <c r="C559" s="874"/>
      <c r="D559" s="964" t="s">
        <v>477</v>
      </c>
      <c r="E559" s="964"/>
      <c r="F559" s="964"/>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39" t="s">
        <v>480</v>
      </c>
      <c r="E564" s="939"/>
      <c r="F564" s="939"/>
      <c r="G564"/>
    </row>
    <row r="565" spans="1:7" ht="12.75">
      <c r="A565" s="874"/>
      <c r="B565" s="874"/>
      <c r="C565" s="874"/>
      <c r="D565" s="939"/>
      <c r="E565" s="939"/>
      <c r="F565" s="939"/>
      <c r="G565"/>
    </row>
    <row r="566" spans="1:7" ht="12" customHeight="1">
      <c r="A566" s="874"/>
      <c r="B566" s="874"/>
      <c r="C566" s="874"/>
      <c r="D566" s="230"/>
      <c r="E566"/>
      <c r="F566"/>
      <c r="G566"/>
    </row>
    <row r="567" spans="1:7" ht="14.25">
      <c r="A567" s="231"/>
      <c r="B567" s="517" t="s">
        <v>324</v>
      </c>
      <c r="C567" s="874"/>
      <c r="D567" s="939" t="s">
        <v>481</v>
      </c>
      <c r="E567" s="939"/>
      <c r="F567" s="939"/>
      <c r="G567"/>
    </row>
    <row r="568" spans="1:7" ht="12.75">
      <c r="A568" s="874"/>
      <c r="B568" s="874"/>
      <c r="C568" s="874"/>
      <c r="D568" s="939"/>
      <c r="E568" s="939"/>
      <c r="F568" s="939"/>
      <c r="G568"/>
    </row>
    <row r="569" spans="1:7" ht="12" customHeight="1">
      <c r="A569" s="874"/>
      <c r="B569" s="874"/>
      <c r="C569" s="874"/>
      <c r="D569" s="230"/>
      <c r="E569"/>
      <c r="F569"/>
      <c r="G569"/>
    </row>
    <row r="570" spans="1:7" ht="14.25">
      <c r="A570" s="231"/>
      <c r="B570" s="517" t="s">
        <v>324</v>
      </c>
      <c r="C570" s="874"/>
      <c r="D570" s="939" t="s">
        <v>482</v>
      </c>
      <c r="E570" s="939"/>
      <c r="F570" s="939"/>
      <c r="G570"/>
    </row>
    <row r="571" spans="1:7" ht="12.75">
      <c r="A571" s="874"/>
      <c r="B571" s="874"/>
      <c r="C571" s="874"/>
      <c r="D571" s="939"/>
      <c r="E571" s="939"/>
      <c r="F571" s="939"/>
      <c r="G571"/>
    </row>
    <row r="572" spans="1:7" ht="12" customHeight="1">
      <c r="A572" s="874"/>
      <c r="B572" s="874"/>
      <c r="C572" s="874"/>
      <c r="D572" s="230"/>
      <c r="E572"/>
      <c r="F572"/>
      <c r="G572"/>
    </row>
    <row r="573" spans="1:7" ht="14.45" customHeight="1">
      <c r="A573" s="231"/>
      <c r="B573" s="517" t="s">
        <v>324</v>
      </c>
      <c r="C573" s="874"/>
      <c r="D573" s="939" t="s">
        <v>483</v>
      </c>
      <c r="E573" s="939"/>
      <c r="F573" s="939"/>
      <c r="G573"/>
    </row>
    <row r="574" spans="1:7" ht="12.75">
      <c r="A574" s="874"/>
      <c r="B574" s="874"/>
      <c r="C574" s="874"/>
      <c r="D574" s="939"/>
      <c r="E574" s="939"/>
      <c r="F574" s="939"/>
      <c r="G574"/>
    </row>
    <row r="575" spans="1:7" ht="12.75">
      <c r="A575" s="874"/>
      <c r="B575" s="874"/>
      <c r="C575" s="874"/>
      <c r="D575" s="939"/>
      <c r="E575" s="939"/>
      <c r="F575" s="939"/>
      <c r="G575"/>
    </row>
    <row r="576" spans="1:7" ht="12.75">
      <c r="A576" s="874"/>
      <c r="B576" s="874"/>
      <c r="C576" s="874"/>
      <c r="D576" s="230"/>
      <c r="E576"/>
      <c r="F576"/>
      <c r="G576"/>
    </row>
    <row r="577" spans="1:7" ht="14.25">
      <c r="A577" s="231"/>
      <c r="B577" s="517" t="s">
        <v>326</v>
      </c>
      <c r="C577" s="874"/>
      <c r="D577" s="939" t="s">
        <v>484</v>
      </c>
      <c r="E577" s="939"/>
      <c r="F577" s="939"/>
      <c r="G577"/>
    </row>
    <row r="578" spans="1:7" ht="12.75">
      <c r="A578" s="874"/>
      <c r="B578" s="874"/>
      <c r="C578" s="874"/>
      <c r="D578" s="939"/>
      <c r="E578" s="939"/>
      <c r="F578" s="939"/>
      <c r="G578"/>
    </row>
    <row r="579" spans="1:7" ht="12.75">
      <c r="A579" s="874"/>
      <c r="B579" s="874"/>
      <c r="C579" s="874"/>
      <c r="D579" s="230"/>
      <c r="E579" s="37"/>
      <c r="F579" s="37"/>
      <c r="G579"/>
    </row>
    <row r="580" spans="1:7" ht="14.25">
      <c r="A580" s="231"/>
      <c r="B580" s="517" t="s">
        <v>324</v>
      </c>
      <c r="C580" s="874"/>
      <c r="D580" s="939" t="s">
        <v>485</v>
      </c>
      <c r="E580" s="939"/>
      <c r="F580" s="939"/>
      <c r="G580"/>
    </row>
    <row r="581" spans="1:7" ht="12.75">
      <c r="A581" s="874"/>
      <c r="B581" s="874"/>
      <c r="C581" s="874"/>
      <c r="D581" s="939"/>
      <c r="E581" s="939"/>
      <c r="F581" s="939"/>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98" t="s">
        <v>487</v>
      </c>
      <c r="E584" s="998"/>
      <c r="F584" s="998"/>
      <c r="G584"/>
    </row>
    <row r="585" spans="1:7" ht="12.75">
      <c r="A585" s="18"/>
      <c r="B585" s="18"/>
      <c r="C585" s="874"/>
      <c r="D585" s="819"/>
      <c r="E585" s="82" t="s">
        <v>488</v>
      </c>
      <c r="F585" s="820"/>
      <c r="G585"/>
    </row>
    <row r="586" spans="1:7" ht="15" customHeight="1">
      <c r="A586" s="18"/>
      <c r="B586" s="18"/>
      <c r="C586" s="874"/>
      <c r="D586" s="939" t="s">
        <v>489</v>
      </c>
      <c r="E586" s="939"/>
      <c r="F586" s="939"/>
      <c r="G586"/>
    </row>
    <row r="587" spans="1:7" ht="12.75">
      <c r="A587" s="18"/>
      <c r="B587" s="18"/>
      <c r="C587" s="874"/>
      <c r="D587" s="939"/>
      <c r="E587" s="939"/>
      <c r="F587" s="939"/>
      <c r="G587"/>
    </row>
    <row r="588" spans="1:7" ht="12.75">
      <c r="A588" s="18"/>
      <c r="B588" s="18"/>
      <c r="C588" s="874"/>
      <c r="D588" s="939"/>
      <c r="E588" s="939"/>
      <c r="F588" s="939"/>
      <c r="G588"/>
    </row>
    <row r="589" spans="1:7" ht="12.75">
      <c r="A589" s="18"/>
      <c r="B589" s="18"/>
      <c r="C589" s="874"/>
      <c r="D589" s="939"/>
      <c r="E589" s="939"/>
      <c r="F589" s="939"/>
      <c r="G589"/>
    </row>
    <row r="590" spans="1:7" ht="12.75">
      <c r="A590" s="18"/>
      <c r="B590" s="18"/>
      <c r="C590" s="874"/>
      <c r="D590" s="939"/>
      <c r="E590" s="939"/>
      <c r="F590" s="939"/>
      <c r="G590"/>
    </row>
    <row r="591" spans="1:7" ht="12.75">
      <c r="A591" s="18"/>
      <c r="B591" s="18"/>
      <c r="C591" s="874"/>
      <c r="D591" s="939"/>
      <c r="E591" s="939"/>
      <c r="F591" s="939"/>
      <c r="G591"/>
    </row>
    <row r="592" spans="1:7" ht="12.75">
      <c r="A592" s="18"/>
      <c r="B592" s="18"/>
      <c r="C592" s="874"/>
      <c r="D592" s="939"/>
      <c r="E592" s="939"/>
      <c r="F592" s="939"/>
      <c r="G592"/>
    </row>
    <row r="593" spans="1:7" ht="12.75">
      <c r="A593" s="18"/>
      <c r="B593" s="18"/>
      <c r="C593" s="874"/>
      <c r="D593" s="939"/>
      <c r="E593" s="939"/>
      <c r="F593" s="939"/>
      <c r="G593"/>
    </row>
    <row r="594" spans="1:7" ht="12.75">
      <c r="A594" s="18"/>
      <c r="B594" s="18"/>
      <c r="C594" s="874"/>
      <c r="D594" s="939"/>
      <c r="E594" s="939"/>
      <c r="F594" s="939"/>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39" t="s">
        <v>491</v>
      </c>
      <c r="E597" s="939"/>
      <c r="F597" s="939"/>
      <c r="G597"/>
    </row>
    <row r="598" spans="1:7" ht="12.75">
      <c r="A598" s="874"/>
      <c r="B598" s="874"/>
      <c r="C598" s="874"/>
      <c r="D598" s="939"/>
      <c r="E598" s="939"/>
      <c r="F598" s="939"/>
      <c r="G598"/>
    </row>
    <row r="599" spans="1:7" ht="12.75">
      <c r="A599" s="874"/>
      <c r="B599" s="874"/>
      <c r="C599" s="874"/>
      <c r="D599" s="939"/>
      <c r="E599" s="939"/>
      <c r="F599" s="939"/>
      <c r="G599"/>
    </row>
    <row r="600" spans="1:7" ht="12.75">
      <c r="A600" s="874"/>
      <c r="B600" s="874"/>
      <c r="C600" s="874"/>
      <c r="D600" s="670"/>
      <c r="E600" s="670"/>
      <c r="F600" s="670"/>
      <c r="G600"/>
    </row>
    <row r="601" spans="1:7" ht="14.45" customHeight="1">
      <c r="A601" s="231"/>
      <c r="B601" s="517" t="s">
        <v>324</v>
      </c>
      <c r="C601" s="874"/>
      <c r="D601" s="939" t="s">
        <v>492</v>
      </c>
      <c r="E601" s="939"/>
      <c r="F601" s="939"/>
      <c r="G601"/>
    </row>
    <row r="602" spans="1:7" ht="14.25">
      <c r="A602" s="231"/>
      <c r="B602" s="231"/>
      <c r="C602" s="874"/>
      <c r="D602" s="939"/>
      <c r="E602" s="939"/>
      <c r="F602" s="939"/>
      <c r="G602"/>
    </row>
    <row r="603" spans="1:7" ht="14.25">
      <c r="A603" s="231"/>
      <c r="B603" s="231"/>
      <c r="C603" s="874"/>
      <c r="D603" s="939"/>
      <c r="E603" s="939"/>
      <c r="F603" s="939"/>
      <c r="G603" s="37"/>
    </row>
    <row r="604" spans="1:7" ht="12.75">
      <c r="A604" s="874"/>
      <c r="B604" s="874"/>
      <c r="C604" s="874"/>
      <c r="D604" s="939"/>
      <c r="E604" s="939"/>
      <c r="F604" s="939"/>
      <c r="G604" s="37"/>
    </row>
    <row r="605" spans="1:7" ht="12.75">
      <c r="A605" s="874"/>
      <c r="B605" s="874"/>
      <c r="C605" s="874"/>
      <c r="D605" s="230"/>
      <c r="E605" s="37"/>
      <c r="F605" s="37"/>
      <c r="G605" s="37"/>
    </row>
    <row r="606" spans="1:7" ht="12.75">
      <c r="A606" s="166"/>
      <c r="B606" s="517" t="s">
        <v>326</v>
      </c>
      <c r="C606" s="166"/>
      <c r="D606" s="971" t="s">
        <v>493</v>
      </c>
      <c r="E606" s="971"/>
      <c r="F606" s="971"/>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92" t="s">
        <v>494</v>
      </c>
      <c r="B609" s="992"/>
      <c r="C609" s="992"/>
      <c r="D609" s="992"/>
      <c r="E609" s="992"/>
      <c r="F609" s="992"/>
      <c r="G609" s="992"/>
    </row>
    <row r="610" spans="1:7" ht="12.75">
      <c r="A610" s="874"/>
      <c r="B610" s="874"/>
      <c r="C610" s="874"/>
      <c r="D610" s="37"/>
      <c r="E610" s="37"/>
      <c r="F610" s="37"/>
      <c r="G610" s="37"/>
    </row>
    <row r="611" spans="1:7" ht="12.75">
      <c r="A611" s="403"/>
      <c r="B611" s="403"/>
      <c r="C611" s="165"/>
      <c r="D611" s="968" t="s">
        <v>495</v>
      </c>
      <c r="E611" s="968"/>
      <c r="F611" s="968"/>
      <c r="G611" s="37"/>
    </row>
    <row r="612" spans="1:7" ht="12.75">
      <c r="A612" s="403"/>
      <c r="B612" s="403"/>
      <c r="C612" s="165"/>
      <c r="D612" s="965" t="s">
        <v>496</v>
      </c>
      <c r="E612" s="965"/>
      <c r="F612" s="965"/>
      <c r="G612" s="37"/>
    </row>
    <row r="613" spans="1:7" ht="12.75">
      <c r="A613" s="403"/>
      <c r="B613" s="403"/>
      <c r="C613" s="165"/>
      <c r="D613" s="298"/>
      <c r="E613" s="37"/>
      <c r="F613" s="37"/>
      <c r="G613" s="37"/>
    </row>
    <row r="614" spans="1:7" ht="14.25">
      <c r="A614" s="231"/>
      <c r="B614" s="517" t="s">
        <v>324</v>
      </c>
      <c r="C614" s="403"/>
      <c r="D614" s="965" t="s">
        <v>497</v>
      </c>
      <c r="E614" s="965"/>
      <c r="F614" s="965"/>
      <c r="G614" s="37"/>
    </row>
    <row r="615" spans="1:7" ht="12.75">
      <c r="A615" s="18"/>
      <c r="B615" s="18"/>
      <c r="C615" s="403"/>
      <c r="D615" s="293"/>
      <c r="E615" s="37"/>
      <c r="F615" s="37"/>
      <c r="G615" s="37"/>
    </row>
    <row r="616" spans="1:7" ht="14.45" customHeight="1">
      <c r="A616" s="231"/>
      <c r="B616" s="517" t="s">
        <v>324</v>
      </c>
      <c r="C616" s="403"/>
      <c r="D616" s="965" t="s">
        <v>498</v>
      </c>
      <c r="E616" s="965"/>
      <c r="F616" s="965"/>
      <c r="G616" s="37"/>
    </row>
    <row r="617" spans="1:7" ht="14.45" customHeight="1">
      <c r="A617" s="231"/>
      <c r="B617" s="231"/>
      <c r="C617" s="403"/>
      <c r="D617" s="965"/>
      <c r="E617" s="965"/>
      <c r="F617" s="965"/>
      <c r="G617" s="37"/>
    </row>
    <row r="618" spans="1:7" ht="14.25">
      <c r="A618" s="231"/>
      <c r="B618" s="231"/>
      <c r="C618" s="403"/>
      <c r="D618" s="965"/>
      <c r="E618" s="965"/>
      <c r="F618" s="965"/>
      <c r="G618" s="37"/>
    </row>
    <row r="619" spans="1:7" ht="14.25">
      <c r="A619" s="231"/>
      <c r="B619" s="231"/>
      <c r="C619" s="403"/>
      <c r="D619" s="520"/>
      <c r="E619" s="520"/>
      <c r="F619" s="520"/>
      <c r="G619" s="37"/>
    </row>
    <row r="620" spans="1:7" ht="14.25">
      <c r="A620" s="231"/>
      <c r="B620" s="517" t="s">
        <v>326</v>
      </c>
      <c r="C620" s="403"/>
      <c r="D620" s="965" t="s">
        <v>499</v>
      </c>
      <c r="E620" s="965"/>
      <c r="F620" s="965"/>
      <c r="G620" s="37"/>
    </row>
    <row r="621" spans="1:7" ht="14.25">
      <c r="A621" s="231"/>
      <c r="B621" s="231"/>
      <c r="C621" s="403"/>
      <c r="D621" s="965"/>
      <c r="E621" s="965"/>
      <c r="F621" s="965"/>
      <c r="G621" s="37"/>
    </row>
    <row r="622" spans="1:7" ht="14.25">
      <c r="A622" s="231"/>
      <c r="B622" s="231"/>
      <c r="C622" s="403"/>
      <c r="D622" s="965"/>
      <c r="E622" s="965"/>
      <c r="F622" s="965"/>
      <c r="G622" s="37"/>
    </row>
    <row r="623" spans="1:7" ht="14.25">
      <c r="A623" s="231"/>
      <c r="B623" s="231"/>
      <c r="C623" s="403"/>
      <c r="D623" s="965"/>
      <c r="E623" s="965"/>
      <c r="F623" s="965"/>
      <c r="G623" s="37"/>
    </row>
    <row r="624" spans="1:7" ht="14.25">
      <c r="A624" s="231"/>
      <c r="B624" s="231"/>
      <c r="C624" s="403"/>
      <c r="D624" s="298"/>
      <c r="E624" s="37"/>
      <c r="F624" s="37"/>
      <c r="G624" s="37"/>
    </row>
    <row r="625" spans="1:7" ht="14.25">
      <c r="A625" s="231"/>
      <c r="B625" s="517" t="s">
        <v>324</v>
      </c>
      <c r="C625" s="403"/>
      <c r="D625" s="965" t="s">
        <v>500</v>
      </c>
      <c r="E625" s="965"/>
      <c r="F625" s="965"/>
      <c r="G625" s="37"/>
    </row>
    <row r="626" spans="1:7" ht="14.25">
      <c r="A626" s="231"/>
      <c r="B626" s="231"/>
      <c r="C626" s="403"/>
      <c r="D626" s="965"/>
      <c r="E626" s="965"/>
      <c r="F626" s="965"/>
      <c r="G626" s="37"/>
    </row>
    <row r="627" spans="1:7" ht="14.25">
      <c r="A627" s="231"/>
      <c r="B627" s="231"/>
      <c r="C627" s="403"/>
      <c r="D627" s="298"/>
      <c r="E627" s="37"/>
      <c r="F627" s="37"/>
      <c r="G627" s="37"/>
    </row>
    <row r="628" spans="1:7" ht="14.45" customHeight="1">
      <c r="A628" s="231"/>
      <c r="B628" s="517" t="s">
        <v>326</v>
      </c>
      <c r="C628" s="403"/>
      <c r="D628" s="965" t="s">
        <v>501</v>
      </c>
      <c r="E628" s="965"/>
      <c r="F628" s="965"/>
      <c r="G628" s="37"/>
    </row>
    <row r="629" spans="1:7" ht="14.25">
      <c r="A629" s="231"/>
      <c r="B629" s="231"/>
      <c r="C629" s="403"/>
      <c r="D629" s="965"/>
      <c r="E629" s="965"/>
      <c r="F629" s="965"/>
      <c r="G629" s="37"/>
    </row>
    <row r="630" spans="1:7" ht="14.25">
      <c r="A630" s="231"/>
      <c r="B630" s="231"/>
      <c r="C630" s="403"/>
      <c r="D630" s="298"/>
      <c r="E630" s="37"/>
      <c r="F630" s="37"/>
      <c r="G630" s="37"/>
    </row>
    <row r="631" spans="1:7" ht="14.25">
      <c r="A631" s="231"/>
      <c r="B631" s="517" t="s">
        <v>324</v>
      </c>
      <c r="C631" s="403"/>
      <c r="D631" s="965" t="s">
        <v>502</v>
      </c>
      <c r="E631" s="965"/>
      <c r="F631" s="965"/>
      <c r="G631" s="37"/>
    </row>
    <row r="632" spans="1:7" ht="12.75">
      <c r="A632" s="18"/>
      <c r="B632" s="18"/>
      <c r="C632" s="403"/>
      <c r="D632" s="37"/>
      <c r="E632" s="37"/>
      <c r="F632" s="37"/>
      <c r="G632" s="37"/>
    </row>
    <row r="633" spans="1:7" ht="12.75">
      <c r="A633" s="992" t="s">
        <v>503</v>
      </c>
      <c r="B633" s="992"/>
      <c r="C633" s="992"/>
      <c r="D633" s="992"/>
      <c r="E633" s="992"/>
      <c r="F633" s="992"/>
      <c r="G633" s="992"/>
    </row>
    <row r="634" spans="1:7" ht="12.75">
      <c r="A634" s="56"/>
      <c r="B634" s="56"/>
      <c r="C634" s="403"/>
      <c r="D634" s="37"/>
      <c r="E634" s="37"/>
      <c r="F634" s="37"/>
      <c r="G634" s="37"/>
    </row>
    <row r="635" spans="1:7" ht="12.75">
      <c r="A635" s="403"/>
      <c r="B635" s="403"/>
      <c r="C635" s="166"/>
      <c r="D635" s="989" t="s">
        <v>504</v>
      </c>
      <c r="E635" s="989"/>
      <c r="F635" s="989"/>
      <c r="G635" s="37"/>
    </row>
    <row r="636" spans="1:7" ht="12.75">
      <c r="A636" s="403"/>
      <c r="B636" s="403"/>
      <c r="C636" s="166"/>
      <c r="D636" s="971" t="s">
        <v>505</v>
      </c>
      <c r="E636" s="971"/>
      <c r="F636" s="971"/>
      <c r="G636" s="37"/>
    </row>
    <row r="637" spans="1:7" ht="12.75">
      <c r="A637" s="403"/>
      <c r="B637" s="403"/>
      <c r="C637" s="166"/>
      <c r="D637" s="264"/>
      <c r="E637" s="264"/>
      <c r="F637" s="264"/>
      <c r="G637" s="37"/>
    </row>
    <row r="638" spans="1:7" ht="14.25" customHeight="1">
      <c r="A638" s="231"/>
      <c r="B638" s="517" t="s">
        <v>324</v>
      </c>
      <c r="C638" s="403"/>
      <c r="D638" s="1010" t="s">
        <v>506</v>
      </c>
      <c r="E638" s="1011"/>
      <c r="F638" s="1011"/>
      <c r="G638" s="37"/>
    </row>
    <row r="639" spans="1:7" ht="12.75">
      <c r="A639" s="403"/>
      <c r="B639" s="403"/>
      <c r="C639" s="403"/>
      <c r="D639" s="1011"/>
      <c r="E639" s="1011"/>
      <c r="F639" s="1011"/>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1010" t="s">
        <v>508</v>
      </c>
      <c r="E642" s="1010"/>
      <c r="F642" s="1010"/>
      <c r="G642" s="37"/>
    </row>
    <row r="643" spans="1:7" ht="12.75">
      <c r="A643" s="403"/>
      <c r="B643" s="403"/>
      <c r="C643" s="403"/>
      <c r="D643" s="1010"/>
      <c r="E643" s="1010"/>
      <c r="F643" s="1010"/>
      <c r="G643" s="37"/>
    </row>
    <row r="644" spans="1:7" ht="12.75">
      <c r="A644" s="403"/>
      <c r="B644" s="403"/>
      <c r="C644" s="403"/>
      <c r="D644" s="1010"/>
      <c r="E644" s="1010"/>
      <c r="F644" s="1010"/>
      <c r="G644" s="37"/>
    </row>
    <row r="645" spans="1:7" ht="12.75">
      <c r="A645" s="403"/>
      <c r="B645" s="403"/>
      <c r="C645" s="403"/>
      <c r="D645" s="1010"/>
      <c r="E645" s="1010"/>
      <c r="F645" s="1010"/>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92" t="s">
        <v>509</v>
      </c>
      <c r="B648" s="992"/>
      <c r="C648" s="992"/>
      <c r="D648" s="992"/>
      <c r="E648" s="992"/>
      <c r="F648" s="992"/>
      <c r="G648" s="992"/>
    </row>
    <row r="649" spans="1:7" ht="12.75">
      <c r="A649" s="230"/>
      <c r="B649" s="230"/>
      <c r="C649" s="403"/>
      <c r="D649" s="37"/>
      <c r="E649" s="37"/>
      <c r="F649" s="37"/>
      <c r="G649" s="37"/>
    </row>
    <row r="650" spans="1:7" ht="12.75">
      <c r="A650" s="403"/>
      <c r="B650" s="403"/>
      <c r="C650" s="165"/>
      <c r="D650" s="964" t="s">
        <v>510</v>
      </c>
      <c r="E650" s="964"/>
      <c r="F650" s="964"/>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89" t="s">
        <v>512</v>
      </c>
      <c r="E653" s="989"/>
      <c r="F653" s="989"/>
      <c r="G653" s="37"/>
    </row>
    <row r="654" spans="1:7" ht="14.25">
      <c r="A654" s="231"/>
      <c r="B654" s="517" t="s">
        <v>324</v>
      </c>
      <c r="C654" s="403"/>
      <c r="D654" s="971" t="s">
        <v>513</v>
      </c>
      <c r="E654" s="971"/>
      <c r="F654" s="971"/>
      <c r="G654" s="37"/>
    </row>
    <row r="655" spans="1:7" ht="14.25">
      <c r="A655" s="231"/>
      <c r="B655" s="231"/>
      <c r="C655" s="403"/>
      <c r="D655" s="230"/>
      <c r="E655" s="37"/>
      <c r="F655" s="37"/>
      <c r="G655" s="37"/>
    </row>
    <row r="656" spans="1:7" ht="14.25">
      <c r="A656" s="231"/>
      <c r="B656" s="517" t="s">
        <v>326</v>
      </c>
      <c r="C656" s="403"/>
      <c r="D656" s="939" t="s">
        <v>514</v>
      </c>
      <c r="E656" s="939"/>
      <c r="F656" s="939"/>
      <c r="G656" s="37"/>
    </row>
    <row r="657" spans="1:7" ht="14.25">
      <c r="A657" s="231"/>
      <c r="B657" s="231"/>
      <c r="C657" s="403"/>
      <c r="D657" s="939"/>
      <c r="E657" s="939"/>
      <c r="F657" s="939"/>
      <c r="G657" s="37"/>
    </row>
    <row r="658" spans="1:7" ht="14.25">
      <c r="A658" s="231"/>
      <c r="B658" s="231"/>
      <c r="C658" s="403"/>
      <c r="D658" s="230"/>
      <c r="E658" s="37"/>
      <c r="F658" s="37"/>
      <c r="G658" s="37"/>
    </row>
    <row r="659" spans="1:7" ht="14.25">
      <c r="A659" s="231"/>
      <c r="B659" s="517" t="s">
        <v>324</v>
      </c>
      <c r="C659" s="403"/>
      <c r="D659" s="939" t="s">
        <v>515</v>
      </c>
      <c r="E659" s="939"/>
      <c r="F659" s="939"/>
      <c r="G659" s="37"/>
    </row>
    <row r="660" spans="1:7" ht="13.7" customHeight="1">
      <c r="A660" s="403"/>
      <c r="B660" s="403"/>
      <c r="C660" s="403"/>
      <c r="D660" s="939"/>
      <c r="E660" s="939"/>
      <c r="F660" s="939"/>
      <c r="G660" s="37"/>
    </row>
    <row r="661" spans="1:7" ht="12.75">
      <c r="A661" s="403"/>
      <c r="B661" s="403"/>
      <c r="C661" s="403"/>
      <c r="D661" s="37"/>
      <c r="E661" s="37"/>
      <c r="F661" s="37"/>
      <c r="G661" s="37"/>
    </row>
    <row r="662" spans="1:7" ht="14.25">
      <c r="A662" s="231"/>
      <c r="B662" s="517" t="s">
        <v>326</v>
      </c>
      <c r="C662" s="403"/>
      <c r="D662" s="971" t="s">
        <v>516</v>
      </c>
      <c r="E662" s="971"/>
      <c r="F662" s="971"/>
      <c r="G662" s="37"/>
    </row>
    <row r="663" spans="1:7" ht="12.75">
      <c r="A663" s="165"/>
      <c r="B663" s="165"/>
      <c r="C663" s="165"/>
      <c r="D663" s="37"/>
      <c r="E663" s="37"/>
      <c r="F663" s="37"/>
      <c r="G663" s="37"/>
    </row>
    <row r="664" spans="1:7" ht="12.75">
      <c r="A664" s="992" t="s">
        <v>517</v>
      </c>
      <c r="B664" s="992"/>
      <c r="C664" s="992"/>
      <c r="D664" s="992"/>
      <c r="E664" s="992"/>
      <c r="F664" s="992"/>
      <c r="G664" s="992"/>
    </row>
    <row r="665" spans="1:7" ht="12.75">
      <c r="A665" s="165"/>
      <c r="B665" s="165"/>
      <c r="C665" s="165"/>
      <c r="D665" s="37"/>
      <c r="E665" s="37"/>
      <c r="F665" s="37"/>
      <c r="G665" s="37"/>
    </row>
    <row r="666" spans="1:7" ht="12.75">
      <c r="A666" s="403"/>
      <c r="B666" s="403"/>
      <c r="C666" s="18"/>
      <c r="D666" s="978" t="s">
        <v>518</v>
      </c>
      <c r="E666" s="978"/>
      <c r="F666" s="978"/>
      <c r="G666" s="37"/>
    </row>
    <row r="667" spans="1:7" ht="12.75">
      <c r="A667" s="18"/>
      <c r="B667" s="18"/>
      <c r="C667" s="403"/>
      <c r="D667" s="3"/>
      <c r="E667" s="37"/>
      <c r="F667" s="37"/>
      <c r="G667" s="37"/>
    </row>
    <row r="668" spans="1:7" ht="14.25" customHeight="1">
      <c r="A668" s="231"/>
      <c r="B668" s="517" t="s">
        <v>324</v>
      </c>
      <c r="C668" s="403"/>
      <c r="D668" s="1010" t="s">
        <v>519</v>
      </c>
      <c r="E668" s="1010"/>
      <c r="F668" s="1010"/>
      <c r="G668" s="37"/>
    </row>
    <row r="669" spans="1:7" ht="14.25">
      <c r="A669" s="231"/>
      <c r="B669" s="231"/>
      <c r="C669" s="403"/>
      <c r="D669" s="1010"/>
      <c r="E669" s="1010"/>
      <c r="F669" s="1010"/>
      <c r="G669" s="37"/>
    </row>
    <row r="670" spans="1:7" ht="12.75">
      <c r="A670" s="403"/>
      <c r="B670" s="403"/>
      <c r="C670" s="403"/>
      <c r="D670" s="821"/>
      <c r="E670" s="815" t="s">
        <v>520</v>
      </c>
      <c r="F670" s="821"/>
      <c r="G670" s="37"/>
    </row>
    <row r="671" spans="1:7" ht="12.75">
      <c r="A671" s="403"/>
      <c r="B671" s="403"/>
      <c r="C671" s="403"/>
      <c r="D671" s="944" t="s">
        <v>521</v>
      </c>
      <c r="E671" s="944"/>
      <c r="F671" s="944"/>
      <c r="G671" s="37"/>
    </row>
    <row r="672" spans="1:7" ht="12.75" customHeight="1">
      <c r="A672" s="403"/>
      <c r="B672" s="403"/>
      <c r="C672" s="403"/>
      <c r="D672" s="944"/>
      <c r="E672" s="944"/>
      <c r="F672" s="944"/>
      <c r="G672" s="37"/>
    </row>
    <row r="673" spans="1:9" ht="12.75">
      <c r="A673" s="403"/>
      <c r="B673"/>
      <c r="C673" s="403"/>
      <c r="D673" s="944"/>
      <c r="E673" s="944"/>
      <c r="F673" s="944"/>
      <c r="G673" s="37"/>
    </row>
    <row r="674" spans="1:9" ht="12.75">
      <c r="A674" s="403"/>
      <c r="B674" s="403"/>
      <c r="C674" s="403"/>
      <c r="D674" s="37"/>
      <c r="E674" s="37"/>
      <c r="F674" s="37"/>
      <c r="G674" s="37"/>
    </row>
    <row r="675" spans="1:9" ht="14.25">
      <c r="A675" s="257"/>
      <c r="B675" s="517" t="s">
        <v>326</v>
      </c>
      <c r="C675" s="403"/>
      <c r="D675" s="979" t="s">
        <v>522</v>
      </c>
      <c r="E675" s="979"/>
      <c r="F675" s="979"/>
      <c r="G675" s="230"/>
    </row>
    <row r="676" spans="1:9" ht="14.25">
      <c r="A676" s="257"/>
      <c r="B676" s="257"/>
      <c r="C676" s="403"/>
      <c r="D676" s="979"/>
      <c r="E676" s="979"/>
      <c r="F676" s="979"/>
      <c r="G676" s="230"/>
    </row>
    <row r="677" spans="1:9" ht="14.25">
      <c r="A677" s="257"/>
      <c r="B677" s="257"/>
      <c r="C677" s="403"/>
      <c r="D677" s="230"/>
      <c r="E677" s="230"/>
      <c r="F677" s="230"/>
      <c r="G677" s="230"/>
    </row>
    <row r="678" spans="1:9" ht="13.7" customHeight="1">
      <c r="A678" s="257"/>
      <c r="B678" s="517" t="s">
        <v>326</v>
      </c>
      <c r="C678" s="403"/>
      <c r="D678" s="981" t="s">
        <v>523</v>
      </c>
      <c r="E678" s="981"/>
      <c r="F678" s="981"/>
      <c r="G678" s="230"/>
    </row>
    <row r="679" spans="1:9" ht="14.25">
      <c r="A679" s="257"/>
      <c r="B679" s="257"/>
      <c r="C679" s="403"/>
      <c r="D679" s="981"/>
      <c r="E679" s="981"/>
      <c r="F679" s="981"/>
      <c r="G679" s="230"/>
    </row>
    <row r="680" spans="1:9" ht="14.25">
      <c r="A680" s="231"/>
      <c r="B680" s="231"/>
      <c r="C680" s="403"/>
      <c r="D680" s="533"/>
      <c r="E680" s="533"/>
      <c r="F680" s="533"/>
      <c r="G680" s="230"/>
    </row>
    <row r="681" spans="1:9" ht="14.25">
      <c r="A681" s="231"/>
      <c r="B681" s="517" t="s">
        <v>326</v>
      </c>
      <c r="C681" s="874"/>
      <c r="D681" s="980" t="s">
        <v>524</v>
      </c>
      <c r="E681" s="980"/>
      <c r="F681" s="980"/>
      <c r="G681" s="230"/>
    </row>
    <row r="682" spans="1:9" ht="12.75">
      <c r="A682" s="230"/>
      <c r="B682" s="230"/>
      <c r="C682" s="874"/>
      <c r="D682" s="230"/>
      <c r="E682" s="230"/>
      <c r="F682" s="230"/>
      <c r="G682" s="230"/>
      <c r="H682" s="227"/>
      <c r="I682" s="227"/>
    </row>
    <row r="683" spans="1:9" ht="12.75">
      <c r="A683" s="992" t="s">
        <v>525</v>
      </c>
      <c r="B683" s="992"/>
      <c r="C683" s="992"/>
      <c r="D683" s="992"/>
      <c r="E683" s="992"/>
      <c r="F683" s="992"/>
      <c r="G683" s="992"/>
    </row>
    <row r="684" spans="1:9" ht="12.75">
      <c r="A684" s="230"/>
      <c r="B684" s="230"/>
      <c r="C684" s="874"/>
      <c r="D684" s="230"/>
      <c r="E684" s="230"/>
      <c r="F684" s="230"/>
      <c r="G684" s="230"/>
    </row>
    <row r="685" spans="1:9" ht="12.75">
      <c r="A685" s="403"/>
      <c r="B685" s="403"/>
      <c r="C685" s="165"/>
      <c r="D685" s="964" t="s">
        <v>526</v>
      </c>
      <c r="E685" s="964"/>
      <c r="F685" s="964"/>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39" t="s">
        <v>528</v>
      </c>
      <c r="E688" s="939"/>
      <c r="F688" s="939"/>
      <c r="G688" s="230"/>
    </row>
    <row r="689" spans="1:7" ht="14.25">
      <c r="A689" s="231"/>
      <c r="B689" s="231"/>
      <c r="C689" s="874"/>
      <c r="D689" s="939"/>
      <c r="E689" s="939"/>
      <c r="F689" s="939"/>
      <c r="G689" s="230"/>
    </row>
    <row r="690" spans="1:7" ht="14.25">
      <c r="A690" s="231"/>
      <c r="B690" s="231"/>
      <c r="C690" s="874"/>
      <c r="D690" s="939"/>
      <c r="E690" s="939"/>
      <c r="F690" s="939"/>
      <c r="G690" s="230"/>
    </row>
    <row r="691" spans="1:7" ht="14.25">
      <c r="A691" s="231"/>
      <c r="B691" s="231"/>
      <c r="C691" s="874"/>
      <c r="D691" s="939"/>
      <c r="E691" s="939"/>
      <c r="F691" s="939"/>
      <c r="G691" s="230"/>
    </row>
    <row r="692" spans="1:7" ht="14.25">
      <c r="A692" s="231"/>
      <c r="B692" s="231"/>
      <c r="C692" s="874"/>
      <c r="D692" s="939"/>
      <c r="E692" s="939"/>
      <c r="F692" s="939"/>
      <c r="G692" s="230"/>
    </row>
    <row r="693" spans="1:7" ht="14.25">
      <c r="A693" s="231"/>
      <c r="B693" s="231"/>
      <c r="C693" s="874"/>
      <c r="D693" s="939"/>
      <c r="E693" s="939"/>
      <c r="F693" s="939"/>
      <c r="G693" s="230"/>
    </row>
    <row r="694" spans="1:7" ht="14.25" hidden="1">
      <c r="A694" s="231"/>
      <c r="B694" s="231"/>
      <c r="C694" s="874"/>
      <c r="D694" s="298"/>
      <c r="E694" s="37"/>
      <c r="F694" s="230"/>
      <c r="G694" s="230"/>
    </row>
    <row r="695" spans="1:7" ht="14.25" hidden="1">
      <c r="A695" s="231"/>
      <c r="B695" s="517" t="s">
        <v>321</v>
      </c>
      <c r="C695" s="874"/>
      <c r="D695" s="966" t="s">
        <v>529</v>
      </c>
      <c r="E695" s="966"/>
      <c r="F695" s="966"/>
      <c r="G695" s="230"/>
    </row>
    <row r="696" spans="1:7" ht="14.25" hidden="1">
      <c r="A696" s="231"/>
      <c r="B696" s="231"/>
      <c r="C696" s="874"/>
      <c r="D696" s="961" t="s">
        <v>530</v>
      </c>
      <c r="E696" s="961"/>
      <c r="F696" s="961"/>
      <c r="G696" s="230"/>
    </row>
    <row r="697" spans="1:7" ht="14.25" hidden="1">
      <c r="A697" s="231"/>
      <c r="B697" s="231"/>
      <c r="C697" s="874"/>
      <c r="D697" s="961"/>
      <c r="E697" s="961"/>
      <c r="F697" s="961"/>
      <c r="G697" s="230"/>
    </row>
    <row r="698" spans="1:7" ht="14.25" hidden="1">
      <c r="A698" s="231"/>
      <c r="B698" s="231"/>
      <c r="C698" s="874"/>
      <c r="D698" s="961"/>
      <c r="E698" s="961"/>
      <c r="F698" s="961"/>
      <c r="G698" s="230"/>
    </row>
    <row r="699" spans="1:7" ht="14.25" hidden="1">
      <c r="A699" s="231"/>
      <c r="B699" s="231"/>
      <c r="C699" s="874"/>
      <c r="D699" s="961"/>
      <c r="E699" s="961"/>
      <c r="F699" s="961"/>
      <c r="G699" s="230"/>
    </row>
    <row r="700" spans="1:7" ht="14.25" hidden="1">
      <c r="A700" s="231"/>
      <c r="B700" s="231"/>
      <c r="C700" s="874"/>
      <c r="D700" s="961"/>
      <c r="E700" s="961"/>
      <c r="F700" s="961"/>
      <c r="G700" s="230"/>
    </row>
    <row r="701" spans="1:7" ht="14.25" hidden="1">
      <c r="A701" s="231"/>
      <c r="B701" s="231"/>
      <c r="C701" s="874"/>
      <c r="D701" s="982" t="s">
        <v>531</v>
      </c>
      <c r="E701" s="982"/>
      <c r="F701" s="982"/>
      <c r="G701" s="230"/>
    </row>
    <row r="702" spans="1:7" ht="12.75">
      <c r="A702" s="230"/>
      <c r="B702" s="230"/>
      <c r="C702" s="874"/>
      <c r="D702" s="230"/>
      <c r="E702" s="230"/>
      <c r="F702" s="230"/>
      <c r="G702" s="230"/>
    </row>
    <row r="703" spans="1:7" ht="12.75">
      <c r="A703" s="992" t="s">
        <v>532</v>
      </c>
      <c r="B703" s="992"/>
      <c r="C703" s="992"/>
      <c r="D703" s="992"/>
      <c r="E703" s="992"/>
      <c r="F703" s="992"/>
      <c r="G703" s="992"/>
    </row>
    <row r="704" spans="1:7" ht="12.75">
      <c r="A704" s="230"/>
      <c r="B704" s="230"/>
      <c r="C704" s="874"/>
      <c r="D704" s="230"/>
      <c r="E704" s="230"/>
      <c r="F704" s="230"/>
      <c r="G704" s="230"/>
    </row>
    <row r="705" spans="1:7" ht="12.75">
      <c r="A705" s="403"/>
      <c r="B705" s="403"/>
      <c r="C705" s="165"/>
      <c r="D705" s="964" t="s">
        <v>533</v>
      </c>
      <c r="E705" s="964"/>
      <c r="F705" s="964"/>
      <c r="G705" s="230"/>
    </row>
    <row r="706" spans="1:7" ht="12.75">
      <c r="A706" s="165"/>
      <c r="B706" s="165"/>
      <c r="C706" s="165"/>
      <c r="D706" s="964" t="s">
        <v>534</v>
      </c>
      <c r="E706" s="964"/>
      <c r="F706" s="964"/>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326</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39" t="s">
        <v>540</v>
      </c>
      <c r="E714" s="939"/>
      <c r="F714" s="939"/>
      <c r="G714" s="37"/>
    </row>
    <row r="715" spans="1:7" ht="12.75">
      <c r="A715" s="18"/>
      <c r="B715" s="18"/>
      <c r="C715" s="166"/>
      <c r="D715" s="939"/>
      <c r="E715" s="939"/>
      <c r="F715" s="939"/>
      <c r="G715" s="37"/>
    </row>
    <row r="716" spans="1:7" ht="12.75">
      <c r="A716" s="166"/>
      <c r="B716" s="166"/>
      <c r="C716" s="166"/>
      <c r="D716" s="939"/>
      <c r="E716" s="939"/>
      <c r="F716" s="939"/>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84" t="s">
        <v>542</v>
      </c>
      <c r="F720" s="984"/>
      <c r="G720" s="37"/>
    </row>
    <row r="721" spans="1:6" ht="12.75">
      <c r="A721" s="166"/>
      <c r="B721" s="166"/>
      <c r="C721" s="166"/>
      <c r="D721" s="3"/>
      <c r="E721" s="37"/>
      <c r="F721" s="37"/>
    </row>
    <row r="722" spans="1:6" ht="14.25">
      <c r="A722" s="231"/>
      <c r="B722" s="517" t="s">
        <v>324</v>
      </c>
      <c r="C722" s="166"/>
      <c r="D722" s="939" t="s">
        <v>543</v>
      </c>
      <c r="E722" s="939"/>
      <c r="F722" s="939"/>
    </row>
    <row r="723" spans="1:6" ht="12.75">
      <c r="A723" s="166"/>
      <c r="B723" s="166"/>
      <c r="C723" s="166"/>
      <c r="D723" s="939"/>
      <c r="E723" s="939"/>
      <c r="F723" s="939"/>
    </row>
    <row r="724" spans="1:6" ht="12.75">
      <c r="A724" s="166"/>
      <c r="B724" s="166"/>
      <c r="C724" s="166"/>
      <c r="D724" s="939"/>
      <c r="E724" s="939"/>
      <c r="F724" s="939"/>
    </row>
    <row r="725" spans="1:6" ht="12.75">
      <c r="A725" s="166"/>
      <c r="B725" s="166"/>
      <c r="C725" s="166"/>
      <c r="D725" s="939"/>
      <c r="E725" s="939"/>
      <c r="F725" s="939"/>
    </row>
    <row r="726" spans="1:6" ht="12.75">
      <c r="A726" s="166"/>
      <c r="B726" s="166"/>
      <c r="C726" s="166"/>
      <c r="D726" s="939"/>
      <c r="E726" s="939"/>
      <c r="F726" s="939"/>
    </row>
    <row r="727" spans="1:6" ht="12.75">
      <c r="A727" s="166"/>
      <c r="B727" s="166"/>
      <c r="C727" s="166"/>
      <c r="D727" s="939"/>
      <c r="E727" s="939"/>
      <c r="F727" s="939"/>
    </row>
    <row r="728" spans="1:6" ht="12.75">
      <c r="A728" s="166"/>
      <c r="B728" s="166"/>
      <c r="C728" s="166"/>
      <c r="D728" s="939"/>
      <c r="E728" s="939"/>
      <c r="F728" s="939"/>
    </row>
    <row r="729" spans="1:6" ht="12.75">
      <c r="A729" s="166"/>
      <c r="B729" s="517" t="s">
        <v>324</v>
      </c>
      <c r="C729" s="166"/>
      <c r="D729" s="939" t="s">
        <v>544</v>
      </c>
      <c r="E729" s="939"/>
      <c r="F729" s="939"/>
    </row>
    <row r="730" spans="1:6" ht="12.75">
      <c r="A730" s="166"/>
      <c r="B730" s="166"/>
      <c r="C730" s="166"/>
      <c r="D730" s="939"/>
      <c r="E730" s="939"/>
      <c r="F730" s="939"/>
    </row>
    <row r="731" spans="1:6" ht="12.75">
      <c r="A731" s="166"/>
      <c r="B731" s="166"/>
      <c r="C731" s="166"/>
      <c r="D731" s="37"/>
      <c r="E731" s="37"/>
      <c r="F731" s="37"/>
    </row>
    <row r="732" spans="1:6" ht="14.45" customHeight="1">
      <c r="A732" s="231"/>
      <c r="B732" s="517" t="s">
        <v>326</v>
      </c>
      <c r="C732" s="166"/>
      <c r="D732" s="939" t="s">
        <v>545</v>
      </c>
      <c r="E732" s="939"/>
      <c r="F732" s="939"/>
    </row>
    <row r="733" spans="1:6" ht="12.75">
      <c r="A733" s="166"/>
      <c r="B733" s="166"/>
      <c r="C733" s="166"/>
      <c r="D733" s="939"/>
      <c r="E733" s="939"/>
      <c r="F733" s="939"/>
    </row>
    <row r="734" spans="1:6" ht="12.75">
      <c r="A734" s="166"/>
      <c r="B734" s="166"/>
      <c r="C734" s="166"/>
      <c r="D734" s="939"/>
      <c r="E734" s="939"/>
      <c r="F734" s="939"/>
    </row>
    <row r="735" spans="1:6" ht="12.75">
      <c r="A735" s="166"/>
      <c r="B735" s="166"/>
      <c r="C735" s="166"/>
      <c r="D735" s="939"/>
      <c r="E735" s="939"/>
      <c r="F735" s="939"/>
    </row>
    <row r="736" spans="1:6" ht="12.75">
      <c r="A736" s="166"/>
      <c r="B736" s="166"/>
      <c r="C736" s="166"/>
      <c r="D736" s="939"/>
      <c r="E736" s="939"/>
      <c r="F736" s="939"/>
    </row>
    <row r="737" spans="1:9" ht="12.75">
      <c r="A737" s="166"/>
      <c r="B737" s="166"/>
      <c r="C737" s="166"/>
      <c r="D737" s="939"/>
      <c r="E737" s="939"/>
      <c r="F737" s="939"/>
      <c r="G737" s="37"/>
    </row>
    <row r="738" spans="1:9" ht="12.75">
      <c r="A738" s="166"/>
      <c r="B738" s="166"/>
      <c r="C738" s="166"/>
      <c r="D738" s="939"/>
      <c r="E738" s="939"/>
      <c r="F738" s="939"/>
      <c r="G738" s="37"/>
    </row>
    <row r="739" spans="1:9" ht="12.75">
      <c r="A739" s="166"/>
      <c r="B739" s="166"/>
      <c r="C739" s="166"/>
      <c r="D739" s="939"/>
      <c r="E739" s="939"/>
      <c r="F739" s="939"/>
      <c r="G739" s="37"/>
    </row>
    <row r="740" spans="1:9" ht="12.75">
      <c r="A740" s="166"/>
      <c r="B740" s="166"/>
      <c r="C740" s="166"/>
      <c r="D740" s="939"/>
      <c r="E740" s="939"/>
      <c r="F740" s="939"/>
      <c r="G740" s="37"/>
    </row>
    <row r="741" spans="1:9" ht="12.75">
      <c r="A741" s="166"/>
      <c r="B741" s="166"/>
      <c r="C741" s="166"/>
      <c r="D741" s="939"/>
      <c r="E741" s="939"/>
      <c r="F741" s="939"/>
      <c r="G741" s="37"/>
    </row>
    <row r="742" spans="1:9" ht="12.75">
      <c r="A742" s="166"/>
      <c r="B742" s="166"/>
      <c r="C742" s="166"/>
      <c r="D742" s="939"/>
      <c r="E742" s="939"/>
      <c r="F742" s="939"/>
      <c r="G742" s="37"/>
    </row>
    <row r="743" spans="1:9" ht="12.75">
      <c r="A743" s="166"/>
      <c r="B743" s="166"/>
      <c r="C743" s="166"/>
      <c r="D743" s="939"/>
      <c r="E743" s="939"/>
      <c r="F743" s="939"/>
      <c r="G743" s="37"/>
    </row>
    <row r="744" spans="1:9" ht="12.75">
      <c r="A744" s="166"/>
      <c r="B744" s="166"/>
      <c r="C744" s="166"/>
      <c r="D744" s="939"/>
      <c r="E744" s="939"/>
      <c r="F744" s="939"/>
      <c r="G744" s="37"/>
    </row>
    <row r="745" spans="1:9" ht="12.75">
      <c r="A745" s="166"/>
      <c r="B745" s="517" t="s">
        <v>326</v>
      </c>
      <c r="C745" s="166"/>
      <c r="D745" s="939" t="s">
        <v>546</v>
      </c>
      <c r="E745" s="939"/>
      <c r="F745" s="939"/>
      <c r="G745" s="37"/>
      <c r="H745" s="227"/>
      <c r="I745" s="227"/>
    </row>
    <row r="746" spans="1:9" ht="12.75">
      <c r="A746" s="166"/>
      <c r="B746" s="166"/>
      <c r="C746" s="166"/>
      <c r="D746" s="939"/>
      <c r="E746" s="939"/>
      <c r="F746" s="939"/>
      <c r="G746" s="37"/>
      <c r="H746" s="227"/>
      <c r="I746" s="227"/>
    </row>
    <row r="747" spans="1:9" ht="12.75">
      <c r="A747" s="166"/>
      <c r="B747" s="166"/>
      <c r="C747" s="166"/>
      <c r="D747" s="176"/>
      <c r="E747" s="176"/>
      <c r="F747" s="176"/>
      <c r="G747" s="37"/>
      <c r="H747" s="227"/>
      <c r="I747" s="227"/>
    </row>
    <row r="748" spans="1:9" ht="12.75">
      <c r="A748" s="166"/>
      <c r="B748" s="517" t="s">
        <v>326</v>
      </c>
      <c r="C748" s="166"/>
      <c r="D748" s="939" t="s">
        <v>547</v>
      </c>
      <c r="E748" s="939"/>
      <c r="F748" s="939"/>
      <c r="G748" s="37"/>
      <c r="H748" s="227"/>
      <c r="I748" s="227"/>
    </row>
    <row r="749" spans="1:9" ht="12.75">
      <c r="A749" s="166"/>
      <c r="B749" s="166"/>
      <c r="C749" s="166"/>
      <c r="D749" s="939"/>
      <c r="E749" s="939"/>
      <c r="F749" s="939"/>
      <c r="G749" s="37"/>
      <c r="H749" s="227"/>
      <c r="I749" s="227"/>
    </row>
    <row r="750" spans="1:9" ht="12.75">
      <c r="A750" s="166"/>
      <c r="B750" s="166"/>
      <c r="C750" s="166"/>
      <c r="D750" s="939"/>
      <c r="E750" s="939"/>
      <c r="F750" s="939"/>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39" t="s">
        <v>548</v>
      </c>
      <c r="E752" s="939"/>
      <c r="F752" s="939"/>
      <c r="G752" s="37"/>
    </row>
    <row r="753" spans="1:9" ht="12.75">
      <c r="A753" s="166"/>
      <c r="B753" s="166"/>
      <c r="C753" s="166"/>
      <c r="D753" s="939"/>
      <c r="E753" s="939"/>
      <c r="F753" s="939"/>
      <c r="G753" s="37"/>
    </row>
    <row r="754" spans="1:9" ht="12.75">
      <c r="A754" s="166"/>
      <c r="B754" s="166"/>
      <c r="C754" s="166"/>
      <c r="D754" s="939"/>
      <c r="E754" s="939"/>
      <c r="F754" s="939"/>
      <c r="G754" s="37"/>
    </row>
    <row r="755" spans="1:9" ht="12.75">
      <c r="A755" s="166"/>
      <c r="B755" s="166"/>
      <c r="C755" s="166"/>
      <c r="D755" s="37"/>
      <c r="E755" s="37"/>
      <c r="F755" s="37"/>
      <c r="G755" s="37"/>
    </row>
    <row r="756" spans="1:9" ht="14.45" customHeight="1">
      <c r="A756" s="231"/>
      <c r="B756" s="517" t="s">
        <v>326</v>
      </c>
      <c r="C756" s="166"/>
      <c r="D756" s="939" t="s">
        <v>549</v>
      </c>
      <c r="E756" s="939"/>
      <c r="F756" s="939"/>
      <c r="G756" s="37"/>
    </row>
    <row r="757" spans="1:9" ht="12.75">
      <c r="A757" s="166"/>
      <c r="B757" s="166"/>
      <c r="C757" s="166"/>
      <c r="D757" s="939"/>
      <c r="E757" s="939"/>
      <c r="F757" s="939"/>
      <c r="G757" s="37"/>
    </row>
    <row r="758" spans="1:9" ht="12.75">
      <c r="A758" s="166"/>
      <c r="B758" s="166"/>
      <c r="C758" s="166"/>
      <c r="D758" s="939"/>
      <c r="E758" s="939"/>
      <c r="F758" s="939"/>
      <c r="G758" s="37"/>
    </row>
    <row r="759" spans="1:9" ht="12.75">
      <c r="A759" s="166"/>
      <c r="B759" s="166"/>
      <c r="C759" s="166"/>
      <c r="D759" s="872"/>
      <c r="E759" s="37"/>
      <c r="F759" s="37"/>
      <c r="G759" s="37"/>
      <c r="H759" s="227"/>
      <c r="I759" s="227"/>
    </row>
    <row r="760" spans="1:9" ht="14.25">
      <c r="A760" s="231"/>
      <c r="B760" s="517" t="s">
        <v>326</v>
      </c>
      <c r="C760" s="166"/>
      <c r="D760" s="939" t="s">
        <v>550</v>
      </c>
      <c r="E760" s="939"/>
      <c r="F760" s="939"/>
      <c r="G760" s="37"/>
    </row>
    <row r="761" spans="1:9" ht="12.75">
      <c r="A761" s="166"/>
      <c r="B761" s="166"/>
      <c r="C761" s="166"/>
      <c r="D761" s="939"/>
      <c r="E761" s="939"/>
      <c r="F761" s="939"/>
      <c r="G761" s="37"/>
    </row>
    <row r="762" spans="1:9" ht="12.75">
      <c r="A762" s="166"/>
      <c r="B762" s="166"/>
      <c r="C762" s="166"/>
      <c r="D762" s="939"/>
      <c r="E762" s="939"/>
      <c r="F762" s="939"/>
      <c r="G762" s="37"/>
    </row>
    <row r="763" spans="1:9" ht="12.75">
      <c r="A763" s="166"/>
      <c r="B763" s="166"/>
      <c r="C763" s="166"/>
      <c r="D763" s="939"/>
      <c r="E763" s="939"/>
      <c r="F763" s="939"/>
      <c r="G763" s="37"/>
    </row>
    <row r="764" spans="1:9" ht="12.75">
      <c r="A764" s="166"/>
      <c r="B764" s="166"/>
      <c r="C764" s="166"/>
      <c r="D764" s="176"/>
      <c r="E764" s="176"/>
      <c r="F764" s="176"/>
      <c r="G764" s="37"/>
    </row>
    <row r="765" spans="1:9" ht="14.25">
      <c r="A765" s="231"/>
      <c r="B765" s="517" t="s">
        <v>326</v>
      </c>
      <c r="C765" s="166"/>
      <c r="D765" s="939" t="s">
        <v>551</v>
      </c>
      <c r="E765" s="939"/>
      <c r="F765" s="939"/>
      <c r="G765" s="37"/>
      <c r="H765" s="227"/>
      <c r="I765" s="227"/>
    </row>
    <row r="766" spans="1:9" ht="12.75">
      <c r="A766" s="166"/>
      <c r="B766" s="166"/>
      <c r="C766" s="166"/>
      <c r="D766" s="939"/>
      <c r="E766" s="939"/>
      <c r="F766" s="939"/>
      <c r="G766" s="37"/>
      <c r="H766" s="227"/>
      <c r="I766" s="227"/>
    </row>
    <row r="767" spans="1:9" ht="12.75">
      <c r="A767" s="166"/>
      <c r="B767" s="166"/>
      <c r="C767" s="166"/>
      <c r="D767" s="939"/>
      <c r="E767" s="939"/>
      <c r="F767" s="939"/>
      <c r="G767" s="37"/>
      <c r="H767" s="227"/>
      <c r="I767" s="227"/>
    </row>
    <row r="768" spans="1:9" ht="12.75">
      <c r="A768" s="166"/>
      <c r="B768" s="166"/>
      <c r="C768" s="166"/>
      <c r="D768" s="939"/>
      <c r="E768" s="939"/>
      <c r="F768" s="939"/>
      <c r="G768" s="37"/>
      <c r="H768" s="227"/>
      <c r="I768" s="227"/>
    </row>
    <row r="769" spans="1:9" ht="12.75">
      <c r="A769" s="166"/>
      <c r="B769" s="166"/>
      <c r="C769" s="166"/>
      <c r="D769" s="939"/>
      <c r="E769" s="939"/>
      <c r="F769" s="939"/>
      <c r="G769" s="37"/>
      <c r="H769" s="227"/>
      <c r="I769" s="227"/>
    </row>
    <row r="770" spans="1:9" ht="12.75">
      <c r="A770" s="166"/>
      <c r="B770" s="166"/>
      <c r="C770" s="166"/>
      <c r="D770" s="939"/>
      <c r="E770" s="939"/>
      <c r="F770" s="939"/>
      <c r="G770" s="37"/>
      <c r="H770" s="227"/>
      <c r="I770" s="227"/>
    </row>
    <row r="771" spans="1:9" ht="12.75">
      <c r="A771" s="166"/>
      <c r="B771" s="166"/>
      <c r="C771" s="166"/>
      <c r="D771" s="939"/>
      <c r="E771" s="939"/>
      <c r="F771" s="939"/>
      <c r="G771" s="37"/>
      <c r="H771" s="227"/>
      <c r="I771" s="227"/>
    </row>
    <row r="772" spans="1:9" ht="12.75">
      <c r="A772" s="166"/>
      <c r="B772" s="166"/>
      <c r="C772" s="166"/>
      <c r="D772" s="983" t="s">
        <v>552</v>
      </c>
      <c r="E772" s="983"/>
      <c r="F772" s="983"/>
      <c r="G772" s="37"/>
      <c r="H772" s="227"/>
      <c r="I772" s="227"/>
    </row>
    <row r="773" spans="1:9" ht="12.75">
      <c r="A773" s="166"/>
      <c r="B773" s="166"/>
      <c r="C773" s="166"/>
      <c r="D773" s="469"/>
      <c r="E773" s="37"/>
      <c r="F773" s="37"/>
      <c r="G773" s="37"/>
      <c r="H773" s="227"/>
      <c r="I773" s="227"/>
    </row>
    <row r="774" spans="1:9" ht="12.75">
      <c r="A774" s="973" t="s">
        <v>553</v>
      </c>
      <c r="B774" s="973"/>
      <c r="C774" s="973"/>
      <c r="D774" s="973"/>
      <c r="E774" s="973"/>
      <c r="F774" s="973"/>
      <c r="G774" s="973"/>
      <c r="H774" s="227"/>
      <c r="I774" s="227"/>
    </row>
    <row r="775" spans="1:9" ht="12.75">
      <c r="A775" s="166"/>
      <c r="B775" s="166"/>
      <c r="C775" s="166"/>
      <c r="D775" s="872"/>
      <c r="E775" s="37"/>
      <c r="F775" s="37"/>
      <c r="G775" s="37"/>
      <c r="H775" s="227"/>
      <c r="I775" s="227"/>
    </row>
    <row r="776" spans="1:9" ht="12.75">
      <c r="A776" s="403"/>
      <c r="B776" s="403"/>
      <c r="C776" s="166"/>
      <c r="D776" s="968" t="s">
        <v>554</v>
      </c>
      <c r="E776" s="968"/>
      <c r="F776" s="968"/>
      <c r="G776" s="37"/>
      <c r="H776" s="227"/>
      <c r="I776" s="227"/>
    </row>
    <row r="777" spans="1:9" ht="12.75">
      <c r="A777" s="165"/>
      <c r="B777" s="165"/>
      <c r="C777" s="165"/>
      <c r="D777" s="971" t="s">
        <v>555</v>
      </c>
      <c r="E777" s="971"/>
      <c r="F777" s="971"/>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39" t="s">
        <v>556</v>
      </c>
      <c r="E779" s="939"/>
      <c r="F779" s="939"/>
      <c r="G779" s="37"/>
      <c r="H779" s="227"/>
      <c r="I779" s="227"/>
    </row>
    <row r="780" spans="1:9" ht="11.25" customHeight="1">
      <c r="A780" s="403"/>
      <c r="B780" s="403"/>
      <c r="C780" s="403"/>
      <c r="D780" s="939"/>
      <c r="E780" s="939"/>
      <c r="F780" s="939"/>
      <c r="G780" s="37"/>
      <c r="H780" s="227"/>
      <c r="I780" s="227"/>
    </row>
    <row r="781" spans="1:9" ht="12.75">
      <c r="A781" s="403"/>
      <c r="B781" s="403"/>
      <c r="C781" s="403"/>
      <c r="D781" s="939"/>
      <c r="E781" s="939"/>
      <c r="F781" s="939"/>
      <c r="G781" s="37"/>
      <c r="H781" s="227"/>
      <c r="I781" s="227"/>
    </row>
    <row r="782" spans="1:9" ht="12.75">
      <c r="A782" s="403"/>
      <c r="B782" s="403"/>
      <c r="C782" s="403"/>
      <c r="D782" s="939"/>
      <c r="E782" s="939"/>
      <c r="F782" s="939"/>
      <c r="G782" s="37"/>
      <c r="H782" s="227"/>
      <c r="I782" s="227"/>
    </row>
    <row r="783" spans="1:9" ht="12.75">
      <c r="A783" s="403"/>
      <c r="B783" s="403"/>
      <c r="C783" s="403"/>
      <c r="D783" s="939"/>
      <c r="E783" s="939"/>
      <c r="F783" s="939"/>
      <c r="G783" s="37"/>
      <c r="H783" s="227"/>
      <c r="I783" s="227"/>
    </row>
    <row r="784" spans="1:9" ht="17.25" customHeight="1">
      <c r="A784" s="403"/>
      <c r="B784" s="403"/>
      <c r="C784" s="403"/>
      <c r="D784" s="939"/>
      <c r="E784" s="939"/>
      <c r="F784" s="939"/>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81" t="s">
        <v>557</v>
      </c>
      <c r="E786" s="981"/>
      <c r="F786" s="981"/>
      <c r="G786" s="37"/>
      <c r="H786" s="227"/>
      <c r="I786" s="227"/>
    </row>
    <row r="787" spans="1:9" ht="12.75">
      <c r="A787" s="403"/>
      <c r="B787" s="403"/>
      <c r="C787" s="403"/>
      <c r="D787" s="981"/>
      <c r="E787" s="981"/>
      <c r="F787" s="981"/>
      <c r="G787" s="37"/>
      <c r="H787" s="227"/>
      <c r="I787" s="227"/>
    </row>
    <row r="788" spans="1:9" ht="12.75">
      <c r="A788" s="403"/>
      <c r="B788" s="403"/>
      <c r="C788" s="403"/>
      <c r="D788" s="981"/>
      <c r="E788" s="981"/>
      <c r="F788" s="981"/>
      <c r="G788" s="37"/>
      <c r="H788" s="227"/>
      <c r="I788" s="227"/>
    </row>
    <row r="789" spans="1:9" ht="12.75">
      <c r="A789" s="403"/>
      <c r="B789" s="403"/>
      <c r="C789" s="403"/>
      <c r="D789" s="981"/>
      <c r="E789" s="981"/>
      <c r="F789" s="981"/>
      <c r="G789" s="37"/>
      <c r="H789" s="227"/>
      <c r="I789" s="227"/>
    </row>
    <row r="790" spans="1:9" ht="12.75">
      <c r="A790" s="403"/>
      <c r="B790" s="403"/>
      <c r="C790" s="403"/>
      <c r="D790" s="230"/>
      <c r="E790" s="37"/>
      <c r="F790" s="37"/>
      <c r="G790" s="37"/>
      <c r="H790" s="227"/>
      <c r="I790" s="227"/>
    </row>
    <row r="791" spans="1:9" ht="12.75">
      <c r="A791" s="403"/>
      <c r="B791" s="517" t="s">
        <v>326</v>
      </c>
      <c r="C791" s="355"/>
      <c r="D791" s="961" t="s">
        <v>558</v>
      </c>
      <c r="E791" s="961"/>
      <c r="F791" s="961"/>
      <c r="G791" s="299"/>
      <c r="H791" s="227"/>
      <c r="I791" s="227"/>
    </row>
    <row r="792" spans="1:9" ht="12.75">
      <c r="A792" s="355"/>
      <c r="B792" s="355"/>
      <c r="C792" s="355"/>
      <c r="D792" s="961"/>
      <c r="E792" s="961"/>
      <c r="F792" s="961"/>
      <c r="G792" s="299"/>
      <c r="H792" s="227"/>
      <c r="I792" s="227"/>
    </row>
    <row r="793" spans="1:9" ht="12.75">
      <c r="A793" s="355"/>
      <c r="B793" s="355"/>
      <c r="C793" s="355"/>
      <c r="D793" s="961"/>
      <c r="E793" s="961"/>
      <c r="F793" s="961"/>
      <c r="G793" s="299"/>
      <c r="H793" s="227"/>
      <c r="I793" s="227"/>
    </row>
    <row r="794" spans="1:9" ht="12.75">
      <c r="A794" s="403"/>
      <c r="B794" s="403"/>
      <c r="C794" s="403"/>
      <c r="D794" s="230"/>
      <c r="E794" s="230"/>
      <c r="F794" s="230"/>
      <c r="G794" s="37"/>
      <c r="H794" s="227"/>
      <c r="I794" s="227"/>
    </row>
    <row r="795" spans="1:9" ht="12.75">
      <c r="A795" s="403"/>
      <c r="B795" s="517" t="s">
        <v>326</v>
      </c>
      <c r="C795" s="403"/>
      <c r="D795" s="939" t="s">
        <v>559</v>
      </c>
      <c r="E795" s="939"/>
      <c r="F795" s="939"/>
      <c r="G795" s="37"/>
      <c r="H795" s="227"/>
      <c r="I795" s="227"/>
    </row>
    <row r="796" spans="1:9" ht="12.75">
      <c r="A796" s="403"/>
      <c r="B796" s="403"/>
      <c r="C796" s="403"/>
      <c r="D796" s="939"/>
      <c r="E796" s="939"/>
      <c r="F796" s="939"/>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39" t="s">
        <v>560</v>
      </c>
      <c r="E798" s="939"/>
      <c r="F798" s="939"/>
      <c r="G798" s="37"/>
      <c r="H798" s="227"/>
      <c r="I798" s="227"/>
    </row>
    <row r="799" spans="1:9" ht="12.75">
      <c r="A799" s="403"/>
      <c r="B799" s="403"/>
      <c r="C799" s="403"/>
      <c r="D799" s="939"/>
      <c r="E799" s="939"/>
      <c r="F799" s="939"/>
      <c r="G799" s="37"/>
      <c r="H799" s="227"/>
      <c r="I799" s="227"/>
    </row>
    <row r="800" spans="1:9" ht="12.75">
      <c r="A800" s="403"/>
      <c r="B800" s="403"/>
      <c r="C800" s="403"/>
      <c r="D800" s="939"/>
      <c r="E800" s="939"/>
      <c r="F800" s="939"/>
      <c r="G800" s="37"/>
      <c r="H800" s="227"/>
      <c r="I800" s="227"/>
    </row>
    <row r="801" spans="1:9" ht="12.75">
      <c r="A801" s="403"/>
      <c r="B801" s="403"/>
      <c r="C801" s="403"/>
      <c r="D801" s="176"/>
      <c r="E801" s="176"/>
      <c r="F801" s="176"/>
      <c r="G801" s="37"/>
      <c r="H801" s="227"/>
      <c r="I801" s="227"/>
    </row>
    <row r="802" spans="1:9" ht="12" customHeight="1">
      <c r="A802" s="973" t="s">
        <v>561</v>
      </c>
      <c r="B802" s="973"/>
      <c r="C802" s="973"/>
      <c r="D802" s="973"/>
      <c r="E802" s="973"/>
      <c r="F802" s="973"/>
      <c r="G802" s="973"/>
      <c r="H802" s="227"/>
      <c r="I802" s="227"/>
    </row>
    <row r="803" spans="1:9" ht="12.75">
      <c r="A803" s="56"/>
      <c r="B803" s="56"/>
      <c r="C803" s="403"/>
      <c r="D803" s="37"/>
      <c r="E803" s="37"/>
      <c r="F803" s="37"/>
      <c r="G803" s="37"/>
      <c r="H803" s="227"/>
      <c r="I803" s="227"/>
    </row>
    <row r="804" spans="1:9" ht="13.7" customHeight="1">
      <c r="A804" s="56"/>
      <c r="B804" s="56"/>
      <c r="C804" s="403"/>
      <c r="D804" s="976" t="s">
        <v>562</v>
      </c>
      <c r="E804" s="976"/>
      <c r="F804" s="976"/>
      <c r="G804" s="37"/>
      <c r="H804" s="227"/>
      <c r="I804" s="227"/>
    </row>
    <row r="805" spans="1:9" ht="12.75">
      <c r="A805" s="56"/>
      <c r="B805" s="56"/>
      <c r="C805" s="403"/>
      <c r="D805" s="977" t="s">
        <v>563</v>
      </c>
      <c r="E805" s="977"/>
      <c r="F805" s="977"/>
      <c r="G805" s="37"/>
      <c r="H805" s="227"/>
      <c r="I805" s="227"/>
    </row>
    <row r="806" spans="1:9" ht="12.75">
      <c r="A806" s="56"/>
      <c r="B806" s="56"/>
      <c r="C806" s="403"/>
      <c r="D806" s="342"/>
      <c r="E806" s="342"/>
      <c r="F806" s="342"/>
      <c r="G806" s="37"/>
      <c r="H806" s="227"/>
      <c r="I806" s="227"/>
    </row>
    <row r="807" spans="1:9" ht="12.75">
      <c r="A807" s="56"/>
      <c r="B807" s="517" t="s">
        <v>324</v>
      </c>
      <c r="C807" s="403"/>
      <c r="D807" s="961" t="s">
        <v>564</v>
      </c>
      <c r="E807" s="961"/>
      <c r="F807" s="961"/>
      <c r="G807" s="37"/>
      <c r="H807" s="227"/>
      <c r="I807" s="227"/>
    </row>
    <row r="808" spans="1:9" ht="12.75">
      <c r="A808" s="56"/>
      <c r="B808" s="56"/>
      <c r="C808" s="403"/>
      <c r="D808" s="961"/>
      <c r="E808" s="961"/>
      <c r="F808" s="961"/>
      <c r="G808" s="37"/>
      <c r="H808" s="227"/>
      <c r="I808" s="227"/>
    </row>
    <row r="809" spans="1:9" ht="12.75">
      <c r="A809" s="166"/>
      <c r="B809" s="166"/>
      <c r="C809" s="166"/>
      <c r="D809" s="961"/>
      <c r="E809" s="961"/>
      <c r="F809" s="961"/>
      <c r="G809" s="230"/>
      <c r="H809" s="227"/>
      <c r="I809" s="227"/>
    </row>
    <row r="810" spans="1:9" ht="12.75">
      <c r="A810" s="403"/>
      <c r="B810" s="403"/>
      <c r="C810" s="403"/>
      <c r="D810" s="167"/>
      <c r="E810" s="37"/>
      <c r="F810" s="37"/>
      <c r="G810" s="37"/>
      <c r="H810" s="227"/>
      <c r="I810" s="227"/>
    </row>
    <row r="811" spans="1:9" ht="12.75">
      <c r="A811" s="165"/>
      <c r="B811" s="517" t="s">
        <v>326</v>
      </c>
      <c r="C811" s="165"/>
      <c r="D811" s="961" t="s">
        <v>565</v>
      </c>
      <c r="E811" s="961"/>
      <c r="F811" s="961"/>
      <c r="G811" s="37"/>
      <c r="H811" s="227"/>
      <c r="I811" s="227"/>
    </row>
    <row r="812" spans="1:9" ht="12.75">
      <c r="A812" s="165"/>
      <c r="B812" s="165"/>
      <c r="C812" s="165"/>
      <c r="D812" s="961"/>
      <c r="E812" s="961"/>
      <c r="F812" s="961"/>
      <c r="G812" s="37"/>
      <c r="H812" s="227"/>
      <c r="I812" s="227"/>
    </row>
    <row r="813" spans="1:9" ht="27.75" customHeight="1">
      <c r="A813" s="165"/>
      <c r="B813" s="165"/>
      <c r="C813" s="165"/>
      <c r="D813" s="961"/>
      <c r="E813" s="961"/>
      <c r="F813" s="961"/>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61" t="s">
        <v>566</v>
      </c>
      <c r="E815" s="961"/>
      <c r="F815" s="961"/>
      <c r="G815" s="875"/>
      <c r="H815" s="227"/>
      <c r="I815" s="227"/>
    </row>
    <row r="816" spans="1:9" ht="14.25">
      <c r="A816" s="231"/>
      <c r="B816" s="231"/>
      <c r="C816" s="874"/>
      <c r="D816" s="961"/>
      <c r="E816" s="961"/>
      <c r="F816" s="961"/>
      <c r="G816" s="875"/>
      <c r="H816" s="227"/>
      <c r="I816" s="227"/>
    </row>
    <row r="817" spans="1:9" ht="14.25">
      <c r="A817" s="231"/>
      <c r="B817" s="231"/>
      <c r="C817" s="874"/>
      <c r="D817" s="961"/>
      <c r="E817" s="961"/>
      <c r="F817" s="961"/>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61" t="s">
        <v>567</v>
      </c>
      <c r="E819" s="961"/>
      <c r="F819" s="961"/>
      <c r="G819" s="875"/>
      <c r="H819" s="227"/>
      <c r="I819" s="227"/>
    </row>
    <row r="820" spans="1:9" ht="14.25">
      <c r="A820" s="231"/>
      <c r="B820" s="231"/>
      <c r="C820" s="874"/>
      <c r="D820" s="961"/>
      <c r="E820" s="961"/>
      <c r="F820" s="961"/>
      <c r="G820" s="875"/>
      <c r="H820" s="227"/>
      <c r="I820" s="227"/>
    </row>
    <row r="821" spans="1:9" ht="14.25">
      <c r="A821" s="231"/>
      <c r="B821" s="231"/>
      <c r="C821" s="874"/>
      <c r="D821" s="961"/>
      <c r="E821" s="961"/>
      <c r="F821" s="961"/>
      <c r="G821" s="875"/>
      <c r="H821" s="227"/>
      <c r="I821" s="227"/>
    </row>
    <row r="822" spans="1:9" ht="14.25">
      <c r="A822" s="231"/>
      <c r="B822" s="231"/>
      <c r="C822" s="874"/>
      <c r="D822" s="961"/>
      <c r="E822" s="961"/>
      <c r="F822" s="961"/>
      <c r="G822" s="875"/>
      <c r="H822" s="227"/>
      <c r="I822" s="227"/>
    </row>
    <row r="823" spans="1:9" ht="14.25">
      <c r="A823" s="231"/>
      <c r="B823" s="231"/>
      <c r="C823" s="874"/>
      <c r="D823" s="961"/>
      <c r="E823" s="961"/>
      <c r="F823" s="961"/>
      <c r="G823" s="875"/>
      <c r="H823" s="227"/>
      <c r="I823" s="227"/>
    </row>
    <row r="824" spans="1:9" ht="14.25">
      <c r="A824" s="231"/>
      <c r="B824" s="231"/>
      <c r="C824" s="874"/>
      <c r="D824" s="961" t="s">
        <v>568</v>
      </c>
      <c r="E824" s="961"/>
      <c r="F824" s="961"/>
      <c r="G824" s="875"/>
      <c r="H824" s="227"/>
      <c r="I824" s="227"/>
    </row>
    <row r="825" spans="1:9" ht="14.25">
      <c r="A825" s="231"/>
      <c r="B825" s="231"/>
      <c r="C825" s="874"/>
      <c r="D825" s="961"/>
      <c r="E825" s="961"/>
      <c r="F825" s="961"/>
      <c r="G825" s="875"/>
      <c r="H825" s="227"/>
      <c r="I825" s="227"/>
    </row>
    <row r="826" spans="1:9" ht="14.25">
      <c r="A826" s="231"/>
      <c r="B826" s="231"/>
      <c r="C826" s="874"/>
      <c r="D826" s="961"/>
      <c r="E826" s="961"/>
      <c r="F826" s="961"/>
      <c r="G826" s="875"/>
      <c r="H826" s="227"/>
      <c r="I826" s="227"/>
    </row>
    <row r="827" spans="1:9" ht="14.25">
      <c r="A827" s="231"/>
      <c r="B827" s="403"/>
      <c r="C827" s="874"/>
      <c r="D827" s="876"/>
      <c r="E827" s="876"/>
      <c r="F827" s="876"/>
      <c r="G827" s="875"/>
      <c r="H827" s="227"/>
      <c r="I827" s="227"/>
    </row>
    <row r="828" spans="1:9" ht="14.25">
      <c r="A828" s="231"/>
      <c r="B828" s="517" t="s">
        <v>326</v>
      </c>
      <c r="C828" s="874"/>
      <c r="D828" s="961" t="s">
        <v>569</v>
      </c>
      <c r="E828" s="961"/>
      <c r="F828" s="961"/>
      <c r="G828" s="875"/>
      <c r="H828" s="227"/>
      <c r="I828" s="227"/>
    </row>
    <row r="829" spans="1:9" ht="14.25">
      <c r="A829" s="231"/>
      <c r="B829" s="231"/>
      <c r="C829" s="874"/>
      <c r="D829" s="961"/>
      <c r="E829" s="961"/>
      <c r="F829" s="961"/>
      <c r="G829" s="875"/>
      <c r="H829" s="227"/>
      <c r="I829" s="227"/>
    </row>
    <row r="830" spans="1:9" ht="14.25">
      <c r="A830" s="231"/>
      <c r="B830" s="231"/>
      <c r="C830" s="874"/>
      <c r="D830" s="961"/>
      <c r="E830" s="961"/>
      <c r="F830" s="961"/>
      <c r="G830" s="875"/>
      <c r="H830" s="227"/>
      <c r="I830" s="227"/>
    </row>
    <row r="831" spans="1:9" ht="14.25">
      <c r="A831" s="231"/>
      <c r="B831" s="231"/>
      <c r="C831" s="874"/>
      <c r="D831" s="961"/>
      <c r="E831" s="961"/>
      <c r="F831" s="961"/>
      <c r="G831" s="875"/>
      <c r="H831" s="227"/>
      <c r="I831" s="227"/>
    </row>
    <row r="832" spans="1:9" ht="14.25">
      <c r="A832" s="231"/>
      <c r="B832" s="231"/>
      <c r="C832" s="874"/>
      <c r="D832" s="961"/>
      <c r="E832" s="961"/>
      <c r="F832" s="961"/>
      <c r="G832" s="875"/>
      <c r="H832" s="227"/>
      <c r="I832" s="227"/>
    </row>
    <row r="833" spans="1:9" ht="14.25">
      <c r="A833" s="231"/>
      <c r="B833" s="231"/>
      <c r="C833" s="874"/>
      <c r="D833" s="961"/>
      <c r="E833" s="961"/>
      <c r="F833" s="961"/>
      <c r="G833" s="875"/>
      <c r="H833" s="227"/>
      <c r="I833" s="227"/>
    </row>
    <row r="834" spans="1:9" ht="14.25">
      <c r="A834" s="231"/>
      <c r="B834" s="231"/>
      <c r="C834" s="874"/>
      <c r="D834" s="864"/>
      <c r="E834" s="864"/>
      <c r="F834" s="864"/>
      <c r="G834" s="875"/>
      <c r="H834" s="227"/>
      <c r="I834" s="227"/>
    </row>
    <row r="835" spans="1:9" ht="14.25">
      <c r="A835" s="231"/>
      <c r="B835" s="517" t="s">
        <v>326</v>
      </c>
      <c r="C835" s="874"/>
      <c r="D835" s="961" t="s">
        <v>570</v>
      </c>
      <c r="E835" s="961"/>
      <c r="F835" s="961"/>
      <c r="G835" s="875"/>
      <c r="H835" s="227"/>
      <c r="I835" s="227"/>
    </row>
    <row r="836" spans="1:9" ht="14.25">
      <c r="A836" s="231"/>
      <c r="B836" s="231"/>
      <c r="C836" s="874"/>
      <c r="D836" s="961"/>
      <c r="E836" s="961"/>
      <c r="F836" s="961"/>
      <c r="G836" s="875"/>
      <c r="H836" s="227"/>
      <c r="I836" s="227"/>
    </row>
    <row r="837" spans="1:9" ht="14.25">
      <c r="A837" s="231"/>
      <c r="B837" s="231"/>
      <c r="C837" s="874"/>
      <c r="D837" s="961"/>
      <c r="E837" s="961"/>
      <c r="F837" s="961"/>
      <c r="G837" s="875"/>
      <c r="H837" s="227"/>
      <c r="I837" s="227"/>
    </row>
    <row r="838" spans="1:9" ht="14.25">
      <c r="A838" s="231"/>
      <c r="B838" s="231"/>
      <c r="C838" s="874"/>
      <c r="D838" s="961"/>
      <c r="E838" s="961"/>
      <c r="F838" s="961"/>
      <c r="G838" s="875"/>
      <c r="H838" s="227"/>
      <c r="I838" s="227"/>
    </row>
    <row r="839" spans="1:9" ht="14.25">
      <c r="A839" s="231"/>
      <c r="B839" s="231"/>
      <c r="C839" s="874"/>
      <c r="D839" s="961"/>
      <c r="E839" s="961"/>
      <c r="F839" s="961"/>
      <c r="G839" s="875"/>
      <c r="H839" s="227"/>
      <c r="I839" s="227"/>
    </row>
    <row r="840" spans="1:9" ht="14.25">
      <c r="A840" s="231"/>
      <c r="B840" s="231"/>
      <c r="C840" s="874"/>
      <c r="D840" s="864"/>
      <c r="E840" s="864"/>
      <c r="F840" s="864"/>
      <c r="G840" s="875"/>
      <c r="H840" s="227"/>
      <c r="I840" s="227"/>
    </row>
    <row r="841" spans="1:9" ht="14.25">
      <c r="A841" s="231"/>
      <c r="B841" s="517" t="s">
        <v>326</v>
      </c>
      <c r="C841" s="874"/>
      <c r="D841" s="961" t="s">
        <v>571</v>
      </c>
      <c r="E841" s="961"/>
      <c r="F841" s="961"/>
      <c r="G841" s="875"/>
      <c r="H841" s="227"/>
      <c r="I841" s="227"/>
    </row>
    <row r="842" spans="1:9" ht="14.25">
      <c r="A842" s="231"/>
      <c r="B842" s="231"/>
      <c r="C842" s="874"/>
      <c r="D842" s="961"/>
      <c r="E842" s="961"/>
      <c r="F842" s="961"/>
      <c r="G842" s="875"/>
      <c r="H842" s="227"/>
      <c r="I842" s="227"/>
    </row>
    <row r="843" spans="1:9" ht="14.25">
      <c r="A843" s="231"/>
      <c r="B843" s="231"/>
      <c r="C843" s="874"/>
      <c r="D843" s="961"/>
      <c r="E843" s="961"/>
      <c r="F843" s="961"/>
      <c r="G843" s="875"/>
      <c r="H843" s="227"/>
      <c r="I843" s="227"/>
    </row>
    <row r="844" spans="1:9" ht="14.25">
      <c r="A844" s="231"/>
      <c r="B844" s="231"/>
      <c r="C844" s="874"/>
      <c r="D844" s="961"/>
      <c r="E844" s="961"/>
      <c r="F844" s="961"/>
      <c r="G844" s="875"/>
      <c r="H844" s="227"/>
      <c r="I844" s="227"/>
    </row>
    <row r="845" spans="1:9" ht="14.25">
      <c r="A845" s="231"/>
      <c r="B845" s="231"/>
      <c r="C845" s="874"/>
      <c r="D845" s="875"/>
      <c r="E845" s="37"/>
      <c r="F845" s="37"/>
      <c r="G845" s="875"/>
      <c r="H845" s="227"/>
      <c r="I845" s="227"/>
    </row>
    <row r="846" spans="1:9" ht="14.25">
      <c r="A846" s="231"/>
      <c r="B846" s="517" t="s">
        <v>326</v>
      </c>
      <c r="C846" s="874"/>
      <c r="D846" s="967" t="s">
        <v>572</v>
      </c>
      <c r="E846" s="967"/>
      <c r="F846" s="967"/>
      <c r="G846" s="875"/>
      <c r="H846" s="227"/>
      <c r="I846" s="227"/>
    </row>
    <row r="847" spans="1:9" ht="14.25">
      <c r="A847" s="231"/>
      <c r="B847" s="231"/>
      <c r="C847" s="874"/>
      <c r="D847" s="967"/>
      <c r="E847" s="967"/>
      <c r="F847" s="967"/>
      <c r="G847" s="875"/>
      <c r="H847" s="227"/>
      <c r="I847" s="227"/>
    </row>
    <row r="848" spans="1:9" ht="12.75">
      <c r="A848" s="18"/>
      <c r="B848" s="18"/>
      <c r="C848" s="874"/>
      <c r="D848" s="967"/>
      <c r="E848" s="967"/>
      <c r="F848" s="967"/>
      <c r="G848" s="875"/>
      <c r="H848" s="227"/>
      <c r="I848" s="227"/>
    </row>
    <row r="849" spans="1:9" ht="14.25">
      <c r="A849" s="231"/>
      <c r="B849" s="18"/>
      <c r="C849" s="874"/>
      <c r="D849" s="967"/>
      <c r="E849" s="967"/>
      <c r="F849" s="967"/>
      <c r="G849" s="875"/>
      <c r="H849" s="227"/>
      <c r="I849" s="227"/>
    </row>
    <row r="850" spans="1:9" ht="14.25">
      <c r="A850" s="231"/>
      <c r="B850" s="18"/>
      <c r="C850" s="874"/>
      <c r="D850" s="967"/>
      <c r="E850" s="967"/>
      <c r="F850" s="967"/>
      <c r="G850" s="875"/>
      <c r="H850" s="227"/>
      <c r="I850" s="227"/>
    </row>
    <row r="851" spans="1:9" ht="14.25">
      <c r="A851" s="231"/>
      <c r="B851" s="18"/>
      <c r="C851" s="874"/>
      <c r="D851" s="967"/>
      <c r="E851" s="967"/>
      <c r="F851" s="967"/>
      <c r="G851" s="875"/>
      <c r="H851" s="227"/>
      <c r="I851" s="227"/>
    </row>
    <row r="852" spans="1:9" ht="14.25">
      <c r="A852" s="231"/>
      <c r="B852" s="18"/>
      <c r="C852" s="874"/>
      <c r="D852" s="866"/>
      <c r="E852" s="866"/>
      <c r="F852" s="866"/>
      <c r="G852" s="875"/>
      <c r="H852" s="227"/>
      <c r="I852" s="227"/>
    </row>
    <row r="853" spans="1:9" ht="14.25">
      <c r="A853" s="231"/>
      <c r="B853" s="517" t="s">
        <v>326</v>
      </c>
      <c r="C853" s="874"/>
      <c r="D853" s="961" t="s">
        <v>573</v>
      </c>
      <c r="E853" s="961"/>
      <c r="F853" s="961"/>
      <c r="G853" s="875"/>
      <c r="H853" s="227"/>
      <c r="I853" s="227"/>
    </row>
    <row r="854" spans="1:9" ht="14.25">
      <c r="A854" s="231"/>
      <c r="B854" s="231"/>
      <c r="C854" s="874"/>
      <c r="D854" s="961"/>
      <c r="E854" s="961"/>
      <c r="F854" s="961"/>
      <c r="G854" s="875"/>
      <c r="H854" s="227"/>
      <c r="I854" s="227"/>
    </row>
    <row r="855" spans="1:9" ht="14.25">
      <c r="A855" s="231"/>
      <c r="B855" s="231"/>
      <c r="C855" s="874"/>
      <c r="D855" s="875"/>
      <c r="E855" s="37"/>
      <c r="F855" s="37"/>
      <c r="G855" s="875"/>
      <c r="H855" s="227"/>
      <c r="I855" s="227"/>
    </row>
    <row r="856" spans="1:9" ht="14.25">
      <c r="A856" s="231"/>
      <c r="B856" s="517" t="s">
        <v>326</v>
      </c>
      <c r="C856" s="874"/>
      <c r="D856" s="967" t="s">
        <v>574</v>
      </c>
      <c r="E856" s="967"/>
      <c r="F856" s="967"/>
      <c r="G856" s="875"/>
      <c r="H856" s="227"/>
      <c r="I856" s="227"/>
    </row>
    <row r="857" spans="1:9" ht="14.25">
      <c r="A857" s="231"/>
      <c r="B857" s="231"/>
      <c r="C857" s="874"/>
      <c r="D857" s="967"/>
      <c r="E857" s="967"/>
      <c r="F857" s="967"/>
      <c r="G857" s="875"/>
      <c r="H857" s="227"/>
      <c r="I857" s="227"/>
    </row>
    <row r="858" spans="1:9" ht="12.75">
      <c r="A858" s="18"/>
      <c r="B858" s="18"/>
      <c r="C858" s="874"/>
      <c r="D858" s="875"/>
      <c r="E858" s="37"/>
      <c r="F858" s="37"/>
      <c r="G858" s="875"/>
      <c r="H858" s="227"/>
      <c r="I858" s="227"/>
    </row>
    <row r="859" spans="1:9" ht="12.75">
      <c r="A859" s="992" t="s">
        <v>575</v>
      </c>
      <c r="B859" s="992"/>
      <c r="C859" s="992"/>
      <c r="D859" s="992"/>
      <c r="E859" s="992"/>
      <c r="F859" s="992"/>
      <c r="G859" s="992"/>
      <c r="H859" s="227"/>
      <c r="I859" s="227"/>
    </row>
    <row r="860" spans="1:9" ht="12.75">
      <c r="A860" s="165"/>
      <c r="B860" s="165"/>
      <c r="C860" s="874"/>
      <c r="D860" s="875"/>
      <c r="E860" s="875"/>
      <c r="F860" s="875"/>
      <c r="G860" s="875"/>
      <c r="H860" s="227"/>
      <c r="I860" s="227"/>
    </row>
    <row r="861" spans="1:9" ht="14.25">
      <c r="A861" s="231"/>
      <c r="B861" s="231"/>
      <c r="C861" s="403"/>
      <c r="D861" s="968" t="s">
        <v>576</v>
      </c>
      <c r="E861" s="968"/>
      <c r="F861" s="968"/>
      <c r="G861" s="37"/>
      <c r="H861" s="227"/>
      <c r="I861" s="227"/>
    </row>
    <row r="862" spans="1:9" ht="14.25">
      <c r="A862" s="231"/>
      <c r="B862" s="231"/>
      <c r="C862" s="403"/>
      <c r="D862" s="939" t="s">
        <v>577</v>
      </c>
      <c r="E862" s="939"/>
      <c r="F862" s="939"/>
      <c r="G862" s="37"/>
      <c r="H862" s="227"/>
      <c r="I862" s="227"/>
    </row>
    <row r="863" spans="1:9" ht="14.25">
      <c r="A863" s="231"/>
      <c r="B863" s="231"/>
      <c r="C863" s="403"/>
      <c r="D863" s="176"/>
      <c r="E863" s="176"/>
      <c r="F863" s="176"/>
      <c r="G863" s="37"/>
      <c r="H863" s="227"/>
      <c r="I863" s="227"/>
    </row>
    <row r="864" spans="1:9" ht="12.75">
      <c r="A864" s="403"/>
      <c r="B864" s="517" t="s">
        <v>324</v>
      </c>
      <c r="C864" s="874"/>
      <c r="D864" s="939" t="s">
        <v>578</v>
      </c>
      <c r="E864" s="939"/>
      <c r="F864" s="939"/>
      <c r="G864" s="37"/>
      <c r="H864" s="227"/>
      <c r="I864" s="227"/>
    </row>
    <row r="865" spans="1:9" ht="12.75">
      <c r="A865" s="18"/>
      <c r="B865" s="18"/>
      <c r="C865" s="874"/>
      <c r="D865" s="3" t="s">
        <v>386</v>
      </c>
      <c r="E865" s="946" t="s">
        <v>410</v>
      </c>
      <c r="F865" s="946"/>
      <c r="G865" s="37"/>
      <c r="H865" s="227"/>
      <c r="I865" s="227"/>
    </row>
    <row r="866" spans="1:9" ht="12.75">
      <c r="A866" s="18"/>
      <c r="B866" s="18"/>
      <c r="C866" s="874"/>
      <c r="D866" s="877"/>
      <c r="E866" s="37"/>
      <c r="F866" s="37"/>
      <c r="G866" s="37"/>
      <c r="H866" s="227"/>
      <c r="I866" s="227"/>
    </row>
    <row r="867" spans="1:9" ht="12.75">
      <c r="A867" s="18"/>
      <c r="B867" s="517" t="s">
        <v>326</v>
      </c>
      <c r="C867" s="874"/>
      <c r="D867" s="985" t="s">
        <v>579</v>
      </c>
      <c r="E867" s="985"/>
      <c r="F867" s="985"/>
      <c r="G867" s="37"/>
      <c r="H867" s="227"/>
      <c r="I867" s="227"/>
    </row>
    <row r="868" spans="1:9" ht="12.75">
      <c r="A868" s="18"/>
      <c r="B868" s="18"/>
      <c r="C868" s="874"/>
      <c r="D868" s="985"/>
      <c r="E868" s="985"/>
      <c r="F868" s="985"/>
      <c r="G868" s="37"/>
      <c r="H868" s="227"/>
      <c r="I868" s="227"/>
    </row>
    <row r="869" spans="1:9" ht="12.75">
      <c r="A869" s="18"/>
      <c r="B869" s="18"/>
      <c r="C869" s="874"/>
      <c r="D869" s="985"/>
      <c r="E869" s="985"/>
      <c r="F869" s="985"/>
      <c r="G869" s="37"/>
      <c r="H869" s="227"/>
      <c r="I869" s="227"/>
    </row>
    <row r="870" spans="1:9" ht="12.75">
      <c r="A870" s="18"/>
      <c r="B870" s="18"/>
      <c r="C870" s="874"/>
      <c r="D870" s="985"/>
      <c r="E870" s="985"/>
      <c r="F870" s="985"/>
      <c r="G870" s="37"/>
      <c r="H870" s="227"/>
      <c r="I870" s="227"/>
    </row>
    <row r="871" spans="1:9" ht="12.75">
      <c r="A871" s="18"/>
      <c r="B871" s="18"/>
      <c r="C871" s="874"/>
      <c r="D871" s="985"/>
      <c r="E871" s="985"/>
      <c r="F871" s="985"/>
      <c r="G871" s="37"/>
      <c r="H871" s="227"/>
      <c r="I871" s="227"/>
    </row>
    <row r="872" spans="1:9" ht="12.75">
      <c r="A872" s="18"/>
      <c r="B872" s="18"/>
      <c r="C872" s="874"/>
      <c r="D872" s="985"/>
      <c r="E872" s="985"/>
      <c r="F872" s="985"/>
      <c r="G872" s="37"/>
      <c r="H872" s="227"/>
      <c r="I872" s="227"/>
    </row>
    <row r="873" spans="1:9" ht="12.75">
      <c r="A873" s="18"/>
      <c r="B873" s="18"/>
      <c r="C873" s="874"/>
      <c r="D873" s="985"/>
      <c r="E873" s="985"/>
      <c r="F873" s="985"/>
      <c r="G873" s="37"/>
      <c r="H873" s="227"/>
      <c r="I873" s="227"/>
    </row>
    <row r="874" spans="1:9" ht="12.75">
      <c r="A874" s="18"/>
      <c r="B874" s="18"/>
      <c r="C874" s="874"/>
      <c r="D874" s="985"/>
      <c r="E874" s="985"/>
      <c r="F874" s="985"/>
      <c r="G874" s="37"/>
      <c r="H874" s="227"/>
      <c r="I874" s="227"/>
    </row>
    <row r="875" spans="1:9" ht="12.75">
      <c r="A875" s="18"/>
      <c r="B875" s="18"/>
      <c r="C875" s="874"/>
      <c r="D875" s="985"/>
      <c r="E875" s="985"/>
      <c r="F875" s="985"/>
      <c r="G875" s="37"/>
      <c r="H875" s="227"/>
      <c r="I875" s="227"/>
    </row>
    <row r="876" spans="1:9" ht="12.75">
      <c r="A876" s="18"/>
      <c r="B876" s="18"/>
      <c r="C876" s="874"/>
      <c r="D876" s="877"/>
      <c r="E876" s="37"/>
      <c r="F876" s="37"/>
      <c r="G876" s="37"/>
      <c r="H876" s="227"/>
      <c r="I876" s="227"/>
    </row>
    <row r="877" spans="1:9" ht="14.25">
      <c r="A877" s="231"/>
      <c r="B877" s="517" t="s">
        <v>324</v>
      </c>
      <c r="C877" s="874"/>
      <c r="D877" s="939" t="s">
        <v>580</v>
      </c>
      <c r="E877" s="939"/>
      <c r="F877" s="939"/>
      <c r="G877" s="37"/>
      <c r="H877" s="227"/>
      <c r="I877" s="227"/>
    </row>
    <row r="878" spans="1:9" ht="14.25">
      <c r="A878" s="231"/>
      <c r="B878" s="231"/>
      <c r="C878" s="874"/>
      <c r="D878" s="939"/>
      <c r="E878" s="939"/>
      <c r="F878" s="939"/>
      <c r="G878" s="37"/>
      <c r="H878" s="227"/>
      <c r="I878" s="227"/>
    </row>
    <row r="879" spans="1:9" ht="14.25">
      <c r="A879" s="231"/>
      <c r="B879" s="231"/>
      <c r="C879" s="874"/>
      <c r="D879" s="939"/>
      <c r="E879" s="939"/>
      <c r="F879" s="939"/>
      <c r="G879" s="37"/>
      <c r="H879" s="227"/>
      <c r="I879" s="227"/>
    </row>
    <row r="880" spans="1:9" ht="14.25">
      <c r="A880" s="231"/>
      <c r="B880" s="231"/>
      <c r="C880" s="874"/>
      <c r="D880" s="230"/>
      <c r="E880" s="37"/>
      <c r="F880" s="37"/>
      <c r="G880" s="37"/>
      <c r="H880" s="227"/>
      <c r="I880" s="227"/>
    </row>
    <row r="881" spans="1:9" ht="12.75">
      <c r="A881" s="341"/>
      <c r="B881" s="517" t="s">
        <v>326</v>
      </c>
      <c r="C881" s="874"/>
      <c r="D881" s="968" t="s">
        <v>581</v>
      </c>
      <c r="E881" s="968"/>
      <c r="F881" s="968"/>
      <c r="G881" s="37"/>
      <c r="H881" s="227"/>
      <c r="I881" s="227"/>
    </row>
    <row r="882" spans="1:9" ht="12.75">
      <c r="A882" s="403"/>
      <c r="B882" s="341"/>
      <c r="C882" s="874"/>
      <c r="D882" s="968"/>
      <c r="E882" s="968"/>
      <c r="F882" s="968"/>
      <c r="G882" s="37"/>
      <c r="H882" s="227"/>
      <c r="I882" s="227"/>
    </row>
    <row r="883" spans="1:9" ht="14.25" customHeight="1">
      <c r="A883" s="231"/>
      <c r="B883" s="403"/>
      <c r="C883" s="874"/>
      <c r="D883" s="939" t="s">
        <v>582</v>
      </c>
      <c r="E883" s="939"/>
      <c r="F883" s="939"/>
      <c r="G883" s="37"/>
      <c r="H883" s="227"/>
      <c r="I883" s="227"/>
    </row>
    <row r="884" spans="1:9" ht="14.25">
      <c r="A884" s="231"/>
      <c r="B884" s="231"/>
      <c r="C884" s="874"/>
      <c r="D884" s="939"/>
      <c r="E884" s="939"/>
      <c r="F884" s="939"/>
      <c r="G884" s="37"/>
      <c r="H884" s="227"/>
      <c r="I884" s="227"/>
    </row>
    <row r="885" spans="1:9" ht="14.25">
      <c r="A885" s="231"/>
      <c r="B885" s="231"/>
      <c r="C885" s="874"/>
      <c r="D885" s="939"/>
      <c r="E885" s="939"/>
      <c r="F885" s="939"/>
      <c r="G885" s="37"/>
      <c r="H885" s="227"/>
      <c r="I885" s="227"/>
    </row>
    <row r="886" spans="1:9" ht="14.25">
      <c r="A886" s="231"/>
      <c r="B886" s="231"/>
      <c r="C886" s="874"/>
      <c r="D886" s="939"/>
      <c r="E886" s="939"/>
      <c r="F886" s="939"/>
      <c r="G886" s="37"/>
      <c r="H886" s="227"/>
      <c r="I886" s="227"/>
    </row>
    <row r="887" spans="1:9" ht="14.25">
      <c r="A887" s="231"/>
      <c r="B887" s="231"/>
      <c r="C887" s="874"/>
      <c r="D887" s="939"/>
      <c r="E887" s="939"/>
      <c r="F887" s="939"/>
      <c r="G887" s="37"/>
      <c r="H887" s="227"/>
      <c r="I887" s="227"/>
    </row>
    <row r="888" spans="1:9" ht="14.25" customHeight="1">
      <c r="A888" s="231"/>
      <c r="B888" s="231"/>
      <c r="C888" s="874"/>
      <c r="D888" s="939"/>
      <c r="E888" s="939"/>
      <c r="F888" s="939"/>
      <c r="G888" s="37"/>
      <c r="H888" s="227"/>
      <c r="I888" s="227"/>
    </row>
    <row r="889" spans="1:9" ht="14.25">
      <c r="A889" s="231"/>
      <c r="B889" s="231"/>
      <c r="C889" s="874"/>
      <c r="D889" s="230"/>
      <c r="E889" s="37"/>
      <c r="F889" s="37"/>
      <c r="G889" s="37"/>
      <c r="H889" s="227"/>
      <c r="I889" s="227"/>
    </row>
    <row r="890" spans="1:9" ht="14.25">
      <c r="A890" s="231"/>
      <c r="B890" s="517" t="s">
        <v>326</v>
      </c>
      <c r="C890" s="874"/>
      <c r="D890" s="939" t="s">
        <v>583</v>
      </c>
      <c r="E890" s="939"/>
      <c r="F890" s="939"/>
      <c r="G890" s="37"/>
      <c r="H890" s="227"/>
      <c r="I890" s="227"/>
    </row>
    <row r="891" spans="1:9" ht="14.25">
      <c r="A891" s="231"/>
      <c r="B891" s="231"/>
      <c r="C891" s="874"/>
      <c r="D891" s="939" t="s">
        <v>584</v>
      </c>
      <c r="E891" s="939"/>
      <c r="F891" s="939"/>
      <c r="G891" s="37"/>
      <c r="H891" s="227"/>
      <c r="I891" s="227"/>
    </row>
    <row r="892" spans="1:9" ht="14.25">
      <c r="A892" s="231"/>
      <c r="B892" s="231"/>
      <c r="C892" s="874"/>
      <c r="D892" s="3" t="s">
        <v>381</v>
      </c>
      <c r="E892" s="946" t="s">
        <v>421</v>
      </c>
      <c r="F892" s="946"/>
      <c r="G892" s="37"/>
      <c r="H892" s="227"/>
      <c r="I892" s="227"/>
    </row>
    <row r="893" spans="1:9" ht="14.25">
      <c r="A893" s="231"/>
      <c r="B893" s="231"/>
      <c r="C893" s="874"/>
      <c r="D893" s="230"/>
      <c r="E893" s="37"/>
      <c r="F893" s="37"/>
      <c r="G893" s="37"/>
      <c r="H893" s="227"/>
      <c r="I893" s="227"/>
    </row>
    <row r="894" spans="1:9" ht="14.25">
      <c r="A894" s="231"/>
      <c r="B894" s="517" t="s">
        <v>326</v>
      </c>
      <c r="C894" s="874"/>
      <c r="D894" s="939" t="s">
        <v>585</v>
      </c>
      <c r="E894" s="939"/>
      <c r="F894" s="939"/>
      <c r="G894" s="37"/>
      <c r="H894" s="227"/>
      <c r="I894" s="227"/>
    </row>
    <row r="895" spans="1:9" ht="14.25">
      <c r="A895" s="231"/>
      <c r="B895" s="231"/>
      <c r="C895" s="874"/>
      <c r="D895" s="939"/>
      <c r="E895" s="939"/>
      <c r="F895" s="939"/>
      <c r="G895" s="37"/>
      <c r="H895" s="227"/>
      <c r="I895" s="227"/>
    </row>
    <row r="896" spans="1:9" ht="14.25">
      <c r="A896" s="231"/>
      <c r="B896" s="231"/>
      <c r="C896" s="874"/>
      <c r="D896" s="939"/>
      <c r="E896" s="939"/>
      <c r="F896" s="939"/>
      <c r="G896" s="37"/>
      <c r="H896" s="227"/>
      <c r="I896" s="227"/>
    </row>
    <row r="897" spans="1:9" ht="14.25">
      <c r="A897" s="231"/>
      <c r="B897" s="231"/>
      <c r="C897" s="874"/>
      <c r="D897" s="939"/>
      <c r="E897" s="939"/>
      <c r="F897" s="939"/>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4" t="s">
        <v>587</v>
      </c>
      <c r="E901" s="964"/>
      <c r="F901" s="964"/>
      <c r="G901" s="875"/>
      <c r="H901" s="227"/>
      <c r="I901" s="227"/>
    </row>
    <row r="902" spans="1:9" ht="12.75">
      <c r="A902" s="403"/>
      <c r="B902" s="403"/>
      <c r="C902" s="166"/>
      <c r="D902" s="975" t="s">
        <v>588</v>
      </c>
      <c r="E902" s="975"/>
      <c r="F902" s="975"/>
      <c r="G902" s="875"/>
      <c r="H902" s="227"/>
      <c r="I902" s="227"/>
    </row>
    <row r="903" spans="1:9" ht="12.75">
      <c r="A903" s="403"/>
      <c r="B903" s="403"/>
      <c r="C903" s="166"/>
      <c r="D903" s="867"/>
      <c r="E903" s="867"/>
      <c r="F903" s="867"/>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974" t="s">
        <v>421</v>
      </c>
      <c r="F905" s="974"/>
      <c r="G905" s="875"/>
    </row>
    <row r="906" spans="1:9" ht="12.75">
      <c r="A906" s="403"/>
      <c r="B906" s="403"/>
      <c r="C906" s="403"/>
      <c r="D906" s="230"/>
      <c r="E906" s="875"/>
      <c r="F906" s="875"/>
      <c r="G906" s="875"/>
      <c r="H906" s="227"/>
      <c r="I906" s="227"/>
    </row>
    <row r="907" spans="1:9" ht="14.25">
      <c r="A907" s="231"/>
      <c r="B907" s="517" t="s">
        <v>324</v>
      </c>
      <c r="C907" s="403"/>
      <c r="D907" s="939" t="s">
        <v>590</v>
      </c>
      <c r="E907" s="1000"/>
      <c r="F907" s="1000"/>
      <c r="G907" s="37"/>
    </row>
    <row r="908" spans="1:9" ht="12.6" customHeight="1">
      <c r="A908" s="403"/>
      <c r="B908" s="403"/>
      <c r="C908" s="403"/>
      <c r="D908" s="1000"/>
      <c r="E908" s="1000"/>
      <c r="F908" s="1000"/>
      <c r="G908" s="37"/>
    </row>
    <row r="909" spans="1:9" ht="14.25">
      <c r="A909" s="231"/>
      <c r="B909" s="231"/>
      <c r="C909" s="403"/>
      <c r="D909" s="230"/>
      <c r="E909" s="875"/>
      <c r="F909" s="875"/>
      <c r="G909" s="875"/>
      <c r="H909" s="227"/>
      <c r="I909" s="227"/>
    </row>
    <row r="910" spans="1:9" ht="12.75">
      <c r="A910" s="403"/>
      <c r="B910" s="517" t="s">
        <v>326</v>
      </c>
      <c r="C910" s="403"/>
      <c r="D910" s="970" t="s">
        <v>591</v>
      </c>
      <c r="E910" s="970"/>
      <c r="F910" s="970"/>
      <c r="G910" s="875"/>
      <c r="H910" s="227"/>
      <c r="I910" s="227"/>
    </row>
    <row r="911" spans="1:9" ht="29.45" customHeight="1">
      <c r="A911" s="403"/>
      <c r="B911" s="474"/>
      <c r="C911" s="403"/>
      <c r="D911" s="970"/>
      <c r="E911" s="970"/>
      <c r="F911" s="970"/>
      <c r="G911" s="875"/>
      <c r="H911" s="227"/>
      <c r="I911" s="227"/>
    </row>
    <row r="912" spans="1:9" ht="14.25">
      <c r="A912" s="231"/>
      <c r="B912"/>
      <c r="C912" s="403"/>
      <c r="D912" s="939" t="s">
        <v>582</v>
      </c>
      <c r="E912" s="939"/>
      <c r="F912" s="939"/>
      <c r="G912" s="875"/>
      <c r="H912" s="227"/>
      <c r="I912" s="227"/>
    </row>
    <row r="913" spans="1:9" ht="14.25">
      <c r="A913" s="231"/>
      <c r="B913" s="231"/>
      <c r="C913" s="403"/>
      <c r="D913" s="939"/>
      <c r="E913" s="939"/>
      <c r="F913" s="939"/>
      <c r="G913" s="875"/>
      <c r="H913" s="227"/>
      <c r="I913" s="227"/>
    </row>
    <row r="914" spans="1:9" ht="14.25">
      <c r="A914" s="231"/>
      <c r="B914" s="231"/>
      <c r="C914" s="403"/>
      <c r="D914" s="939"/>
      <c r="E914" s="939"/>
      <c r="F914" s="939"/>
      <c r="G914" s="875"/>
      <c r="H914" s="227"/>
      <c r="I914" s="227"/>
    </row>
    <row r="915" spans="1:9" ht="14.25">
      <c r="A915" s="231"/>
      <c r="B915" s="231"/>
      <c r="C915" s="403"/>
      <c r="D915" s="939"/>
      <c r="E915" s="939"/>
      <c r="F915" s="939"/>
      <c r="G915" s="875"/>
      <c r="H915" s="227"/>
      <c r="I915" s="227"/>
    </row>
    <row r="916" spans="1:9" ht="14.25">
      <c r="A916" s="231"/>
      <c r="B916" s="231"/>
      <c r="C916" s="403"/>
      <c r="D916" s="939"/>
      <c r="E916" s="939"/>
      <c r="F916" s="939"/>
      <c r="G916" s="875"/>
      <c r="H916" s="227"/>
      <c r="I916" s="227"/>
    </row>
    <row r="917" spans="1:9" ht="14.25">
      <c r="A917" s="231"/>
      <c r="B917" s="231"/>
      <c r="C917" s="403"/>
      <c r="D917" s="939"/>
      <c r="E917" s="939"/>
      <c r="F917" s="939"/>
      <c r="G917" s="875"/>
      <c r="H917" s="227"/>
      <c r="I917" s="227"/>
    </row>
    <row r="918" spans="1:9" ht="14.25">
      <c r="A918" s="231"/>
      <c r="B918" s="231"/>
      <c r="C918" s="403"/>
      <c r="D918" s="230"/>
      <c r="E918" s="875"/>
      <c r="F918" s="875"/>
      <c r="G918" s="875"/>
      <c r="H918" s="227"/>
      <c r="I918" s="227"/>
    </row>
    <row r="919" spans="1:9" ht="14.25">
      <c r="A919" s="231"/>
      <c r="B919" s="517" t="s">
        <v>326</v>
      </c>
      <c r="C919" s="403"/>
      <c r="D919" s="971" t="s">
        <v>583</v>
      </c>
      <c r="E919" s="971"/>
      <c r="F919" s="971"/>
      <c r="G919" s="875"/>
      <c r="H919" s="227"/>
      <c r="I919" s="227"/>
    </row>
    <row r="920" spans="1:9" ht="14.25">
      <c r="A920" s="231"/>
      <c r="B920" s="231"/>
      <c r="C920" s="403"/>
      <c r="D920" s="971" t="s">
        <v>584</v>
      </c>
      <c r="E920" s="971"/>
      <c r="F920" s="971"/>
      <c r="G920" s="875"/>
      <c r="H920" s="227"/>
      <c r="I920" s="227"/>
    </row>
    <row r="921" spans="1:9" ht="14.25">
      <c r="A921" s="231"/>
      <c r="B921" s="231"/>
      <c r="C921" s="403"/>
      <c r="D921" s="3" t="s">
        <v>592</v>
      </c>
      <c r="E921" s="972" t="s">
        <v>421</v>
      </c>
      <c r="F921" s="972"/>
      <c r="G921" s="875"/>
      <c r="H921" s="227"/>
      <c r="I921" s="227"/>
    </row>
    <row r="922" spans="1:9" ht="14.25">
      <c r="A922" s="231"/>
      <c r="B922" s="231"/>
      <c r="C922" s="403"/>
      <c r="D922" s="230"/>
      <c r="E922" s="875"/>
      <c r="F922" s="875"/>
      <c r="G922" s="875"/>
      <c r="H922" s="227"/>
      <c r="I922" s="227"/>
    </row>
    <row r="923" spans="1:9" ht="14.25">
      <c r="A923" s="231"/>
      <c r="B923" s="517" t="s">
        <v>326</v>
      </c>
      <c r="C923" s="403"/>
      <c r="D923" s="939" t="s">
        <v>585</v>
      </c>
      <c r="E923" s="939"/>
      <c r="F923" s="939"/>
      <c r="G923" s="875"/>
      <c r="H923" s="227"/>
      <c r="I923" s="227"/>
    </row>
    <row r="924" spans="1:9" ht="14.25">
      <c r="A924" s="231"/>
      <c r="B924" s="231"/>
      <c r="C924" s="403"/>
      <c r="D924" s="939"/>
      <c r="E924" s="939"/>
      <c r="F924" s="939"/>
      <c r="G924" s="875"/>
      <c r="H924" s="227"/>
      <c r="I924" s="227"/>
    </row>
    <row r="925" spans="1:9" ht="14.25">
      <c r="A925" s="231"/>
      <c r="B925" s="231"/>
      <c r="C925" s="403"/>
      <c r="D925" s="939"/>
      <c r="E925" s="939"/>
      <c r="F925" s="939"/>
      <c r="G925" s="875"/>
      <c r="H925" s="227"/>
      <c r="I925" s="227"/>
    </row>
    <row r="926" spans="1:9" ht="14.25">
      <c r="A926" s="231"/>
      <c r="B926" s="231"/>
      <c r="C926" s="403"/>
      <c r="D926" s="939"/>
      <c r="E926" s="939"/>
      <c r="F926" s="939"/>
      <c r="G926" s="875"/>
      <c r="H926" s="227"/>
      <c r="I926" s="227"/>
    </row>
    <row r="927" spans="1:9" ht="12.75">
      <c r="A927" s="230"/>
      <c r="B927" s="230"/>
      <c r="C927" s="874"/>
      <c r="D927" s="875"/>
      <c r="E927" s="875"/>
      <c r="F927" s="875"/>
      <c r="G927" s="875"/>
      <c r="H927" s="227"/>
      <c r="I927" s="227"/>
    </row>
    <row r="928" spans="1:9" ht="12.75">
      <c r="A928" s="992" t="s">
        <v>593</v>
      </c>
      <c r="B928" s="992"/>
      <c r="C928" s="992"/>
      <c r="D928" s="992"/>
      <c r="E928" s="992"/>
      <c r="F928" s="992"/>
      <c r="G928" s="992"/>
      <c r="H928" s="227"/>
      <c r="I928" s="227"/>
    </row>
    <row r="929" spans="1:9" ht="12.75">
      <c r="A929" s="230"/>
      <c r="B929" s="230"/>
      <c r="C929" s="874"/>
      <c r="D929" s="875"/>
      <c r="E929" s="875"/>
      <c r="F929" s="875"/>
      <c r="G929" s="875"/>
      <c r="H929" s="227"/>
      <c r="I929" s="227"/>
    </row>
    <row r="930" spans="1:9" ht="12.75">
      <c r="A930" s="403"/>
      <c r="B930" s="403"/>
      <c r="C930" s="874"/>
      <c r="D930" s="966" t="s">
        <v>594</v>
      </c>
      <c r="E930" s="966"/>
      <c r="F930" s="966"/>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8" t="s">
        <v>596</v>
      </c>
      <c r="E933" s="968"/>
      <c r="F933" s="968"/>
      <c r="G933" s="875"/>
      <c r="H933" s="227"/>
      <c r="I933" s="227"/>
    </row>
    <row r="934" spans="1:9" ht="12.75">
      <c r="A934" s="165"/>
      <c r="B934" s="165"/>
      <c r="C934" s="165"/>
      <c r="D934" s="968"/>
      <c r="E934" s="968"/>
      <c r="F934" s="968"/>
      <c r="G934" s="875"/>
      <c r="H934" s="227"/>
      <c r="I934" s="227"/>
    </row>
    <row r="935" spans="1:9" ht="12.75">
      <c r="A935" s="165"/>
      <c r="B935" s="165"/>
      <c r="C935" s="165"/>
      <c r="D935" s="968"/>
      <c r="E935" s="968"/>
      <c r="F935" s="968"/>
      <c r="G935" s="875"/>
      <c r="H935" s="227"/>
      <c r="I935" s="227"/>
    </row>
    <row r="936" spans="1:9" ht="12.75">
      <c r="A936" s="165"/>
      <c r="B936" s="165"/>
      <c r="C936" s="165"/>
      <c r="D936" s="968"/>
      <c r="E936" s="968"/>
      <c r="F936" s="968"/>
      <c r="G936" s="875"/>
      <c r="H936" s="227"/>
      <c r="I936" s="227"/>
    </row>
    <row r="937" spans="1:9" ht="12.75">
      <c r="A937" s="165"/>
      <c r="B937" s="165"/>
      <c r="C937" s="165"/>
      <c r="D937" s="968"/>
      <c r="E937" s="968"/>
      <c r="F937" s="968"/>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46" t="s">
        <v>597</v>
      </c>
      <c r="E939" s="946"/>
      <c r="F939" s="946"/>
      <c r="G939" s="875"/>
      <c r="H939" s="227"/>
      <c r="I939" s="227"/>
    </row>
    <row r="940" spans="1:9" ht="14.25" customHeight="1">
      <c r="A940" s="231"/>
      <c r="B940" s="231"/>
      <c r="C940" s="166"/>
      <c r="D940" s="946"/>
      <c r="E940" s="946"/>
      <c r="F940" s="946"/>
      <c r="G940" s="875"/>
      <c r="H940" s="227"/>
      <c r="I940" s="227"/>
    </row>
    <row r="941" spans="1:9" ht="14.25" customHeight="1">
      <c r="A941" s="231"/>
      <c r="B941" s="231"/>
      <c r="C941" s="166"/>
      <c r="D941" s="946"/>
      <c r="E941" s="946"/>
      <c r="F941" s="946"/>
      <c r="G941" s="875"/>
      <c r="H941" s="227"/>
      <c r="I941" s="227"/>
    </row>
    <row r="942" spans="1:9" ht="14.25" customHeight="1">
      <c r="A942" s="231"/>
      <c r="B942" s="231"/>
      <c r="C942" s="166"/>
      <c r="D942" s="946"/>
      <c r="E942" s="946"/>
      <c r="F942" s="946"/>
      <c r="G942" s="875"/>
      <c r="H942" s="227"/>
      <c r="I942" s="227"/>
    </row>
    <row r="943" spans="1:9" ht="14.25" customHeight="1">
      <c r="A943" s="166"/>
      <c r="B943" s="166"/>
      <c r="C943" s="166"/>
      <c r="D943" s="946"/>
      <c r="E943" s="946"/>
      <c r="F943" s="946"/>
      <c r="G943" s="875"/>
      <c r="H943" s="227"/>
      <c r="I943" s="227"/>
    </row>
    <row r="944" spans="1:9" ht="14.25" customHeight="1">
      <c r="A944" s="166"/>
      <c r="B944" s="166"/>
      <c r="C944" s="166"/>
      <c r="D944" s="946"/>
      <c r="E944" s="946"/>
      <c r="F944" s="946"/>
      <c r="G944" s="875"/>
      <c r="H944" s="227"/>
      <c r="I944" s="227"/>
    </row>
    <row r="945" spans="1:9" ht="14.25" customHeight="1">
      <c r="A945" s="166"/>
      <c r="B945" s="166"/>
      <c r="C945" s="166"/>
      <c r="D945" s="946"/>
      <c r="E945" s="946"/>
      <c r="F945" s="946"/>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46" t="s">
        <v>598</v>
      </c>
      <c r="E947" s="946"/>
      <c r="F947" s="946"/>
      <c r="G947" s="879"/>
      <c r="H947" s="291"/>
      <c r="I947" s="291"/>
    </row>
    <row r="948" spans="1:9" s="269" customFormat="1" ht="14.25" customHeight="1">
      <c r="A948" s="289"/>
      <c r="B948" s="289"/>
      <c r="C948" s="290"/>
      <c r="D948" s="946"/>
      <c r="E948" s="946"/>
      <c r="F948" s="946"/>
      <c r="G948" s="879"/>
      <c r="H948" s="291"/>
      <c r="I948" s="291"/>
    </row>
    <row r="949" spans="1:9" s="269" customFormat="1" ht="14.25" customHeight="1">
      <c r="A949" s="289"/>
      <c r="B949" s="289"/>
      <c r="C949" s="290"/>
      <c r="D949" s="946"/>
      <c r="E949" s="946"/>
      <c r="F949" s="946"/>
      <c r="G949" s="879"/>
      <c r="H949" s="291"/>
      <c r="I949" s="291"/>
    </row>
    <row r="950" spans="1:9" s="269" customFormat="1" ht="14.25" customHeight="1">
      <c r="A950" s="289"/>
      <c r="B950" s="289"/>
      <c r="C950" s="290"/>
      <c r="D950" s="946"/>
      <c r="E950" s="946"/>
      <c r="F950" s="946"/>
      <c r="G950" s="879"/>
      <c r="H950" s="291"/>
      <c r="I950" s="291"/>
    </row>
    <row r="951" spans="1:9" s="269" customFormat="1" ht="14.25" customHeight="1">
      <c r="A951" s="289"/>
      <c r="B951" s="289"/>
      <c r="C951" s="290"/>
      <c r="D951" s="946"/>
      <c r="E951" s="946"/>
      <c r="F951" s="946"/>
      <c r="G951" s="879"/>
      <c r="H951" s="291"/>
      <c r="I951" s="291"/>
    </row>
    <row r="952" spans="1:9" s="269" customFormat="1" ht="14.25">
      <c r="A952" s="289"/>
      <c r="B952" s="289"/>
      <c r="C952" s="290"/>
      <c r="D952" s="946"/>
      <c r="E952" s="946"/>
      <c r="F952" s="946"/>
      <c r="G952" s="879"/>
      <c r="H952" s="291"/>
      <c r="I952" s="291"/>
    </row>
    <row r="953" spans="1:9" s="269" customFormat="1" ht="14.25" customHeight="1">
      <c r="A953" s="289"/>
      <c r="B953" s="289"/>
      <c r="C953" s="290"/>
      <c r="D953" s="946"/>
      <c r="E953" s="946"/>
      <c r="F953" s="946"/>
      <c r="G953" s="879"/>
      <c r="H953" s="291"/>
      <c r="I953" s="291"/>
    </row>
    <row r="954" spans="1:9" s="269" customFormat="1" ht="14.25" customHeight="1">
      <c r="A954" s="289"/>
      <c r="B954" s="289"/>
      <c r="C954" s="290"/>
      <c r="D954" s="946"/>
      <c r="E954" s="946"/>
      <c r="F954" s="946"/>
      <c r="G954" s="879"/>
      <c r="H954" s="291"/>
      <c r="I954" s="291"/>
    </row>
    <row r="955" spans="1:9" s="269" customFormat="1" ht="14.25" customHeight="1">
      <c r="A955" s="289"/>
      <c r="B955" s="289"/>
      <c r="C955" s="290"/>
      <c r="D955" s="946"/>
      <c r="E955" s="946"/>
      <c r="F955" s="946"/>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69" t="s">
        <v>599</v>
      </c>
      <c r="E957" s="969"/>
      <c r="F957" s="969"/>
      <c r="G957" s="875"/>
      <c r="H957" s="227"/>
      <c r="I957" s="227"/>
    </row>
    <row r="958" spans="1:9" ht="14.25" customHeight="1">
      <c r="A958" s="231"/>
      <c r="B958" s="231"/>
      <c r="C958" s="166"/>
      <c r="D958" s="969"/>
      <c r="E958" s="969"/>
      <c r="F958" s="969"/>
      <c r="G958" s="875"/>
      <c r="H958" s="227"/>
      <c r="I958" s="227"/>
    </row>
    <row r="959" spans="1:9" ht="14.25" customHeight="1">
      <c r="A959" s="231"/>
      <c r="B959" s="231"/>
      <c r="C959" s="166"/>
      <c r="D959" s="969"/>
      <c r="E959" s="969"/>
      <c r="F959" s="969"/>
      <c r="G959" s="875"/>
      <c r="H959" s="227"/>
      <c r="I959" s="227"/>
    </row>
    <row r="960" spans="1:9" ht="14.25" customHeight="1">
      <c r="A960" s="231"/>
      <c r="B960" s="231"/>
      <c r="C960" s="166"/>
      <c r="D960" s="969"/>
      <c r="E960" s="969"/>
      <c r="F960" s="969"/>
      <c r="G960" s="875"/>
      <c r="H960" s="227"/>
      <c r="I960" s="227"/>
    </row>
    <row r="961" spans="1:9" ht="14.25" customHeight="1">
      <c r="A961" s="231"/>
      <c r="B961" s="231"/>
      <c r="C961" s="166"/>
      <c r="D961" s="969"/>
      <c r="E961" s="969"/>
      <c r="F961" s="969"/>
      <c r="G961" s="875"/>
      <c r="H961" s="227"/>
      <c r="I961" s="227"/>
    </row>
    <row r="962" spans="1:9" ht="14.25" customHeight="1">
      <c r="A962" s="231"/>
      <c r="B962" s="231"/>
      <c r="C962" s="166"/>
      <c r="D962" s="969"/>
      <c r="E962" s="969"/>
      <c r="F962" s="969"/>
      <c r="G962" s="875"/>
      <c r="H962" s="227"/>
      <c r="I962" s="227"/>
    </row>
    <row r="963" spans="1:9" ht="14.25" customHeight="1">
      <c r="A963" s="231"/>
      <c r="B963" s="231"/>
      <c r="C963" s="166"/>
      <c r="D963" s="969"/>
      <c r="E963" s="969"/>
      <c r="F963" s="969"/>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46" t="s">
        <v>600</v>
      </c>
      <c r="E965" s="946"/>
      <c r="F965" s="946"/>
      <c r="G965" s="875"/>
    </row>
    <row r="966" spans="1:9" s="367" customFormat="1" ht="14.25">
      <c r="A966" s="231"/>
      <c r="B966" s="231"/>
      <c r="C966" s="166"/>
      <c r="D966" s="946"/>
      <c r="E966" s="946"/>
      <c r="F966" s="946"/>
      <c r="G966" s="875"/>
    </row>
    <row r="967" spans="1:9" s="367" customFormat="1" ht="14.25">
      <c r="A967" s="231"/>
      <c r="B967" s="231"/>
      <c r="C967" s="166"/>
      <c r="D967" s="946"/>
      <c r="E967" s="946"/>
      <c r="F967" s="946"/>
      <c r="G967" s="875"/>
    </row>
    <row r="968" spans="1:9" s="367" customFormat="1" ht="14.25">
      <c r="A968" s="231"/>
      <c r="B968" s="231"/>
      <c r="C968" s="166"/>
      <c r="D968" s="946"/>
      <c r="E968" s="946"/>
      <c r="F968" s="946"/>
      <c r="G968" s="875"/>
    </row>
    <row r="969" spans="1:9" s="367" customFormat="1" ht="14.25">
      <c r="A969" s="231"/>
      <c r="B969" s="231"/>
      <c r="C969" s="166"/>
      <c r="D969" s="3"/>
      <c r="E969" s="37"/>
      <c r="F969" s="875"/>
      <c r="G969" s="875"/>
    </row>
    <row r="970" spans="1:9" ht="14.25" customHeight="1">
      <c r="A970" s="18"/>
      <c r="B970" s="18"/>
      <c r="C970" s="874"/>
      <c r="D970" s="939" t="s">
        <v>601</v>
      </c>
      <c r="E970" s="939"/>
      <c r="F970" s="939"/>
      <c r="G970" s="875"/>
      <c r="H970" s="227"/>
      <c r="I970" s="227"/>
    </row>
    <row r="971" spans="1:9" ht="14.25" customHeight="1">
      <c r="A971" s="874"/>
      <c r="B971" s="874"/>
      <c r="C971" s="874"/>
      <c r="D971" s="939"/>
      <c r="E971" s="939"/>
      <c r="F971" s="939"/>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39" t="s">
        <v>602</v>
      </c>
      <c r="E973" s="939"/>
      <c r="F973" s="939"/>
      <c r="G973" s="37"/>
    </row>
    <row r="974" spans="1:9" ht="12.75">
      <c r="A974" s="403"/>
      <c r="B974" s="403"/>
      <c r="C974" s="403"/>
      <c r="D974" s="939"/>
      <c r="E974" s="939"/>
      <c r="F974" s="939"/>
      <c r="G974" s="37"/>
    </row>
    <row r="975" spans="1:9" ht="14.25" customHeight="1">
      <c r="A975" s="874"/>
      <c r="B975" s="874"/>
      <c r="C975" s="874"/>
      <c r="D975" s="3"/>
      <c r="E975" s="875"/>
      <c r="F975" s="875"/>
      <c r="G975" s="875"/>
      <c r="H975" s="227"/>
      <c r="I975" s="227"/>
    </row>
    <row r="976" spans="1:9" ht="14.25" customHeight="1">
      <c r="A976" s="166"/>
      <c r="B976" s="166"/>
      <c r="C976" s="166"/>
      <c r="D976" s="966" t="s">
        <v>603</v>
      </c>
      <c r="E976" s="966"/>
      <c r="F976" s="966"/>
      <c r="G976" s="875"/>
      <c r="H976" s="227"/>
      <c r="I976" s="227"/>
    </row>
    <row r="977" spans="1:9" ht="14.25" customHeight="1">
      <c r="A977" s="166"/>
      <c r="B977" s="166"/>
      <c r="C977" s="166"/>
      <c r="D977" s="167"/>
      <c r="E977" s="37"/>
      <c r="F977" s="875"/>
      <c r="G977" s="875"/>
      <c r="H977" s="227"/>
      <c r="I977" s="227"/>
    </row>
    <row r="978" spans="1:9" ht="14.45" customHeight="1">
      <c r="A978" s="231"/>
      <c r="B978" s="517" t="s">
        <v>324</v>
      </c>
      <c r="C978" s="874"/>
      <c r="D978" s="965" t="s">
        <v>604</v>
      </c>
      <c r="E978" s="965"/>
      <c r="F978" s="965"/>
      <c r="G978" s="875"/>
      <c r="H978" s="227"/>
      <c r="I978" s="227"/>
    </row>
    <row r="979" spans="1:9" ht="12.75">
      <c r="A979" s="874"/>
      <c r="B979" s="874"/>
      <c r="C979" s="874"/>
      <c r="D979" s="965"/>
      <c r="E979" s="965"/>
      <c r="F979" s="965"/>
      <c r="G979" s="875"/>
      <c r="H979" s="227"/>
      <c r="I979" s="227"/>
    </row>
    <row r="980" spans="1:9" ht="12.75">
      <c r="A980" s="874"/>
      <c r="B980" s="874"/>
      <c r="C980" s="874"/>
      <c r="D980" s="965"/>
      <c r="E980" s="965"/>
      <c r="F980" s="965"/>
      <c r="G980" s="875"/>
      <c r="H980" s="227"/>
      <c r="I980" s="227"/>
    </row>
    <row r="981" spans="1:9" ht="12.75">
      <c r="A981" s="874"/>
      <c r="B981" s="874"/>
      <c r="C981" s="874"/>
      <c r="D981" s="965"/>
      <c r="E981" s="965"/>
      <c r="F981" s="965"/>
      <c r="G981" s="875"/>
      <c r="H981" s="227"/>
      <c r="I981" s="227"/>
    </row>
    <row r="982" spans="1:9" ht="12.75">
      <c r="A982" s="874"/>
      <c r="B982" s="874"/>
      <c r="C982" s="874"/>
      <c r="D982" s="965"/>
      <c r="E982" s="965"/>
      <c r="F982" s="965"/>
      <c r="G982" s="875"/>
      <c r="H982" s="227"/>
      <c r="I982" s="227"/>
    </row>
    <row r="983" spans="1:9" ht="12.75">
      <c r="A983" s="874"/>
      <c r="B983" s="874"/>
      <c r="C983" s="874"/>
      <c r="D983" s="965"/>
      <c r="E983" s="965"/>
      <c r="F983" s="965"/>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65" t="s">
        <v>605</v>
      </c>
      <c r="E985" s="965"/>
      <c r="F985" s="965"/>
      <c r="G985" s="875"/>
      <c r="H985" s="227"/>
      <c r="I985" s="227"/>
    </row>
    <row r="986" spans="1:9" ht="12.75">
      <c r="A986" s="874"/>
      <c r="B986" s="874"/>
      <c r="C986" s="874"/>
      <c r="D986" s="965"/>
      <c r="E986" s="965"/>
      <c r="F986" s="965"/>
      <c r="G986" s="875"/>
      <c r="H986" s="227"/>
      <c r="I986" s="227"/>
    </row>
    <row r="987" spans="1:9" ht="12.75">
      <c r="A987" s="874"/>
      <c r="B987" s="874"/>
      <c r="C987" s="874"/>
      <c r="D987" s="965"/>
      <c r="E987" s="965"/>
      <c r="F987" s="965"/>
      <c r="G987" s="875"/>
      <c r="H987" s="227"/>
      <c r="I987" s="227"/>
    </row>
    <row r="988" spans="1:9" ht="12.75">
      <c r="A988" s="874"/>
      <c r="B988" s="874"/>
      <c r="C988" s="874"/>
      <c r="D988" s="965"/>
      <c r="E988" s="965"/>
      <c r="F988" s="965"/>
      <c r="G988" s="875"/>
      <c r="H988" s="227"/>
      <c r="I988" s="227"/>
    </row>
    <row r="989" spans="1:9" ht="12.75">
      <c r="A989" s="874"/>
      <c r="B989" s="874"/>
      <c r="C989" s="874"/>
      <c r="D989" s="965"/>
      <c r="E989" s="965"/>
      <c r="F989" s="965"/>
      <c r="G989" s="875"/>
      <c r="H989" s="227"/>
      <c r="I989" s="227"/>
    </row>
    <row r="990" spans="1:9" ht="12.75">
      <c r="A990" s="874"/>
      <c r="B990" s="874"/>
      <c r="C990" s="874"/>
      <c r="D990" s="298"/>
      <c r="E990" s="875"/>
      <c r="F990" s="875"/>
      <c r="G990" s="875"/>
      <c r="H990" s="227"/>
      <c r="I990" s="227"/>
    </row>
    <row r="991" spans="1:9" ht="14.25">
      <c r="A991" s="231"/>
      <c r="B991" s="517" t="s">
        <v>326</v>
      </c>
      <c r="C991" s="874"/>
      <c r="D991" s="965" t="s">
        <v>606</v>
      </c>
      <c r="E991" s="965"/>
      <c r="F991" s="965"/>
      <c r="G991" s="875"/>
      <c r="H991" s="227"/>
      <c r="I991" s="227"/>
    </row>
    <row r="992" spans="1:9" ht="12.75">
      <c r="A992" s="874"/>
      <c r="B992" s="874"/>
      <c r="C992" s="874"/>
      <c r="D992" s="965"/>
      <c r="E992" s="965"/>
      <c r="F992" s="965"/>
      <c r="G992" s="875"/>
      <c r="H992" s="227"/>
      <c r="I992" s="227"/>
    </row>
    <row r="993" spans="1:9" ht="12.75">
      <c r="A993" s="874"/>
      <c r="B993" s="874"/>
      <c r="C993" s="874"/>
      <c r="D993" s="965"/>
      <c r="E993" s="965"/>
      <c r="F993" s="965"/>
      <c r="G993" s="875"/>
      <c r="H993" s="227"/>
      <c r="I993" s="227"/>
    </row>
    <row r="994" spans="1:9" ht="12.75">
      <c r="A994" s="874"/>
      <c r="B994" s="874"/>
      <c r="C994" s="874"/>
      <c r="D994" s="965"/>
      <c r="E994" s="965"/>
      <c r="F994" s="965"/>
      <c r="G994" s="875"/>
      <c r="H994" s="227"/>
      <c r="I994" s="227"/>
    </row>
    <row r="995" spans="1:9" ht="12.75">
      <c r="A995" s="874"/>
      <c r="B995" s="874"/>
      <c r="C995" s="874"/>
      <c r="D995" s="965"/>
      <c r="E995" s="965"/>
      <c r="F995" s="965"/>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65" t="s">
        <v>607</v>
      </c>
      <c r="E997" s="965"/>
      <c r="F997" s="965"/>
      <c r="G997" s="875"/>
      <c r="H997" s="227"/>
      <c r="I997" s="227"/>
    </row>
    <row r="998" spans="1:9" ht="12.75">
      <c r="A998" s="874"/>
      <c r="B998" s="874"/>
      <c r="C998" s="874"/>
      <c r="D998" s="965"/>
      <c r="E998" s="965"/>
      <c r="F998" s="965"/>
      <c r="G998" s="875"/>
      <c r="H998" s="227"/>
      <c r="I998" s="227"/>
    </row>
    <row r="999" spans="1:9" ht="12.75">
      <c r="A999" s="874"/>
      <c r="B999" s="874"/>
      <c r="C999" s="874"/>
      <c r="D999" s="965"/>
      <c r="E999" s="965"/>
      <c r="F999" s="965"/>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65" t="s">
        <v>608</v>
      </c>
      <c r="E1001" s="965"/>
      <c r="F1001" s="965"/>
      <c r="G1001" s="875"/>
      <c r="H1001" s="227"/>
      <c r="I1001" s="227"/>
    </row>
    <row r="1002" spans="1:9" ht="12.75">
      <c r="A1002" s="874"/>
      <c r="B1002" s="874"/>
      <c r="C1002" s="874"/>
      <c r="D1002" s="965"/>
      <c r="E1002" s="965"/>
      <c r="F1002" s="965"/>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39" t="s">
        <v>609</v>
      </c>
      <c r="E1004" s="939"/>
      <c r="F1004" s="939"/>
      <c r="G1004" s="875"/>
      <c r="H1004" s="227"/>
      <c r="I1004" s="227"/>
    </row>
    <row r="1005" spans="1:9" ht="12.75">
      <c r="A1005" s="874"/>
      <c r="B1005" s="874"/>
      <c r="C1005" s="874"/>
      <c r="D1005" s="939"/>
      <c r="E1005" s="939"/>
      <c r="F1005" s="939"/>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67" t="s">
        <v>610</v>
      </c>
      <c r="E1007" s="967"/>
      <c r="F1007" s="967"/>
      <c r="G1007" s="875"/>
      <c r="H1007" s="227"/>
      <c r="I1007" s="227"/>
    </row>
    <row r="1008" spans="1:9" ht="12.75">
      <c r="A1008" s="874"/>
      <c r="B1008" s="874"/>
      <c r="C1008" s="874"/>
      <c r="D1008" s="967"/>
      <c r="E1008" s="967"/>
      <c r="F1008" s="967"/>
      <c r="G1008" s="875"/>
      <c r="H1008" s="227"/>
      <c r="I1008" s="227"/>
    </row>
    <row r="1009" spans="1:9" ht="12.75">
      <c r="A1009" s="874"/>
      <c r="B1009" s="874"/>
      <c r="C1009" s="874"/>
      <c r="D1009" s="967"/>
      <c r="E1009" s="967"/>
      <c r="F1009" s="967"/>
      <c r="G1009" s="875"/>
      <c r="H1009" s="227"/>
      <c r="I1009" s="227"/>
    </row>
    <row r="1010" spans="1:9" ht="12.75">
      <c r="A1010" s="874"/>
      <c r="B1010" s="874"/>
      <c r="C1010" s="874"/>
      <c r="D1010" s="967"/>
      <c r="E1010" s="967"/>
      <c r="F1010" s="967"/>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4" t="s">
        <v>613</v>
      </c>
      <c r="E1016" s="964"/>
      <c r="F1016" s="964"/>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39" t="s">
        <v>614</v>
      </c>
      <c r="E1018" s="939"/>
      <c r="F1018" s="939"/>
      <c r="G1018" s="875"/>
      <c r="H1018" s="227"/>
      <c r="I1018" s="227"/>
    </row>
    <row r="1019" spans="1:9" ht="12.75">
      <c r="A1019" s="874"/>
      <c r="B1019" s="874"/>
      <c r="C1019" s="874"/>
      <c r="D1019" s="939"/>
      <c r="E1019" s="939"/>
      <c r="F1019" s="939"/>
      <c r="G1019" s="875"/>
      <c r="H1019" s="227"/>
      <c r="I1019" s="227"/>
    </row>
    <row r="1020" spans="1:9" ht="12.75">
      <c r="A1020" s="874"/>
      <c r="B1020" s="874"/>
      <c r="C1020" s="874"/>
      <c r="D1020" s="939"/>
      <c r="E1020" s="939"/>
      <c r="F1020" s="939"/>
      <c r="G1020" s="875"/>
      <c r="H1020" s="227"/>
      <c r="I1020" s="227"/>
    </row>
    <row r="1021" spans="1:9" ht="12.75">
      <c r="A1021" s="874"/>
      <c r="B1021" s="874"/>
      <c r="C1021" s="874"/>
      <c r="D1021" s="939"/>
      <c r="E1021" s="939"/>
      <c r="F1021" s="939"/>
      <c r="G1021" s="875"/>
      <c r="H1021" s="227"/>
      <c r="I1021" s="227"/>
    </row>
    <row r="1022" spans="1:9" ht="12.75">
      <c r="A1022" s="874"/>
      <c r="B1022" s="874"/>
      <c r="C1022" s="874"/>
      <c r="D1022" s="939"/>
      <c r="E1022" s="939"/>
      <c r="F1022" s="939"/>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39" t="s">
        <v>615</v>
      </c>
      <c r="E1024" s="939"/>
      <c r="F1024" s="939"/>
      <c r="G1024" s="875"/>
      <c r="H1024" s="227"/>
      <c r="I1024" s="227"/>
    </row>
    <row r="1025" spans="1:9" ht="12.75">
      <c r="A1025" s="874"/>
      <c r="B1025" s="874"/>
      <c r="C1025" s="874"/>
      <c r="D1025" s="939"/>
      <c r="E1025" s="939"/>
      <c r="F1025" s="939"/>
      <c r="G1025" s="875"/>
      <c r="H1025" s="227"/>
      <c r="I1025" s="227"/>
    </row>
    <row r="1026" spans="1:9" ht="12.75">
      <c r="A1026" s="874"/>
      <c r="B1026" s="874"/>
      <c r="C1026" s="874"/>
      <c r="D1026" s="939"/>
      <c r="E1026" s="939"/>
      <c r="F1026" s="939"/>
      <c r="G1026" s="875"/>
      <c r="H1026" s="227"/>
      <c r="I1026" s="227"/>
    </row>
    <row r="1027" spans="1:9" ht="12.75">
      <c r="A1027" s="874"/>
      <c r="B1027" s="874"/>
      <c r="C1027" s="874"/>
      <c r="D1027" s="939"/>
      <c r="E1027" s="939"/>
      <c r="F1027" s="939"/>
      <c r="G1027" s="875"/>
      <c r="H1027" s="227"/>
      <c r="I1027" s="227"/>
    </row>
    <row r="1028" spans="1:9" ht="12.75">
      <c r="A1028" s="874"/>
      <c r="B1028" s="874"/>
      <c r="C1028" s="874"/>
      <c r="D1028" s="939"/>
      <c r="E1028" s="939"/>
      <c r="F1028" s="939"/>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4" t="s">
        <v>616</v>
      </c>
      <c r="E1030" s="964"/>
      <c r="F1030" s="964"/>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39" t="s">
        <v>617</v>
      </c>
      <c r="E1032" s="939"/>
      <c r="F1032" s="939"/>
      <c r="G1032" s="875"/>
      <c r="H1032" s="227"/>
      <c r="I1032" s="227"/>
    </row>
    <row r="1033" spans="1:9" ht="12.75">
      <c r="A1033" s="874"/>
      <c r="B1033" s="874"/>
      <c r="C1033" s="874"/>
      <c r="D1033" s="939"/>
      <c r="E1033" s="939"/>
      <c r="F1033" s="939"/>
      <c r="G1033" s="875"/>
      <c r="H1033" s="227"/>
      <c r="I1033" s="227"/>
    </row>
    <row r="1034" spans="1:9" ht="12.75">
      <c r="A1034" s="874"/>
      <c r="B1034" s="874"/>
      <c r="C1034" s="874"/>
      <c r="D1034" s="939"/>
      <c r="E1034" s="939"/>
      <c r="F1034" s="939"/>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39" t="s">
        <v>618</v>
      </c>
      <c r="E1036" s="939"/>
      <c r="F1036" s="939"/>
      <c r="G1036" s="875"/>
      <c r="H1036" s="227"/>
      <c r="I1036" s="227"/>
    </row>
    <row r="1037" spans="1:9" ht="12.75">
      <c r="A1037" s="874"/>
      <c r="B1037" s="874"/>
      <c r="C1037" s="874"/>
      <c r="D1037" s="939"/>
      <c r="E1037" s="939"/>
      <c r="F1037" s="939"/>
      <c r="G1037" s="875"/>
      <c r="H1037" s="227"/>
      <c r="I1037" s="227"/>
    </row>
    <row r="1038" spans="1:9" ht="12.75">
      <c r="A1038" s="874"/>
      <c r="B1038" s="874"/>
      <c r="C1038" s="874"/>
      <c r="D1038" s="939"/>
      <c r="E1038" s="939"/>
      <c r="F1038" s="939"/>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4" t="s">
        <v>619</v>
      </c>
      <c r="E1040" s="964"/>
      <c r="F1040" s="964"/>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39" t="s">
        <v>620</v>
      </c>
      <c r="E1042" s="939"/>
      <c r="F1042" s="939"/>
      <c r="G1042" s="176"/>
      <c r="H1042" s="670"/>
      <c r="I1042" s="670"/>
    </row>
    <row r="1043" spans="1:9" ht="12.75">
      <c r="A1043" s="874"/>
      <c r="B1043" s="874"/>
      <c r="C1043" s="874"/>
      <c r="D1043" s="939"/>
      <c r="E1043" s="939"/>
      <c r="F1043" s="939"/>
      <c r="G1043" s="176"/>
      <c r="H1043" s="670"/>
      <c r="I1043" s="670"/>
    </row>
    <row r="1044" spans="1:9" ht="12.75">
      <c r="A1044" s="874"/>
      <c r="B1044" s="874"/>
      <c r="C1044" s="874"/>
      <c r="D1044" s="939"/>
      <c r="E1044" s="939"/>
      <c r="F1044" s="939"/>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39" t="s">
        <v>621</v>
      </c>
      <c r="E1046" s="939"/>
      <c r="F1046" s="939"/>
      <c r="G1046" s="670"/>
      <c r="H1046" s="227"/>
      <c r="I1046" s="227"/>
    </row>
    <row r="1047" spans="1:9" ht="12.75">
      <c r="A1047" s="874"/>
      <c r="B1047" s="874"/>
      <c r="C1047" s="874"/>
      <c r="D1047" s="939"/>
      <c r="E1047" s="939"/>
      <c r="F1047" s="939"/>
      <c r="G1047" s="670"/>
      <c r="H1047" s="227"/>
      <c r="I1047" s="227"/>
    </row>
    <row r="1048" spans="1:9" ht="12.75">
      <c r="A1048" s="874"/>
      <c r="B1048" s="874"/>
      <c r="C1048" s="874"/>
      <c r="D1048" s="939"/>
      <c r="E1048" s="939"/>
      <c r="F1048" s="939"/>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4" t="s">
        <v>622</v>
      </c>
      <c r="E1050" s="944"/>
      <c r="F1050" s="944"/>
      <c r="G1050" s="814"/>
      <c r="H1050" s="227"/>
      <c r="I1050" s="227"/>
    </row>
    <row r="1051" spans="1:9" ht="12.75">
      <c r="A1051" s="874"/>
      <c r="B1051" s="874"/>
      <c r="C1051" s="874"/>
      <c r="D1051" s="944"/>
      <c r="E1051" s="944"/>
      <c r="F1051" s="944"/>
      <c r="G1051" s="814"/>
      <c r="H1051" s="227"/>
      <c r="I1051" s="227"/>
    </row>
    <row r="1052" spans="1:9" ht="12.75">
      <c r="A1052" s="874"/>
      <c r="B1052" s="874"/>
      <c r="C1052" s="874"/>
      <c r="D1052" s="944"/>
      <c r="E1052" s="944"/>
      <c r="F1052" s="944"/>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39" t="s">
        <v>623</v>
      </c>
      <c r="E1054" s="939"/>
      <c r="F1054" s="939"/>
      <c r="G1054" s="814"/>
      <c r="H1054" s="814"/>
      <c r="I1054" s="814"/>
    </row>
    <row r="1055" spans="1:9" ht="12.75">
      <c r="A1055" s="874"/>
      <c r="B1055" s="874"/>
      <c r="C1055" s="874"/>
      <c r="D1055" s="939"/>
      <c r="E1055" s="939"/>
      <c r="F1055" s="939"/>
      <c r="G1055" s="814"/>
      <c r="H1055" s="814"/>
      <c r="I1055" s="814"/>
    </row>
    <row r="1056" spans="1:9" ht="12.75">
      <c r="A1056" s="874"/>
      <c r="B1056" s="874"/>
      <c r="C1056" s="874"/>
      <c r="D1056" s="939"/>
      <c r="E1056" s="939"/>
      <c r="F1056" s="939"/>
      <c r="G1056" s="814"/>
      <c r="H1056" s="814"/>
      <c r="I1056" s="814"/>
    </row>
    <row r="1057" spans="1:9" ht="14.25">
      <c r="A1057" s="231"/>
      <c r="B1057" s="231"/>
      <c r="C1057" s="874"/>
      <c r="D1057" s="230"/>
      <c r="E1057" s="875"/>
      <c r="F1057" s="875"/>
      <c r="G1057" s="875"/>
      <c r="H1057" s="227"/>
      <c r="I1057" s="227"/>
    </row>
    <row r="1058" spans="1:9" ht="12.75" customHeight="1">
      <c r="A1058" s="874"/>
      <c r="B1058" s="517" t="s">
        <v>324</v>
      </c>
      <c r="C1058" s="874"/>
      <c r="D1058" s="939" t="s">
        <v>624</v>
      </c>
      <c r="E1058" s="939"/>
      <c r="F1058" s="939"/>
      <c r="G1058" s="814"/>
      <c r="H1058" s="814"/>
      <c r="I1058" s="814"/>
    </row>
    <row r="1059" spans="1:9" ht="12.75">
      <c r="A1059" s="874"/>
      <c r="B1059" s="874"/>
      <c r="C1059" s="874"/>
      <c r="D1059" s="939"/>
      <c r="E1059" s="939"/>
      <c r="F1059" s="939"/>
      <c r="G1059" s="814"/>
      <c r="H1059" s="814"/>
      <c r="I1059" s="814"/>
    </row>
    <row r="1060" spans="1:9" ht="12.75">
      <c r="A1060" s="874"/>
      <c r="B1060" s="874"/>
      <c r="C1060" s="874"/>
      <c r="D1060" s="939"/>
      <c r="E1060" s="939"/>
      <c r="F1060" s="939"/>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39" t="s">
        <v>625</v>
      </c>
      <c r="E1062" s="939"/>
      <c r="F1062" s="939"/>
      <c r="G1062" s="176"/>
      <c r="H1062" s="227"/>
      <c r="I1062" s="227"/>
    </row>
    <row r="1063" spans="1:9" ht="12.75">
      <c r="A1063" s="874"/>
      <c r="B1063" s="874"/>
      <c r="C1063" s="874"/>
      <c r="D1063" s="939"/>
      <c r="E1063" s="939"/>
      <c r="F1063" s="939"/>
      <c r="G1063" s="176"/>
      <c r="H1063" s="227"/>
      <c r="I1063" s="227"/>
    </row>
    <row r="1064" spans="1:9" ht="12.75">
      <c r="A1064" s="874"/>
      <c r="B1064" s="874"/>
      <c r="C1064" s="874"/>
      <c r="D1064" s="939"/>
      <c r="E1064" s="939"/>
      <c r="F1064" s="939"/>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39" t="s">
        <v>626</v>
      </c>
      <c r="E1066" s="939"/>
      <c r="F1066" s="939"/>
      <c r="G1066" s="176"/>
      <c r="H1066" s="227"/>
      <c r="I1066" s="227"/>
    </row>
    <row r="1067" spans="1:9" ht="12.75">
      <c r="A1067" s="874"/>
      <c r="B1067" s="874"/>
      <c r="C1067" s="874"/>
      <c r="D1067" s="939"/>
      <c r="E1067" s="939"/>
      <c r="F1067" s="939"/>
      <c r="G1067" s="176"/>
      <c r="H1067" s="227"/>
      <c r="I1067" s="227"/>
    </row>
    <row r="1068" spans="1:9" ht="12.75">
      <c r="A1068" s="874"/>
      <c r="B1068" s="874"/>
      <c r="C1068" s="874"/>
      <c r="D1068" s="939"/>
      <c r="E1068" s="939"/>
      <c r="F1068" s="939"/>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99" t="s">
        <v>627</v>
      </c>
      <c r="E1070" s="999"/>
      <c r="F1070" s="999"/>
      <c r="G1070" s="516"/>
      <c r="H1070" s="227"/>
      <c r="I1070" s="227"/>
    </row>
    <row r="1071" spans="1:9" ht="12.75">
      <c r="A1071" s="874"/>
      <c r="B1071" s="874"/>
      <c r="C1071" s="874"/>
      <c r="D1071" s="999"/>
      <c r="E1071" s="999"/>
      <c r="F1071" s="999"/>
      <c r="G1071" s="516"/>
      <c r="H1071" s="227"/>
      <c r="I1071" s="227"/>
    </row>
    <row r="1072" spans="1:9" ht="12.75">
      <c r="A1072" s="874"/>
      <c r="B1072" s="874"/>
      <c r="C1072" s="874"/>
      <c r="D1072" s="999"/>
      <c r="E1072" s="999"/>
      <c r="F1072" s="999"/>
      <c r="G1072" s="516"/>
      <c r="H1072" s="227"/>
      <c r="I1072" s="227"/>
    </row>
    <row r="1073" spans="1:9" ht="12.75">
      <c r="A1073" s="874"/>
      <c r="B1073" s="874"/>
      <c r="C1073" s="874"/>
      <c r="D1073" s="999"/>
      <c r="E1073" s="999"/>
      <c r="F1073" s="999"/>
      <c r="G1073" s="516"/>
      <c r="H1073" s="227"/>
      <c r="I1073" s="227"/>
    </row>
    <row r="1074" spans="1:9" ht="12.75">
      <c r="A1074" s="874"/>
      <c r="B1074" s="874"/>
      <c r="C1074" s="874"/>
      <c r="D1074" s="999"/>
      <c r="E1074" s="999"/>
      <c r="F1074" s="999"/>
      <c r="G1074" s="516"/>
      <c r="H1074" s="227"/>
      <c r="I1074" s="227"/>
    </row>
    <row r="1075" spans="1:9" ht="12.75">
      <c r="A1075" s="874"/>
      <c r="B1075" s="874"/>
      <c r="C1075" s="874"/>
      <c r="D1075" s="999"/>
      <c r="E1075" s="999"/>
      <c r="F1075" s="999"/>
      <c r="G1075" s="516"/>
      <c r="H1075" s="227"/>
      <c r="I1075" s="227"/>
    </row>
    <row r="1076" spans="1:9" ht="12.75">
      <c r="A1076" s="874"/>
      <c r="B1076" s="874"/>
      <c r="C1076" s="874"/>
      <c r="D1076" s="999"/>
      <c r="E1076" s="999"/>
      <c r="F1076" s="999"/>
      <c r="G1076" s="516"/>
      <c r="H1076" s="227"/>
      <c r="I1076" s="227"/>
    </row>
    <row r="1077" spans="1:9" ht="12.75">
      <c r="A1077" s="874"/>
      <c r="B1077" s="874"/>
      <c r="C1077" s="874"/>
      <c r="D1077" s="999"/>
      <c r="E1077" s="999"/>
      <c r="F1077" s="999"/>
      <c r="G1077" s="516"/>
      <c r="H1077" s="227"/>
      <c r="I1077" s="227"/>
    </row>
    <row r="1078" spans="1:9" ht="12.75">
      <c r="A1078" s="874"/>
      <c r="B1078" s="874"/>
      <c r="C1078" s="874"/>
      <c r="D1078" s="999"/>
      <c r="E1078" s="999"/>
      <c r="F1078" s="999"/>
      <c r="G1078" s="516"/>
      <c r="H1078" s="227"/>
      <c r="I1078" s="227"/>
    </row>
    <row r="1079" spans="1:9" ht="12.75">
      <c r="A1079" s="874"/>
      <c r="B1079" s="874"/>
      <c r="C1079" s="874"/>
      <c r="D1079" s="999"/>
      <c r="E1079" s="999"/>
      <c r="F1079" s="999"/>
      <c r="G1079" s="516"/>
      <c r="H1079" s="227"/>
      <c r="I1079" s="227"/>
    </row>
    <row r="1080" spans="1:9" ht="27.6" customHeight="1">
      <c r="A1080" s="874"/>
      <c r="B1080" s="874"/>
      <c r="C1080" s="874"/>
      <c r="D1080" s="999"/>
      <c r="E1080" s="999"/>
      <c r="F1080" s="999"/>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4" t="s">
        <v>628</v>
      </c>
      <c r="E1082" s="964"/>
      <c r="F1082" s="964"/>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39" t="s">
        <v>629</v>
      </c>
      <c r="E1084" s="939"/>
      <c r="F1084" s="939"/>
      <c r="G1084" s="875"/>
      <c r="H1084" s="227"/>
      <c r="I1084" s="227"/>
    </row>
    <row r="1085" spans="1:9" ht="12.75">
      <c r="A1085" s="874"/>
      <c r="B1085" s="874"/>
      <c r="C1085" s="874"/>
      <c r="D1085" s="939"/>
      <c r="E1085" s="939"/>
      <c r="F1085" s="939"/>
      <c r="G1085" s="875"/>
      <c r="H1085" s="227"/>
      <c r="I1085" s="227"/>
    </row>
    <row r="1086" spans="1:9" ht="12.75">
      <c r="A1086" s="874"/>
      <c r="B1086" s="874"/>
      <c r="C1086" s="874"/>
      <c r="D1086" s="939"/>
      <c r="E1086" s="939"/>
      <c r="F1086" s="939"/>
      <c r="G1086" s="875"/>
      <c r="H1086" s="227"/>
      <c r="I1086" s="227"/>
    </row>
    <row r="1087" spans="1:9" ht="12.75">
      <c r="A1087" s="874"/>
      <c r="B1087" s="874"/>
      <c r="C1087" s="874"/>
      <c r="D1087" s="939"/>
      <c r="E1087" s="939"/>
      <c r="F1087" s="939"/>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39" t="s">
        <v>630</v>
      </c>
      <c r="E1089" s="939"/>
      <c r="F1089" s="939"/>
      <c r="G1089" s="875"/>
      <c r="H1089" s="227"/>
      <c r="I1089" s="227"/>
    </row>
    <row r="1090" spans="1:9" ht="12.75">
      <c r="A1090" s="874"/>
      <c r="B1090" s="874"/>
      <c r="C1090" s="874"/>
      <c r="D1090" s="939"/>
      <c r="E1090" s="939"/>
      <c r="F1090" s="939"/>
      <c r="G1090" s="875"/>
      <c r="H1090" s="227"/>
      <c r="I1090" s="227"/>
    </row>
    <row r="1091" spans="1:9" ht="12.75">
      <c r="A1091" s="874"/>
      <c r="B1091" s="874"/>
      <c r="C1091" s="874"/>
      <c r="D1091" s="939"/>
      <c r="E1091" s="939"/>
      <c r="F1091" s="939"/>
      <c r="G1091" s="875"/>
      <c r="H1091" s="227"/>
      <c r="I1091" s="227"/>
    </row>
    <row r="1092" spans="1:9" ht="12.75">
      <c r="A1092" s="874"/>
      <c r="B1092" s="874"/>
      <c r="C1092" s="874"/>
      <c r="D1092" s="939"/>
      <c r="E1092" s="939"/>
      <c r="F1092" s="939"/>
      <c r="G1092" s="875"/>
      <c r="H1092" s="227"/>
      <c r="I1092" s="227"/>
    </row>
    <row r="1093" spans="1:9" ht="12.75">
      <c r="A1093" s="874"/>
      <c r="B1093" s="874"/>
      <c r="C1093" s="874"/>
      <c r="D1093" s="875"/>
      <c r="E1093" s="875"/>
      <c r="F1093" s="875"/>
      <c r="G1093" s="875"/>
    </row>
    <row r="1094" spans="1:9" ht="12.75">
      <c r="A1094" s="874"/>
      <c r="B1094" s="517" t="s">
        <v>326</v>
      </c>
      <c r="C1094" s="874"/>
      <c r="D1094" s="967" t="s">
        <v>631</v>
      </c>
      <c r="E1094" s="967"/>
      <c r="F1094" s="967"/>
      <c r="G1094" s="875"/>
    </row>
    <row r="1095" spans="1:9" ht="12.75">
      <c r="A1095" s="874"/>
      <c r="B1095" s="874"/>
      <c r="C1095" s="874"/>
      <c r="D1095" s="967"/>
      <c r="E1095" s="967"/>
      <c r="F1095" s="967"/>
      <c r="G1095" s="875"/>
    </row>
    <row r="1096" spans="1:9" ht="12.75">
      <c r="A1096" s="874"/>
      <c r="B1096" s="874"/>
      <c r="C1096" s="874"/>
      <c r="D1096" s="967"/>
      <c r="E1096" s="967"/>
      <c r="F1096" s="967"/>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4" t="s">
        <v>633</v>
      </c>
      <c r="E1102" s="964"/>
      <c r="F1102" s="964"/>
      <c r="G1102" s="875"/>
    </row>
    <row r="1103" spans="1:9" ht="12.75">
      <c r="A1103" s="403"/>
      <c r="B1103" s="403"/>
      <c r="C1103" s="874"/>
      <c r="D1103" s="167"/>
      <c r="E1103" s="875"/>
      <c r="F1103" s="875"/>
      <c r="G1103" s="875"/>
    </row>
    <row r="1104" spans="1:9" ht="12.75">
      <c r="A1104" s="874"/>
      <c r="B1104" s="517" t="s">
        <v>326</v>
      </c>
      <c r="C1104" s="874"/>
      <c r="D1104" s="939" t="s">
        <v>634</v>
      </c>
      <c r="E1104" s="939"/>
      <c r="F1104" s="939"/>
      <c r="G1104" s="875"/>
    </row>
    <row r="1105" spans="1:7" ht="12.75">
      <c r="A1105" s="874"/>
      <c r="B1105" s="874"/>
      <c r="C1105" s="874"/>
      <c r="D1105" s="939"/>
      <c r="E1105" s="939"/>
      <c r="F1105" s="939"/>
      <c r="G1105" s="875"/>
    </row>
    <row r="1106" spans="1:7" ht="12.75">
      <c r="A1106" s="874"/>
      <c r="B1106" s="874"/>
      <c r="C1106" s="874"/>
      <c r="D1106" s="939"/>
      <c r="E1106" s="939"/>
      <c r="F1106" s="939"/>
      <c r="G1106" s="875"/>
    </row>
    <row r="1107" spans="1:7" ht="12.75">
      <c r="A1107" s="874"/>
      <c r="B1107" s="874"/>
      <c r="C1107" s="874"/>
      <c r="D1107" s="875"/>
      <c r="E1107" s="875"/>
      <c r="F1107" s="875"/>
      <c r="G1107" s="875"/>
    </row>
    <row r="1108" spans="1:7" ht="14.25">
      <c r="A1108" s="231"/>
      <c r="B1108" s="517" t="s">
        <v>326</v>
      </c>
      <c r="C1108" s="874"/>
      <c r="D1108" s="939" t="s">
        <v>635</v>
      </c>
      <c r="E1108" s="939"/>
      <c r="F1108" s="939"/>
      <c r="G1108" s="875"/>
    </row>
    <row r="1109" spans="1:7" ht="12.75">
      <c r="A1109" s="874"/>
      <c r="B1109" s="874"/>
      <c r="C1109" s="874"/>
      <c r="D1109" s="939"/>
      <c r="E1109" s="939"/>
      <c r="F1109" s="939"/>
      <c r="G1109" s="875"/>
    </row>
    <row r="1110" spans="1:7" ht="12.75">
      <c r="A1110" s="874"/>
      <c r="B1110" s="874"/>
      <c r="C1110" s="874"/>
      <c r="D1110" s="939"/>
      <c r="E1110" s="939"/>
      <c r="F1110" s="939"/>
      <c r="G1110" s="875"/>
    </row>
    <row r="1111" spans="1:7" ht="12.75">
      <c r="A1111" s="874"/>
      <c r="B1111" s="874"/>
      <c r="C1111" s="874"/>
      <c r="D1111" s="875"/>
      <c r="E1111" s="875"/>
      <c r="F1111" s="875"/>
      <c r="G1111" s="875"/>
    </row>
    <row r="1112" spans="1:7" ht="12.75">
      <c r="A1112" s="874"/>
      <c r="B1112" s="874"/>
      <c r="C1112" s="874"/>
      <c r="D1112" s="964" t="s">
        <v>636</v>
      </c>
      <c r="E1112" s="964"/>
      <c r="F1112" s="964"/>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326</v>
      </c>
      <c r="C1115" s="874"/>
      <c r="D1115" s="939" t="s">
        <v>638</v>
      </c>
      <c r="E1115" s="939"/>
      <c r="F1115" s="939"/>
      <c r="G1115" s="875"/>
    </row>
    <row r="1116" spans="1:7" ht="12.75">
      <c r="A1116" s="874"/>
      <c r="B1116" s="874"/>
      <c r="C1116" s="874"/>
      <c r="D1116" s="939"/>
      <c r="E1116" s="939"/>
      <c r="F1116" s="939"/>
      <c r="G1116" s="875"/>
    </row>
    <row r="1117" spans="1:7" ht="12.75">
      <c r="A1117" s="874"/>
      <c r="B1117" s="874"/>
      <c r="C1117" s="874"/>
      <c r="D1117" s="875"/>
      <c r="E1117" s="875"/>
      <c r="F1117" s="875"/>
      <c r="G1117" s="875"/>
    </row>
    <row r="1118" spans="1:7" ht="14.25">
      <c r="A1118" s="231"/>
      <c r="B1118" s="517" t="s">
        <v>326</v>
      </c>
      <c r="C1118" s="874"/>
      <c r="D1118" s="939" t="s">
        <v>639</v>
      </c>
      <c r="E1118" s="939"/>
      <c r="F1118" s="939"/>
      <c r="G1118" s="875"/>
    </row>
    <row r="1119" spans="1:7" ht="12.75">
      <c r="A1119" s="874"/>
      <c r="B1119" s="874"/>
      <c r="C1119" s="874"/>
      <c r="D1119" s="939"/>
      <c r="E1119" s="939"/>
      <c r="F1119" s="939"/>
      <c r="G1119" s="875"/>
    </row>
    <row r="1120" spans="1:7" ht="12.75">
      <c r="A1120" s="874"/>
      <c r="B1120" s="874"/>
      <c r="C1120" s="874"/>
      <c r="D1120" s="37"/>
      <c r="E1120" s="875"/>
      <c r="F1120" s="875"/>
      <c r="G1120" s="875"/>
    </row>
    <row r="1121" spans="1:7" ht="12.75">
      <c r="A1121" s="874"/>
      <c r="B1121" s="874"/>
      <c r="C1121" s="874"/>
      <c r="D1121" s="964" t="s">
        <v>640</v>
      </c>
      <c r="E1121" s="964"/>
      <c r="F1121" s="964"/>
      <c r="G1121" s="875"/>
    </row>
    <row r="1122" spans="1:7" ht="12.75">
      <c r="A1122" s="874"/>
      <c r="B1122" s="874"/>
      <c r="C1122" s="874"/>
      <c r="D1122" s="167"/>
      <c r="E1122" s="875"/>
      <c r="F1122" s="875"/>
      <c r="G1122" s="875"/>
    </row>
    <row r="1123" spans="1:7" ht="14.25">
      <c r="A1123" s="231"/>
      <c r="B1123" s="517" t="s">
        <v>326</v>
      </c>
      <c r="C1123" s="874"/>
      <c r="D1123" s="939" t="s">
        <v>641</v>
      </c>
      <c r="E1123" s="939"/>
      <c r="F1123" s="939"/>
      <c r="G1123" s="875"/>
    </row>
    <row r="1124" spans="1:7" ht="12.75">
      <c r="A1124" s="874"/>
      <c r="B1124" s="874"/>
      <c r="C1124" s="874"/>
      <c r="D1124" s="939"/>
      <c r="E1124" s="939"/>
      <c r="F1124" s="939"/>
      <c r="G1124" s="875"/>
    </row>
    <row r="1125" spans="1:7" ht="12.75">
      <c r="A1125" s="874"/>
      <c r="B1125" s="874"/>
      <c r="C1125" s="874"/>
      <c r="D1125" s="939"/>
      <c r="E1125" s="939"/>
      <c r="F1125" s="939"/>
      <c r="G1125" s="875"/>
    </row>
    <row r="1126" spans="1:7" ht="12.75">
      <c r="A1126" s="874"/>
      <c r="B1126" s="874"/>
      <c r="C1126" s="874"/>
      <c r="D1126" s="939"/>
      <c r="E1126" s="939"/>
      <c r="F1126" s="939"/>
      <c r="G1126" s="875"/>
    </row>
    <row r="1127" spans="1:7" ht="12.75">
      <c r="A1127" s="874"/>
      <c r="B1127" s="874"/>
      <c r="C1127" s="874"/>
      <c r="D1127" s="939"/>
      <c r="E1127" s="939"/>
      <c r="F1127" s="939"/>
      <c r="G1127" s="875"/>
    </row>
    <row r="1128" spans="1:7" ht="12.75">
      <c r="A1128" s="874"/>
      <c r="B1128" s="874"/>
      <c r="C1128" s="874"/>
      <c r="D1128" s="939"/>
      <c r="E1128" s="939"/>
      <c r="F1128" s="939"/>
      <c r="G1128" s="875"/>
    </row>
    <row r="1129" spans="1:7" ht="12.75">
      <c r="A1129" s="874"/>
      <c r="B1129" s="874"/>
      <c r="C1129" s="874"/>
      <c r="D1129" s="939"/>
      <c r="E1129" s="939"/>
      <c r="F1129" s="939"/>
      <c r="G1129" s="875"/>
    </row>
    <row r="1130" spans="1:7" ht="12.75">
      <c r="A1130" s="874"/>
      <c r="B1130" s="874"/>
      <c r="C1130" s="874"/>
      <c r="D1130" s="875"/>
      <c r="E1130" s="875"/>
      <c r="F1130" s="875"/>
      <c r="G1130" s="875"/>
    </row>
    <row r="1131" spans="1:7" ht="14.25">
      <c r="A1131" s="231"/>
      <c r="B1131" s="517" t="s">
        <v>326</v>
      </c>
      <c r="C1131" s="874"/>
      <c r="D1131" s="939" t="s">
        <v>642</v>
      </c>
      <c r="E1131" s="939"/>
      <c r="F1131" s="939"/>
      <c r="G1131" s="875"/>
    </row>
    <row r="1132" spans="1:7" ht="12.75">
      <c r="A1132" s="874"/>
      <c r="B1132" s="874"/>
      <c r="C1132" s="874"/>
      <c r="D1132" s="939"/>
      <c r="E1132" s="939"/>
      <c r="F1132" s="939"/>
      <c r="G1132" s="875"/>
    </row>
    <row r="1133" spans="1:7" ht="12.75">
      <c r="A1133" s="874"/>
      <c r="B1133" s="874"/>
      <c r="C1133" s="874"/>
      <c r="D1133" s="939"/>
      <c r="E1133" s="939"/>
      <c r="F1133" s="939"/>
      <c r="G1133" s="875"/>
    </row>
    <row r="1134" spans="1:7" ht="12.75">
      <c r="A1134" s="874"/>
      <c r="B1134" s="874"/>
      <c r="C1134" s="874"/>
      <c r="D1134" s="939"/>
      <c r="E1134" s="939"/>
      <c r="F1134" s="939"/>
      <c r="G1134" s="875"/>
    </row>
    <row r="1135" spans="1:7" ht="12.75">
      <c r="A1135" s="874"/>
      <c r="B1135" s="874"/>
      <c r="C1135" s="874"/>
      <c r="D1135" s="939"/>
      <c r="E1135" s="939"/>
      <c r="F1135" s="939"/>
      <c r="G1135" s="875"/>
    </row>
    <row r="1136" spans="1:7" ht="12.75">
      <c r="A1136" s="874"/>
      <c r="B1136" s="874"/>
      <c r="C1136" s="874"/>
      <c r="D1136" s="939"/>
      <c r="E1136" s="939"/>
      <c r="F1136" s="939"/>
      <c r="G1136" s="875"/>
    </row>
    <row r="1137" spans="1:7" ht="12.75">
      <c r="A1137" s="874"/>
      <c r="B1137" s="874"/>
      <c r="C1137" s="874"/>
      <c r="D1137" s="939"/>
      <c r="E1137" s="939"/>
      <c r="F1137" s="939"/>
      <c r="G1137" s="875"/>
    </row>
    <row r="1138" spans="1:7" ht="12.75">
      <c r="A1138" s="874"/>
      <c r="B1138" s="874"/>
      <c r="C1138" s="874"/>
      <c r="D1138" s="176"/>
      <c r="E1138" s="176"/>
      <c r="F1138" s="176"/>
      <c r="G1138" s="875"/>
    </row>
    <row r="1139" spans="1:7" ht="12.4" customHeight="1">
      <c r="A1139" s="874"/>
      <c r="B1139" s="517" t="s">
        <v>326</v>
      </c>
      <c r="C1139" s="874"/>
      <c r="D1139" s="967" t="s">
        <v>643</v>
      </c>
      <c r="E1139" s="967"/>
      <c r="F1139" s="967"/>
      <c r="G1139" s="875"/>
    </row>
    <row r="1140" spans="1:7" ht="12.4" customHeight="1">
      <c r="A1140" s="874"/>
      <c r="B1140" s="874"/>
      <c r="C1140" s="874"/>
      <c r="D1140" s="967"/>
      <c r="E1140" s="967"/>
      <c r="F1140" s="967"/>
      <c r="G1140" s="875"/>
    </row>
    <row r="1141" spans="1:7" ht="12.75">
      <c r="A1141" s="874"/>
      <c r="B1141" s="874"/>
      <c r="C1141" s="874"/>
      <c r="D1141" s="967"/>
      <c r="E1141" s="967"/>
      <c r="F1141" s="967"/>
      <c r="G1141" s="875"/>
    </row>
    <row r="1142" spans="1:7" ht="12.75">
      <c r="A1142" s="874"/>
      <c r="B1142" s="874"/>
      <c r="C1142" s="874"/>
      <c r="D1142" s="866"/>
      <c r="E1142" s="866"/>
      <c r="F1142" s="866"/>
      <c r="G1142" s="875"/>
    </row>
    <row r="1143" spans="1:7" ht="12.75">
      <c r="A1143" s="403"/>
      <c r="B1143" s="403"/>
      <c r="C1143" s="403"/>
      <c r="D1143" s="964" t="s">
        <v>644</v>
      </c>
      <c r="E1143" s="964"/>
      <c r="F1143" s="964"/>
      <c r="G1143" s="37"/>
    </row>
    <row r="1144" spans="1:7" ht="12.75">
      <c r="A1144" s="403"/>
      <c r="B1144" s="403"/>
      <c r="C1144" s="403"/>
      <c r="D1144" s="167"/>
      <c r="E1144" s="37"/>
      <c r="F1144" s="37"/>
      <c r="G1144" s="37"/>
    </row>
    <row r="1145" spans="1:7" ht="14.25">
      <c r="A1145" s="231"/>
      <c r="B1145" s="517" t="s">
        <v>326</v>
      </c>
      <c r="C1145" s="403"/>
      <c r="D1145" s="939" t="s">
        <v>645</v>
      </c>
      <c r="E1145" s="939"/>
      <c r="F1145" s="939"/>
      <c r="G1145" s="37"/>
    </row>
    <row r="1146" spans="1:7" ht="12.75">
      <c r="A1146" s="403"/>
      <c r="B1146" s="403"/>
      <c r="C1146" s="403"/>
      <c r="D1146" s="939"/>
      <c r="E1146" s="939"/>
      <c r="F1146" s="939"/>
      <c r="G1146" s="37"/>
    </row>
    <row r="1147" spans="1:7" ht="12.75">
      <c r="A1147" s="403"/>
      <c r="B1147" s="403"/>
      <c r="C1147" s="403"/>
      <c r="D1147" s="37"/>
      <c r="E1147" s="37"/>
      <c r="F1147" s="37"/>
      <c r="G1147" s="37"/>
    </row>
    <row r="1148" spans="1:7" ht="14.25">
      <c r="A1148" s="231"/>
      <c r="B1148" s="517" t="s">
        <v>324</v>
      </c>
      <c r="C1148" s="403"/>
      <c r="D1148" s="939" t="s">
        <v>646</v>
      </c>
      <c r="E1148" s="939"/>
      <c r="F1148" s="939"/>
      <c r="G1148" s="37"/>
    </row>
    <row r="1149" spans="1:7" ht="12.75">
      <c r="A1149" s="403"/>
      <c r="B1149" s="403"/>
      <c r="C1149" s="403"/>
      <c r="D1149" s="939"/>
      <c r="E1149" s="939"/>
      <c r="F1149" s="939"/>
      <c r="G1149" s="37"/>
    </row>
    <row r="1150" spans="1:7" ht="12.75">
      <c r="A1150" s="403"/>
      <c r="B1150" s="403"/>
      <c r="C1150" s="403"/>
      <c r="D1150" s="37"/>
      <c r="E1150" s="37"/>
      <c r="F1150" s="37"/>
      <c r="G1150" s="37"/>
    </row>
    <row r="1151" spans="1:7" ht="12.75">
      <c r="A1151" s="403"/>
      <c r="B1151" s="403"/>
      <c r="C1151" s="403"/>
      <c r="D1151" s="964" t="s">
        <v>647</v>
      </c>
      <c r="E1151" s="964"/>
      <c r="F1151" s="964"/>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39" t="s">
        <v>649</v>
      </c>
      <c r="E1155" s="939"/>
      <c r="F1155" s="939"/>
      <c r="G1155" s="37"/>
    </row>
    <row r="1156" spans="1:7" ht="14.25">
      <c r="A1156" s="231"/>
      <c r="B1156" s="231"/>
      <c r="C1156" s="403"/>
      <c r="D1156" s="939"/>
      <c r="E1156" s="939"/>
      <c r="F1156" s="939"/>
      <c r="G1156" s="37"/>
    </row>
    <row r="1157" spans="1:7" ht="14.25">
      <c r="A1157" s="231"/>
      <c r="B1157" s="231"/>
      <c r="C1157" s="403"/>
      <c r="D1157" s="176"/>
      <c r="E1157" s="176"/>
      <c r="F1157" s="176"/>
      <c r="G1157"/>
    </row>
    <row r="1158" spans="1:7" ht="12.75">
      <c r="A1158" s="403"/>
      <c r="B1158" s="403"/>
      <c r="C1158" s="403"/>
      <c r="D1158" s="964" t="s">
        <v>650</v>
      </c>
      <c r="E1158" s="964"/>
      <c r="F1158" s="964"/>
      <c r="G1158"/>
    </row>
    <row r="1159" spans="1:7" ht="12.75">
      <c r="A1159" s="403"/>
      <c r="B1159" s="403"/>
      <c r="C1159" s="403"/>
      <c r="D1159" s="167"/>
      <c r="E1159" s="37"/>
      <c r="F1159" s="37"/>
      <c r="G1159"/>
    </row>
    <row r="1160" spans="1:7" ht="14.45" customHeight="1">
      <c r="A1160" s="231"/>
      <c r="B1160" s="517" t="s">
        <v>326</v>
      </c>
      <c r="C1160" s="403"/>
      <c r="D1160" s="939" t="s">
        <v>651</v>
      </c>
      <c r="E1160" s="939"/>
      <c r="F1160" s="939"/>
      <c r="G1160"/>
    </row>
    <row r="1161" spans="1:7" ht="14.25">
      <c r="A1161" s="231"/>
      <c r="B1161" s="231"/>
      <c r="C1161" s="403"/>
      <c r="D1161" s="939"/>
      <c r="E1161" s="939"/>
      <c r="F1161" s="939"/>
      <c r="G1161"/>
    </row>
    <row r="1162" spans="1:7" ht="14.25">
      <c r="A1162" s="231"/>
      <c r="B1162" s="231"/>
      <c r="C1162" s="403"/>
      <c r="D1162" s="939"/>
      <c r="E1162" s="939"/>
      <c r="F1162" s="939"/>
      <c r="G1162"/>
    </row>
    <row r="1163" spans="1:7" ht="14.25">
      <c r="A1163" s="231"/>
      <c r="B1163" s="231"/>
      <c r="C1163" s="403"/>
      <c r="D1163" s="939"/>
      <c r="E1163" s="939"/>
      <c r="F1163" s="939"/>
      <c r="G1163"/>
    </row>
    <row r="1164" spans="1:7" ht="14.25">
      <c r="A1164" s="231"/>
      <c r="B1164" s="231"/>
      <c r="C1164" s="403"/>
      <c r="D1164" s="939"/>
      <c r="E1164" s="939"/>
      <c r="F1164" s="939"/>
      <c r="G1164"/>
    </row>
    <row r="1165" spans="1:7" ht="14.25">
      <c r="A1165" s="231"/>
      <c r="B1165" s="231"/>
      <c r="C1165" s="403"/>
      <c r="D1165" s="939"/>
      <c r="E1165" s="939"/>
      <c r="F1165" s="939"/>
      <c r="G1165"/>
    </row>
    <row r="1166" spans="1:7" ht="14.25">
      <c r="A1166" s="231"/>
      <c r="B1166" s="231"/>
      <c r="C1166" s="403"/>
      <c r="D1166" s="939"/>
      <c r="E1166" s="939"/>
      <c r="F1166" s="939"/>
      <c r="G1166"/>
    </row>
    <row r="1167" spans="1:7" ht="14.25">
      <c r="A1167" s="231"/>
      <c r="B1167" s="231"/>
      <c r="C1167" s="403"/>
      <c r="D1167" s="939"/>
      <c r="E1167" s="939"/>
      <c r="F1167" s="939"/>
      <c r="G1167"/>
    </row>
    <row r="1168" spans="1:7" ht="14.25">
      <c r="A1168" s="231"/>
      <c r="B1168" s="231"/>
      <c r="C1168" s="403"/>
      <c r="D1168" s="939"/>
      <c r="E1168" s="939"/>
      <c r="F1168" s="939"/>
      <c r="G1168"/>
    </row>
    <row r="1169" spans="1:7" ht="14.25">
      <c r="A1169" s="231"/>
      <c r="B1169" s="231"/>
      <c r="C1169" s="403"/>
      <c r="D1169" s="939"/>
      <c r="E1169" s="939"/>
      <c r="F1169" s="939"/>
      <c r="G1169"/>
    </row>
    <row r="1170" spans="1:7" ht="14.25">
      <c r="A1170" s="231"/>
      <c r="B1170" s="231"/>
      <c r="C1170" s="403"/>
      <c r="D1170" s="939"/>
      <c r="E1170" s="939"/>
      <c r="F1170" s="939"/>
      <c r="G1170"/>
    </row>
    <row r="1171" spans="1:7" ht="14.25">
      <c r="A1171" s="231"/>
      <c r="B1171" s="231"/>
      <c r="C1171" s="403"/>
      <c r="D1171" s="939"/>
      <c r="E1171" s="939"/>
      <c r="F1171" s="939"/>
      <c r="G1171"/>
    </row>
    <row r="1172" spans="1:7" ht="14.25">
      <c r="A1172" s="231"/>
      <c r="B1172" s="231"/>
      <c r="C1172" s="403"/>
      <c r="D1172" s="939"/>
      <c r="E1172" s="939"/>
      <c r="F1172" s="939"/>
      <c r="G1172"/>
    </row>
    <row r="1173" spans="1:7" ht="38.25" customHeight="1">
      <c r="A1173" s="231"/>
      <c r="B1173" s="231"/>
      <c r="C1173" s="403"/>
      <c r="D1173" s="939"/>
      <c r="E1173" s="939"/>
      <c r="F1173" s="939"/>
      <c r="G1173" s="37"/>
    </row>
    <row r="1174" spans="1:7" ht="12.75">
      <c r="A1174" s="403"/>
      <c r="B1174" s="403"/>
      <c r="C1174" s="403"/>
      <c r="D1174" s="37"/>
      <c r="E1174" s="37"/>
      <c r="F1174" s="37"/>
      <c r="G1174" s="37"/>
    </row>
    <row r="1175" spans="1:7" ht="12.75">
      <c r="A1175" s="992" t="s">
        <v>652</v>
      </c>
      <c r="B1175" s="992"/>
      <c r="C1175" s="992"/>
      <c r="D1175" s="992"/>
      <c r="E1175" s="992"/>
      <c r="F1175" s="992"/>
      <c r="G1175" s="992"/>
    </row>
    <row r="1176" spans="1:7" ht="12.75">
      <c r="A1176" s="230"/>
      <c r="B1176" s="230"/>
      <c r="C1176" s="403"/>
      <c r="D1176" s="37"/>
      <c r="E1176" s="37"/>
      <c r="F1176" s="37"/>
      <c r="G1176" s="37"/>
    </row>
    <row r="1177" spans="1:7" ht="12.75">
      <c r="A1177" s="403"/>
      <c r="B1177" s="403"/>
      <c r="C1177" s="874"/>
      <c r="D1177" s="964" t="s">
        <v>653</v>
      </c>
      <c r="E1177" s="964"/>
      <c r="F1177" s="964"/>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1012" t="s">
        <v>655</v>
      </c>
      <c r="E1180" s="1012"/>
      <c r="F1180" s="1012"/>
      <c r="G1180"/>
    </row>
    <row r="1181" spans="1:7" ht="12.75">
      <c r="A1181" s="403"/>
      <c r="B1181" s="403"/>
      <c r="C1181" s="403"/>
      <c r="D1181" s="1012"/>
      <c r="E1181" s="1012"/>
      <c r="F1181" s="1012"/>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2" t="s">
        <v>657</v>
      </c>
      <c r="E1184" s="942"/>
      <c r="F1184" s="942"/>
      <c r="G1184"/>
    </row>
    <row r="1185" spans="1:7" ht="12.75">
      <c r="A1185" s="166"/>
      <c r="B1185" s="166"/>
      <c r="C1185" s="166"/>
      <c r="D1185" s="942"/>
      <c r="E1185" s="942"/>
      <c r="F1185" s="942"/>
      <c r="G1185"/>
    </row>
    <row r="1186" spans="1:7" ht="14.45" customHeight="1">
      <c r="A1186" s="166"/>
      <c r="B1186" s="166"/>
      <c r="C1186" s="166"/>
      <c r="D1186" s="942"/>
      <c r="E1186" s="942"/>
      <c r="F1186" s="942"/>
      <c r="G1186"/>
    </row>
    <row r="1187" spans="1:7" ht="12.75">
      <c r="A1187" s="166"/>
      <c r="B1187" s="166"/>
      <c r="C1187" s="166"/>
      <c r="D1187" s="84"/>
      <c r="E1187" s="84"/>
      <c r="F1187" s="84"/>
      <c r="G1187"/>
    </row>
    <row r="1188" spans="1:7" ht="12.75">
      <c r="A1188" s="166"/>
      <c r="B1188" s="517" t="s">
        <v>326</v>
      </c>
      <c r="C1188" s="166"/>
      <c r="D1188" s="939" t="s">
        <v>658</v>
      </c>
      <c r="E1188" s="939"/>
      <c r="F1188" s="939"/>
      <c r="G1188"/>
    </row>
    <row r="1189" spans="1:7" ht="12.75">
      <c r="A1189" s="166"/>
      <c r="B1189" s="166"/>
      <c r="C1189" s="166"/>
      <c r="D1189" s="939"/>
      <c r="E1189" s="939"/>
      <c r="F1189" s="939"/>
      <c r="G1189"/>
    </row>
    <row r="1190" spans="1:7" ht="12.75">
      <c r="A1190" s="166"/>
      <c r="B1190" s="166"/>
      <c r="C1190" s="166"/>
      <c r="D1190" s="939"/>
      <c r="E1190" s="939"/>
      <c r="F1190" s="939"/>
      <c r="G1190"/>
    </row>
    <row r="1191" spans="1:7" ht="12.75">
      <c r="A1191" s="166"/>
      <c r="B1191" s="166"/>
      <c r="C1191" s="166"/>
      <c r="D1191" s="939"/>
      <c r="E1191" s="939"/>
      <c r="F1191" s="939"/>
      <c r="G1191"/>
    </row>
    <row r="1192" spans="1:7" ht="12.75">
      <c r="A1192" s="166"/>
      <c r="B1192" s="166"/>
      <c r="C1192" s="166"/>
      <c r="D1192" s="176"/>
      <c r="E1192" s="176"/>
      <c r="F1192" s="176"/>
      <c r="G1192"/>
    </row>
    <row r="1193" spans="1:7" ht="12.75">
      <c r="A1193" s="166"/>
      <c r="B1193" s="517" t="s">
        <v>326</v>
      </c>
      <c r="C1193" s="166"/>
      <c r="D1193" s="939" t="s">
        <v>659</v>
      </c>
      <c r="E1193" s="939"/>
      <c r="F1193" s="939"/>
      <c r="G1193"/>
    </row>
    <row r="1194" spans="1:7" ht="12.75">
      <c r="A1194" s="166"/>
      <c r="B1194" s="166"/>
      <c r="C1194" s="166"/>
      <c r="D1194" s="939"/>
      <c r="E1194" s="939"/>
      <c r="F1194" s="939"/>
      <c r="G1194"/>
    </row>
    <row r="1195" spans="1:7" ht="12.75">
      <c r="A1195" s="166"/>
      <c r="B1195" s="166"/>
      <c r="C1195" s="166"/>
      <c r="D1195" s="176"/>
      <c r="E1195" s="176"/>
      <c r="F1195" s="176"/>
      <c r="G1195"/>
    </row>
    <row r="1196" spans="1:7" ht="14.25">
      <c r="A1196" s="231"/>
      <c r="B1196" s="517" t="s">
        <v>324</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326</v>
      </c>
      <c r="C1200" s="403"/>
      <c r="D1200" s="963" t="s">
        <v>662</v>
      </c>
      <c r="E1200" s="963"/>
      <c r="F1200" s="963"/>
      <c r="G1200"/>
    </row>
    <row r="1201" spans="1:7" ht="12.75">
      <c r="A1201" s="403"/>
      <c r="B1201" s="403"/>
      <c r="C1201" s="403"/>
      <c r="D1201" s="230"/>
      <c r="E1201" s="37"/>
      <c r="F1201" s="37"/>
      <c r="G1201"/>
    </row>
    <row r="1202" spans="1:7" ht="14.25">
      <c r="A1202" s="231"/>
      <c r="B1202" s="517" t="s">
        <v>326</v>
      </c>
      <c r="C1202" s="403"/>
      <c r="D1202" s="939" t="s">
        <v>663</v>
      </c>
      <c r="E1202" s="939"/>
      <c r="F1202" s="939"/>
      <c r="G1202"/>
    </row>
    <row r="1203" spans="1:7" ht="14.25">
      <c r="A1203" s="231"/>
      <c r="B1203" s="231"/>
      <c r="C1203" s="403"/>
      <c r="D1203" s="939"/>
      <c r="E1203" s="939"/>
      <c r="F1203" s="939"/>
      <c r="G1203"/>
    </row>
    <row r="1204" spans="1:7" ht="14.25">
      <c r="A1204" s="231"/>
      <c r="B1204" s="231"/>
      <c r="C1204" s="403"/>
      <c r="D1204" s="230"/>
      <c r="E1204" s="37"/>
      <c r="F1204" s="37"/>
      <c r="G1204" s="37"/>
    </row>
    <row r="1205" spans="1:7" s="367" customFormat="1" ht="14.25">
      <c r="A1205" s="247"/>
      <c r="B1205" s="517" t="s">
        <v>326</v>
      </c>
      <c r="C1205" s="690"/>
      <c r="D1205" s="961" t="s">
        <v>664</v>
      </c>
      <c r="E1205" s="961"/>
      <c r="F1205" s="961"/>
      <c r="G1205" s="691"/>
    </row>
    <row r="1206" spans="1:7" s="367" customFormat="1" ht="12.75">
      <c r="A1206" s="690"/>
      <c r="B1206" s="690"/>
      <c r="C1206" s="690"/>
      <c r="D1206" s="961"/>
      <c r="E1206" s="961"/>
      <c r="F1206" s="961"/>
      <c r="G1206" s="691"/>
    </row>
    <row r="1207" spans="1:7" s="367" customFormat="1" ht="12.75">
      <c r="A1207" s="690"/>
      <c r="B1207" s="690"/>
      <c r="C1207" s="690"/>
      <c r="D1207" s="865"/>
      <c r="E1207" s="691"/>
      <c r="F1207" s="691"/>
      <c r="G1207" s="691"/>
    </row>
    <row r="1208" spans="1:7" s="367" customFormat="1" ht="14.25">
      <c r="A1208" s="247"/>
      <c r="B1208" s="517" t="s">
        <v>326</v>
      </c>
      <c r="C1208" s="690"/>
      <c r="D1208" s="962" t="s">
        <v>665</v>
      </c>
      <c r="E1208" s="962"/>
      <c r="F1208" s="962"/>
      <c r="G1208" s="691"/>
    </row>
    <row r="1209" spans="1:7" s="367" customFormat="1" ht="12.75">
      <c r="A1209" s="690"/>
      <c r="B1209" s="690"/>
      <c r="C1209" s="690"/>
      <c r="D1209" s="865"/>
      <c r="E1209" s="691"/>
      <c r="F1209" s="691"/>
      <c r="G1209" s="691"/>
    </row>
    <row r="1210" spans="1:7" ht="14.25">
      <c r="A1210" s="231"/>
      <c r="B1210" s="517" t="s">
        <v>324</v>
      </c>
      <c r="C1210" s="403"/>
      <c r="D1210" s="963" t="s">
        <v>666</v>
      </c>
      <c r="E1210" s="963"/>
      <c r="F1210" s="963"/>
      <c r="G1210" s="37"/>
    </row>
    <row r="1211" spans="1:7" ht="14.25">
      <c r="A1211" s="231"/>
      <c r="B1211" s="231"/>
      <c r="C1211" s="403"/>
      <c r="D1211" s="230"/>
      <c r="E1211" s="37"/>
      <c r="F1211" s="37"/>
      <c r="G1211" s="37"/>
    </row>
    <row r="1212" spans="1:7" ht="14.25">
      <c r="A1212" s="231"/>
      <c r="B1212" s="517" t="s">
        <v>326</v>
      </c>
      <c r="C1212" s="403"/>
      <c r="D1212" s="939" t="s">
        <v>667</v>
      </c>
      <c r="E1212" s="939"/>
      <c r="F1212" s="939"/>
      <c r="G1212" s="37"/>
    </row>
    <row r="1213" spans="1:7" ht="14.25">
      <c r="A1213" s="231"/>
      <c r="B1213" s="231"/>
      <c r="C1213" s="403"/>
      <c r="D1213" s="939"/>
      <c r="E1213" s="939"/>
      <c r="F1213" s="939"/>
      <c r="G1213" s="37"/>
    </row>
    <row r="1214" spans="1:7" ht="12.75">
      <c r="A1214" s="403"/>
      <c r="B1214" s="403"/>
      <c r="C1214" s="403"/>
      <c r="D1214" s="37"/>
      <c r="E1214" s="37"/>
      <c r="F1214" s="37"/>
      <c r="G1214" s="37"/>
    </row>
    <row r="1215" spans="1:7" ht="12.75">
      <c r="A1215" s="992" t="s">
        <v>668</v>
      </c>
      <c r="B1215" s="992"/>
      <c r="C1215" s="992"/>
      <c r="D1215" s="992"/>
      <c r="E1215" s="992"/>
      <c r="F1215" s="992"/>
      <c r="G1215" s="992"/>
    </row>
    <row r="1216" spans="1:7" ht="12.75">
      <c r="A1216" s="403"/>
      <c r="B1216" s="403"/>
      <c r="C1216" s="403"/>
      <c r="D1216" s="37"/>
      <c r="E1216" s="37"/>
      <c r="F1216" s="37"/>
      <c r="G1216" s="37"/>
    </row>
    <row r="1217" spans="1:7" ht="12.75">
      <c r="A1217" s="992" t="s">
        <v>669</v>
      </c>
      <c r="B1217" s="992"/>
      <c r="C1217" s="992"/>
      <c r="D1217" s="992"/>
      <c r="E1217" s="992"/>
      <c r="F1217" s="992"/>
      <c r="G1217" s="992"/>
    </row>
    <row r="1218" spans="1:7" ht="12.75">
      <c r="A1218" s="403"/>
      <c r="B1218" s="403"/>
      <c r="C1218" s="403"/>
      <c r="D1218" s="37"/>
      <c r="E1218" s="37"/>
      <c r="F1218" s="37"/>
      <c r="G1218" s="37"/>
    </row>
    <row r="1219" spans="1:7" ht="12.75">
      <c r="A1219" s="403"/>
      <c r="B1219" s="403"/>
      <c r="C1219" s="403"/>
      <c r="D1219" s="966" t="s">
        <v>670</v>
      </c>
      <c r="E1219" s="966"/>
      <c r="F1219" s="966"/>
      <c r="G1219" s="37"/>
    </row>
    <row r="1220" spans="1:7" ht="12.75">
      <c r="A1220" s="403"/>
      <c r="B1220" s="403"/>
      <c r="C1220" s="403"/>
      <c r="D1220" s="962" t="s">
        <v>671</v>
      </c>
      <c r="E1220" s="962"/>
      <c r="F1220" s="962"/>
      <c r="G1220" s="37"/>
    </row>
    <row r="1221" spans="1:7" ht="12.75">
      <c r="A1221" s="165"/>
      <c r="B1221" s="165"/>
      <c r="C1221" s="165"/>
      <c r="D1221" s="37"/>
      <c r="E1221" s="37"/>
      <c r="F1221" s="37"/>
      <c r="G1221" s="37"/>
    </row>
    <row r="1222" spans="1:7" ht="14.25">
      <c r="A1222" s="231"/>
      <c r="B1222" s="231"/>
      <c r="C1222" s="166"/>
      <c r="D1222" s="966" t="s">
        <v>672</v>
      </c>
      <c r="E1222" s="966"/>
      <c r="F1222" s="966"/>
      <c r="G1222" s="37"/>
    </row>
    <row r="1223" spans="1:7" ht="12.75">
      <c r="A1223" s="403"/>
      <c r="B1223" s="517" t="s">
        <v>324</v>
      </c>
      <c r="C1223" s="403"/>
      <c r="D1223" s="962" t="s">
        <v>673</v>
      </c>
      <c r="E1223" s="962"/>
      <c r="F1223" s="962"/>
      <c r="G1223" s="37"/>
    </row>
    <row r="1224" spans="1:7" ht="12.75">
      <c r="A1224" s="403"/>
      <c r="B1224" s="403"/>
      <c r="C1224" s="403"/>
      <c r="D1224" s="962" t="s">
        <v>674</v>
      </c>
      <c r="E1224" s="962"/>
      <c r="F1224" s="962"/>
      <c r="G1224" s="37"/>
    </row>
    <row r="1225" spans="1:7" ht="12.75">
      <c r="A1225" s="403"/>
      <c r="B1225" s="403"/>
      <c r="C1225" s="403"/>
      <c r="D1225" s="37"/>
      <c r="E1225" s="37"/>
      <c r="F1225" s="37"/>
      <c r="G1225"/>
    </row>
    <row r="1226" spans="1:7" ht="12.75" customHeight="1">
      <c r="A1226" s="403"/>
      <c r="B1226" s="517" t="s">
        <v>324</v>
      </c>
      <c r="C1226" s="403"/>
      <c r="D1226" s="961" t="s">
        <v>675</v>
      </c>
      <c r="E1226" s="961"/>
      <c r="F1226" s="961"/>
      <c r="G1226"/>
    </row>
    <row r="1227" spans="1:7" ht="12.75">
      <c r="A1227" s="403"/>
      <c r="B1227" s="403"/>
      <c r="C1227" s="403"/>
      <c r="D1227" s="961"/>
      <c r="E1227" s="961"/>
      <c r="F1227" s="961"/>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92" t="s">
        <v>676</v>
      </c>
      <c r="B1230" s="992"/>
      <c r="C1230" s="992"/>
      <c r="D1230" s="992"/>
      <c r="E1230" s="992"/>
      <c r="F1230" s="992"/>
      <c r="G1230" s="992"/>
    </row>
    <row r="1231" spans="1:7" ht="12.75">
      <c r="A1231" s="230"/>
      <c r="B1231" s="230"/>
      <c r="C1231" s="403"/>
      <c r="D1231" s="37"/>
      <c r="E1231" s="37"/>
      <c r="F1231" s="37"/>
      <c r="G1231" s="37"/>
    </row>
    <row r="1232" spans="1:7" ht="12.75" customHeight="1">
      <c r="A1232" s="230"/>
      <c r="B1232" s="230"/>
      <c r="C1232" s="403"/>
      <c r="D1232" s="964" t="s">
        <v>677</v>
      </c>
      <c r="E1232" s="964"/>
      <c r="F1232" s="964"/>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71" t="s">
        <v>679</v>
      </c>
      <c r="E1235" s="971"/>
      <c r="F1235" s="971"/>
      <c r="G1235" s="37"/>
    </row>
    <row r="1236" spans="1:7" ht="12.75">
      <c r="A1236" s="403"/>
      <c r="B1236" s="403"/>
      <c r="C1236" s="403"/>
      <c r="D1236" s="963" t="s">
        <v>537</v>
      </c>
      <c r="E1236" s="963"/>
      <c r="F1236" s="963"/>
      <c r="G1236" s="37"/>
    </row>
    <row r="1237" spans="1:7" ht="12.75">
      <c r="A1237" s="403"/>
      <c r="B1237" s="403"/>
      <c r="C1237" s="403"/>
      <c r="D1237" s="37"/>
      <c r="E1237" s="984" t="s">
        <v>680</v>
      </c>
      <c r="F1237" s="984"/>
      <c r="G1237" s="37"/>
    </row>
    <row r="1238" spans="1:7" ht="12.75">
      <c r="A1238" s="403"/>
      <c r="B1238" s="403"/>
      <c r="C1238" s="403"/>
      <c r="D1238" s="3"/>
      <c r="E1238" s="37"/>
      <c r="F1238" s="37"/>
      <c r="G1238" s="37"/>
    </row>
    <row r="1239" spans="1:7" ht="12.75">
      <c r="A1239" s="403"/>
      <c r="B1239" s="403"/>
      <c r="C1239" s="403"/>
      <c r="D1239" s="996" t="s">
        <v>681</v>
      </c>
      <c r="E1239" s="996"/>
      <c r="F1239" s="996"/>
      <c r="G1239" s="37"/>
    </row>
    <row r="1240" spans="1:7" ht="12.75">
      <c r="A1240" s="403"/>
      <c r="B1240" s="517" t="s">
        <v>326</v>
      </c>
      <c r="C1240" s="403"/>
      <c r="D1240" s="939" t="s">
        <v>682</v>
      </c>
      <c r="E1240" s="939"/>
      <c r="F1240" s="939"/>
      <c r="G1240"/>
    </row>
    <row r="1241" spans="1:7" ht="12.75">
      <c r="A1241" s="403"/>
      <c r="B1241" s="403"/>
      <c r="C1241" s="403"/>
      <c r="D1241" s="939"/>
      <c r="E1241" s="939"/>
      <c r="F1241" s="939"/>
      <c r="G1241"/>
    </row>
    <row r="1242" spans="1:7" ht="12.75">
      <c r="A1242" s="403"/>
      <c r="B1242" s="403"/>
      <c r="C1242" s="403"/>
      <c r="D1242" s="414" t="s">
        <v>683</v>
      </c>
      <c r="E1242"/>
      <c r="F1242"/>
      <c r="G1242"/>
    </row>
    <row r="1243" spans="1:7" ht="13.7" customHeight="1">
      <c r="A1243" s="403"/>
      <c r="B1243" s="403"/>
      <c r="C1243" s="403"/>
      <c r="D1243" s="939" t="s">
        <v>684</v>
      </c>
      <c r="E1243" s="939"/>
      <c r="F1243" s="939"/>
      <c r="G1243"/>
    </row>
    <row r="1244" spans="1:7" ht="12.75">
      <c r="A1244" s="403"/>
      <c r="B1244" s="403"/>
      <c r="C1244" s="403"/>
      <c r="D1244" s="939"/>
      <c r="E1244" s="939"/>
      <c r="F1244" s="939"/>
      <c r="G1244"/>
    </row>
    <row r="1245" spans="1:7" ht="12.75">
      <c r="A1245" s="403"/>
      <c r="B1245" s="403"/>
      <c r="C1245" s="403"/>
      <c r="D1245" s="939"/>
      <c r="E1245" s="939"/>
      <c r="F1245" s="939"/>
      <c r="G1245"/>
    </row>
    <row r="1246" spans="1:7" ht="12.75">
      <c r="A1246" s="403"/>
      <c r="B1246" s="403"/>
      <c r="C1246" s="403"/>
      <c r="D1246" s="939"/>
      <c r="E1246" s="939"/>
      <c r="F1246" s="939"/>
      <c r="G1246"/>
    </row>
    <row r="1247" spans="1:7" ht="12.75">
      <c r="A1247" s="403"/>
      <c r="B1247" s="403"/>
      <c r="C1247" s="403"/>
      <c r="D1247" s="984" t="s">
        <v>685</v>
      </c>
      <c r="E1247" s="984"/>
      <c r="F1247" s="984"/>
      <c r="G1247"/>
    </row>
    <row r="1248" spans="1:7" ht="12.75">
      <c r="A1248" s="403"/>
      <c r="B1248" s="517" t="s">
        <v>326</v>
      </c>
      <c r="C1248" s="403"/>
      <c r="D1248" s="971" t="s">
        <v>686</v>
      </c>
      <c r="E1248" s="971"/>
      <c r="F1248" s="971"/>
      <c r="G1248"/>
    </row>
    <row r="1249" spans="1:7" ht="12.75">
      <c r="A1249" s="403"/>
      <c r="B1249" s="403"/>
      <c r="C1249" s="403"/>
      <c r="D1249" s="37"/>
      <c r="E1249"/>
      <c r="F1249"/>
      <c r="G1249"/>
    </row>
    <row r="1250" spans="1:7" ht="12.75">
      <c r="A1250" s="403"/>
      <c r="B1250" s="403"/>
      <c r="C1250" s="403"/>
      <c r="D1250" s="997" t="s">
        <v>687</v>
      </c>
      <c r="E1250" s="997"/>
      <c r="F1250" s="997"/>
      <c r="G1250"/>
    </row>
    <row r="1251" spans="1:7" ht="12.75">
      <c r="A1251" s="403"/>
      <c r="B1251" s="403"/>
      <c r="C1251" s="403"/>
      <c r="D1251" s="3" t="s">
        <v>688</v>
      </c>
      <c r="E1251"/>
      <c r="F1251"/>
      <c r="G1251"/>
    </row>
    <row r="1252" spans="1:7" ht="14.45" customHeight="1">
      <c r="A1252" s="231"/>
      <c r="B1252" s="517" t="s">
        <v>326</v>
      </c>
      <c r="C1252" s="403"/>
      <c r="D1252" s="939" t="s">
        <v>689</v>
      </c>
      <c r="E1252" s="939"/>
      <c r="F1252" s="939"/>
      <c r="G1252"/>
    </row>
    <row r="1253" spans="1:7" ht="14.25">
      <c r="A1253" s="231"/>
      <c r="B1253" s="231"/>
      <c r="C1253" s="403"/>
      <c r="D1253" s="939"/>
      <c r="E1253" s="939"/>
      <c r="F1253" s="939"/>
      <c r="G1253"/>
    </row>
    <row r="1254" spans="1:7" ht="14.25">
      <c r="A1254" s="231"/>
      <c r="B1254" s="231"/>
      <c r="C1254" s="403"/>
      <c r="D1254" s="939"/>
      <c r="E1254" s="939"/>
      <c r="F1254" s="939"/>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39" t="s">
        <v>691</v>
      </c>
      <c r="E1257" s="939"/>
      <c r="F1257" s="939"/>
      <c r="G1257" s="37"/>
    </row>
    <row r="1258" spans="1:7" ht="14.25">
      <c r="A1258" s="231"/>
      <c r="B1258" s="231"/>
      <c r="C1258" s="403"/>
      <c r="D1258" s="939"/>
      <c r="E1258" s="939"/>
      <c r="F1258" s="939"/>
      <c r="G1258" s="37"/>
    </row>
    <row r="1259" spans="1:7" ht="14.25">
      <c r="A1259" s="231"/>
      <c r="B1259" s="231"/>
      <c r="C1259" s="403"/>
      <c r="D1259" s="939"/>
      <c r="E1259" s="939"/>
      <c r="F1259" s="939"/>
      <c r="G1259" s="37"/>
    </row>
    <row r="1260" spans="1:7" ht="14.25">
      <c r="A1260" s="231"/>
      <c r="B1260" s="231"/>
      <c r="C1260" s="403"/>
      <c r="D1260" s="939"/>
      <c r="E1260" s="939"/>
      <c r="F1260" s="939"/>
      <c r="G1260" s="37"/>
    </row>
    <row r="1261" spans="1:7" ht="14.25">
      <c r="A1261" s="231"/>
      <c r="B1261" s="231"/>
      <c r="C1261" s="403"/>
      <c r="D1261" s="939"/>
      <c r="E1261" s="939"/>
      <c r="F1261" s="939"/>
      <c r="G1261" s="37"/>
    </row>
    <row r="1262" spans="1:7" ht="12.75" customHeight="1">
      <c r="A1262" s="230"/>
      <c r="B1262" s="230"/>
      <c r="C1262" s="403"/>
      <c r="D1262" s="37"/>
      <c r="E1262" s="37"/>
      <c r="F1262" s="37"/>
      <c r="G1262" s="37"/>
    </row>
    <row r="1263" spans="1:7" ht="12.75">
      <c r="A1263" s="992" t="s">
        <v>692</v>
      </c>
      <c r="B1263" s="992"/>
      <c r="C1263" s="992"/>
      <c r="D1263" s="992"/>
      <c r="E1263" s="992"/>
      <c r="F1263" s="992"/>
      <c r="G1263" s="992"/>
    </row>
    <row r="1264" spans="1:7" ht="12.75">
      <c r="A1264" s="230"/>
      <c r="B1264" s="230"/>
      <c r="C1264" s="403"/>
      <c r="D1264" s="37"/>
      <c r="E1264" s="37"/>
      <c r="F1264" s="37"/>
      <c r="G1264" s="37"/>
    </row>
    <row r="1265" spans="1:7" ht="12.75">
      <c r="A1265" s="230"/>
      <c r="B1265" s="230"/>
      <c r="C1265" s="403"/>
      <c r="D1265" s="989" t="s">
        <v>693</v>
      </c>
      <c r="E1265" s="989"/>
      <c r="F1265" s="989"/>
      <c r="G1265" s="37"/>
    </row>
    <row r="1266" spans="1:7" ht="12.75">
      <c r="A1266" s="228"/>
      <c r="B1266" s="228"/>
      <c r="C1266" s="228"/>
      <c r="D1266" s="971" t="s">
        <v>694</v>
      </c>
      <c r="E1266" s="971"/>
      <c r="F1266" s="971"/>
      <c r="G1266" s="229"/>
    </row>
    <row r="1267" spans="1:7" ht="10.5" customHeight="1">
      <c r="A1267" s="403"/>
      <c r="B1267" s="403"/>
      <c r="C1267" s="403"/>
      <c r="D1267" s="37"/>
      <c r="E1267" s="37"/>
      <c r="F1267" s="37"/>
      <c r="G1267" s="37"/>
    </row>
    <row r="1268" spans="1:7" ht="14.25">
      <c r="A1268" s="231"/>
      <c r="B1268" s="517" t="s">
        <v>326</v>
      </c>
      <c r="C1268" s="403"/>
      <c r="D1268" s="971" t="s">
        <v>695</v>
      </c>
      <c r="E1268" s="971"/>
      <c r="F1268" s="971"/>
      <c r="G1268" s="37"/>
    </row>
    <row r="1269" spans="1:7" ht="12.75">
      <c r="A1269" s="403"/>
      <c r="B1269" s="403"/>
      <c r="C1269" s="403"/>
      <c r="D1269" s="37"/>
      <c r="E1269" s="984" t="s">
        <v>696</v>
      </c>
      <c r="F1269" s="984"/>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52" zoomScale="115" zoomScaleNormal="115" workbookViewId="0">
      <selection activeCell="D1082" sqref="D1082:AP108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511" t="s">
        <v>697</v>
      </c>
      <c r="B9" s="1511"/>
      <c r="C9" s="1511"/>
      <c r="D9" s="1511"/>
      <c r="E9" s="1511"/>
      <c r="F9" s="1511"/>
      <c r="G9" s="1511"/>
      <c r="H9" s="1511"/>
      <c r="I9" s="1511"/>
      <c r="J9" s="1511"/>
      <c r="K9" s="1511"/>
      <c r="L9" s="1511"/>
      <c r="M9" s="1511"/>
      <c r="N9" s="1511"/>
      <c r="O9" s="1511"/>
      <c r="P9" s="1511"/>
      <c r="Q9" s="1511"/>
      <c r="R9" s="1511"/>
      <c r="S9" s="1511"/>
      <c r="T9" s="1511"/>
      <c r="U9" s="1511"/>
      <c r="V9" s="1511"/>
      <c r="W9" s="1511"/>
      <c r="X9" s="1511"/>
      <c r="Y9" s="1511"/>
      <c r="Z9" s="1511"/>
      <c r="AA9" s="1511"/>
      <c r="AB9" s="1511"/>
      <c r="AC9" s="1511"/>
      <c r="AD9" s="1511"/>
      <c r="AE9" s="1511"/>
      <c r="AF9" s="1511"/>
      <c r="AG9" s="1511"/>
      <c r="AH9" s="1511"/>
      <c r="AI9" s="1511"/>
      <c r="AJ9" s="1511"/>
      <c r="AK9" s="1511"/>
      <c r="AL9" s="1511"/>
      <c r="AM9" s="1511"/>
      <c r="AN9" s="1511"/>
      <c r="AO9" s="1511"/>
      <c r="AP9" s="1511"/>
      <c r="AQ9" s="1511"/>
      <c r="AR9" s="1511"/>
      <c r="AS9" s="1511"/>
      <c r="AT9" s="1511"/>
    </row>
    <row r="10" spans="1:46" s="562" customFormat="1" ht="12.95" customHeight="1">
      <c r="A10" s="1512" t="s">
        <v>698</v>
      </c>
      <c r="B10" s="1512"/>
      <c r="C10" s="1512"/>
      <c r="D10" s="1512"/>
      <c r="E10" s="1512"/>
      <c r="F10" s="1512"/>
      <c r="G10" s="1512"/>
      <c r="H10" s="1512"/>
      <c r="I10" s="1512"/>
      <c r="J10" s="1512"/>
      <c r="K10" s="1512"/>
      <c r="L10" s="1512"/>
      <c r="M10" s="1512"/>
      <c r="N10" s="1512"/>
      <c r="O10" s="1512"/>
      <c r="P10" s="1512"/>
      <c r="Q10" s="1512"/>
      <c r="R10" s="1512"/>
      <c r="S10" s="1512"/>
      <c r="T10" s="1512"/>
      <c r="U10" s="1512"/>
      <c r="V10" s="1512"/>
      <c r="W10" s="1512"/>
      <c r="X10" s="1512"/>
      <c r="Y10" s="1512"/>
      <c r="Z10" s="1512"/>
      <c r="AA10" s="1512"/>
      <c r="AB10" s="1512"/>
      <c r="AC10" s="1512"/>
      <c r="AD10" s="1512"/>
      <c r="AE10" s="1512"/>
      <c r="AF10" s="1512"/>
      <c r="AG10" s="1512"/>
      <c r="AH10" s="1512"/>
      <c r="AI10" s="1512"/>
      <c r="AJ10" s="1512"/>
      <c r="AK10" s="1512"/>
      <c r="AL10" s="1512"/>
      <c r="AM10" s="1512"/>
      <c r="AN10" s="1512"/>
      <c r="AO10" s="1512"/>
      <c r="AP10" s="1512"/>
      <c r="AQ10" s="1512"/>
      <c r="AR10" s="1512"/>
      <c r="AS10" s="1512"/>
      <c r="AT10" s="1512"/>
    </row>
    <row r="11" spans="1:46" s="37" customFormat="1" ht="12.95" customHeight="1">
      <c r="A11" s="1513" t="s">
        <v>699</v>
      </c>
      <c r="B11" s="1513"/>
      <c r="C11" s="1513"/>
      <c r="D11" s="1513"/>
      <c r="E11" s="1513"/>
      <c r="F11" s="1513"/>
      <c r="G11" s="1513"/>
      <c r="H11" s="1513"/>
      <c r="I11" s="1513"/>
      <c r="J11" s="1513"/>
      <c r="K11" s="1513"/>
      <c r="L11" s="1513"/>
      <c r="M11" s="1513"/>
      <c r="N11" s="1513"/>
      <c r="O11" s="1513"/>
      <c r="P11" s="1513"/>
      <c r="Q11" s="1513"/>
      <c r="R11" s="1513"/>
      <c r="S11" s="1513"/>
      <c r="T11" s="1513"/>
      <c r="U11" s="1513"/>
      <c r="V11" s="1513"/>
      <c r="W11" s="1513"/>
      <c r="X11" s="1513"/>
      <c r="Y11" s="1513"/>
      <c r="Z11" s="1513"/>
      <c r="AA11" s="1513"/>
      <c r="AB11" s="1513"/>
      <c r="AC11" s="1513"/>
      <c r="AD11" s="1513"/>
      <c r="AE11" s="1513"/>
      <c r="AF11" s="1513"/>
      <c r="AG11" s="1513"/>
      <c r="AH11" s="1513"/>
      <c r="AI11" s="1513"/>
      <c r="AJ11" s="1513"/>
      <c r="AK11" s="1513"/>
      <c r="AL11" s="1513"/>
      <c r="AM11" s="1513"/>
      <c r="AN11" s="1513"/>
      <c r="AO11" s="1513"/>
      <c r="AP11" s="1513"/>
      <c r="AQ11" s="1513"/>
      <c r="AR11" s="1513"/>
      <c r="AS11" s="1513"/>
      <c r="AT11" s="1513"/>
    </row>
    <row r="12" spans="1:46" ht="12.95" customHeight="1">
      <c r="A12" s="948" t="s">
        <v>700</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336" t="s">
        <v>702</v>
      </c>
      <c r="I15" s="1336"/>
      <c r="J15" s="1336"/>
      <c r="K15" s="1336"/>
      <c r="L15" s="1336"/>
      <c r="M15" s="1336"/>
      <c r="N15" s="1336"/>
      <c r="O15" s="1336"/>
      <c r="P15" s="1336"/>
      <c r="Q15" s="1336"/>
      <c r="R15" s="1336"/>
      <c r="S15" s="1336"/>
      <c r="T15" s="1336"/>
      <c r="U15" s="1336"/>
      <c r="V15" s="1336"/>
      <c r="W15" s="1336"/>
      <c r="X15" s="1336"/>
      <c r="Y15" s="1336"/>
      <c r="Z15" s="1336"/>
      <c r="AA15" s="1336"/>
      <c r="AB15" s="1336"/>
      <c r="AC15" s="1336"/>
      <c r="AD15" s="1336"/>
      <c r="AE15" s="1336"/>
      <c r="AF15" s="1336"/>
      <c r="AG15" s="1336"/>
      <c r="AH15" s="1336"/>
      <c r="AI15" s="1336"/>
      <c r="AJ15" s="1336"/>
    </row>
    <row r="16" spans="1:46" ht="12.95" customHeight="1">
      <c r="C16"/>
    </row>
    <row r="17" spans="1:46" ht="12.95" customHeight="1">
      <c r="A17" s="56" t="s">
        <v>703</v>
      </c>
      <c r="C17" s="37"/>
      <c r="D17" s="37"/>
      <c r="E17" s="37"/>
      <c r="F17" s="37"/>
      <c r="G17" s="37"/>
      <c r="H17" s="1068" t="s">
        <v>704</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53" t="s">
        <v>706</v>
      </c>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X20" s="1353"/>
      <c r="Y20" s="1353"/>
      <c r="Z20" s="1353"/>
      <c r="AA20" s="1353"/>
      <c r="AB20" s="1353"/>
      <c r="AC20" s="1353"/>
      <c r="AD20" s="1353"/>
      <c r="AE20" s="1353"/>
      <c r="AF20" s="1353"/>
      <c r="AG20" s="1353"/>
      <c r="AH20" s="1353"/>
      <c r="AI20" s="1353"/>
      <c r="AJ20" s="1353"/>
      <c r="AK20" s="1353"/>
      <c r="AL20" s="1353"/>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2" t="s">
        <v>707</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2.9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42">
        <f>ROUND('Basis &amp; Credits'!AB55,0)</f>
        <v>2500000</v>
      </c>
      <c r="N25" s="1342"/>
      <c r="O25" s="1342"/>
      <c r="P25" s="1342"/>
      <c r="Q25" s="1342"/>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42">
        <f>'Basis &amp; Credits'!AB76</f>
        <v>18659706</v>
      </c>
      <c r="N27" s="1342"/>
      <c r="O27" s="1342"/>
      <c r="P27" s="1342"/>
      <c r="Q27" s="1342"/>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2" t="s">
        <v>710</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670" customFormat="1" ht="12.9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670" customFormat="1" ht="12.9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3" t="s">
        <v>712</v>
      </c>
      <c r="P33" s="1063"/>
      <c r="Q33" s="1514" t="s">
        <v>713</v>
      </c>
      <c r="R33" s="1514"/>
      <c r="S33" s="1514"/>
      <c r="T33" s="1514"/>
      <c r="U33" s="1514"/>
      <c r="V33" s="1514"/>
      <c r="W33" s="1514"/>
      <c r="X33" s="1514"/>
      <c r="Y33" s="1514"/>
      <c r="Z33" s="1514"/>
      <c r="AA33" s="1514"/>
      <c r="AB33" s="1514"/>
      <c r="AC33" s="1514"/>
      <c r="AD33" s="1514"/>
      <c r="AE33" s="1514"/>
      <c r="AF33" s="1514"/>
      <c r="AG33" s="1514"/>
      <c r="AH33" s="1514"/>
      <c r="AI33" s="1514"/>
      <c r="AJ33" s="1514"/>
      <c r="AK33" s="1514"/>
      <c r="AL33" s="1514"/>
      <c r="AM33" s="1514"/>
      <c r="AN33" s="1514"/>
      <c r="AO33" s="1514"/>
      <c r="AP33" s="1514"/>
      <c r="AQ33" s="1514"/>
      <c r="AR33" s="1514"/>
      <c r="AS33" s="1514"/>
      <c r="AT33" s="1514"/>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2" t="s">
        <v>715</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670" customFormat="1" ht="12.9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670" customFormat="1" ht="12.9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670" customFormat="1" ht="12.9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670" customFormat="1" ht="12.9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670" customFormat="1" ht="12.9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670" customFormat="1" ht="12.9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670"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2" t="s">
        <v>716</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670" customFormat="1" ht="12.9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39" t="s">
        <v>717</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ht="12.95"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ht="12.95"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ht="12.95"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39" t="s">
        <v>719</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76" customFormat="1" ht="12.95"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76" customFormat="1" ht="12.95"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76" customFormat="1" ht="12.95"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76" customFormat="1" ht="12.95"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76" customFormat="1" ht="17.4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39" t="s">
        <v>721</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2.95"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2.95"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2" t="s">
        <v>723</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670" customFormat="1" ht="14.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39" t="s">
        <v>724</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2.95"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2.95"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39" t="s">
        <v>725</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ht="12.95"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ht="12.95"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2" t="s">
        <v>726</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670" customFormat="1" ht="12.9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ht="12.95" customHeight="1">
      <c r="C87"/>
      <c r="AM87" s="19"/>
    </row>
    <row r="88" spans="1:16384" s="176" customFormat="1" ht="12.95" customHeight="1">
      <c r="A88" s="942" t="s">
        <v>727</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76" customFormat="1" ht="14.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16" t="s">
        <v>728</v>
      </c>
      <c r="B91" s="1516"/>
      <c r="C91" s="1516"/>
      <c r="D91" s="1516"/>
      <c r="E91" s="1516"/>
      <c r="F91" s="1516"/>
      <c r="G91" s="1516"/>
      <c r="H91" s="1516"/>
      <c r="I91" s="1516"/>
      <c r="J91" s="1516"/>
      <c r="K91" s="1516"/>
      <c r="L91" s="1516"/>
      <c r="M91" s="1516"/>
      <c r="N91" s="1516"/>
      <c r="O91" s="1516"/>
      <c r="P91" s="1516"/>
      <c r="Q91" s="1516"/>
      <c r="R91" s="1516"/>
      <c r="S91" s="1516"/>
      <c r="T91" s="1516"/>
      <c r="U91" s="1516"/>
      <c r="V91" s="1516"/>
      <c r="W91" s="1516"/>
      <c r="X91" s="1516"/>
      <c r="Y91" s="1516"/>
      <c r="Z91" s="1516"/>
      <c r="AA91" s="1516"/>
      <c r="AB91" s="1516"/>
      <c r="AC91" s="1516"/>
      <c r="AD91" s="1516"/>
      <c r="AE91" s="1516"/>
      <c r="AF91" s="1516"/>
      <c r="AG91" s="1516"/>
      <c r="AH91" s="1516"/>
      <c r="AI91" s="1516"/>
      <c r="AJ91" s="1516"/>
      <c r="AK91" s="1516"/>
      <c r="AL91" s="1516"/>
      <c r="AM91" s="1516"/>
      <c r="AN91" s="1516"/>
      <c r="AO91" s="1516"/>
      <c r="AP91" s="1516"/>
      <c r="AQ91" s="1516"/>
      <c r="AR91" s="1516"/>
      <c r="AS91" s="1516"/>
      <c r="AT91" s="1516"/>
    </row>
    <row r="92" spans="1:16384" ht="12.95" customHeight="1">
      <c r="A92" s="1516"/>
      <c r="B92" s="1516"/>
      <c r="C92" s="1516"/>
      <c r="D92" s="1516"/>
      <c r="E92" s="1516"/>
      <c r="F92" s="1516"/>
      <c r="G92" s="1516"/>
      <c r="H92" s="1516"/>
      <c r="I92" s="1516"/>
      <c r="J92" s="1516"/>
      <c r="K92" s="1516"/>
      <c r="L92" s="1516"/>
      <c r="M92" s="1516"/>
      <c r="N92" s="1516"/>
      <c r="O92" s="1516"/>
      <c r="P92" s="1516"/>
      <c r="Q92" s="1516"/>
      <c r="R92" s="1516"/>
      <c r="S92" s="1516"/>
      <c r="T92" s="1516"/>
      <c r="U92" s="1516"/>
      <c r="V92" s="1516"/>
      <c r="W92" s="1516"/>
      <c r="X92" s="1516"/>
      <c r="Y92" s="1516"/>
      <c r="Z92" s="1516"/>
      <c r="AA92" s="1516"/>
      <c r="AB92" s="1516"/>
      <c r="AC92" s="1516"/>
      <c r="AD92" s="1516"/>
      <c r="AE92" s="1516"/>
      <c r="AF92" s="1516"/>
      <c r="AG92" s="1516"/>
      <c r="AH92" s="1516"/>
      <c r="AI92" s="1516"/>
      <c r="AJ92" s="1516"/>
      <c r="AK92" s="1516"/>
      <c r="AL92" s="1516"/>
      <c r="AM92" s="1516"/>
      <c r="AN92" s="1516"/>
      <c r="AO92" s="1516"/>
      <c r="AP92" s="1516"/>
      <c r="AQ92" s="1516"/>
      <c r="AR92" s="1516"/>
      <c r="AS92" s="1516"/>
      <c r="AT92" s="1516"/>
    </row>
    <row r="93" spans="1:16384" ht="12.95" customHeight="1">
      <c r="A93" s="1516"/>
      <c r="B93" s="1516"/>
      <c r="C93" s="1516"/>
      <c r="D93" s="1516"/>
      <c r="E93" s="1516"/>
      <c r="F93" s="1516"/>
      <c r="G93" s="1516"/>
      <c r="H93" s="1516"/>
      <c r="I93" s="1516"/>
      <c r="J93" s="1516"/>
      <c r="K93" s="1516"/>
      <c r="L93" s="1516"/>
      <c r="M93" s="1516"/>
      <c r="N93" s="1516"/>
      <c r="O93" s="1516"/>
      <c r="P93" s="1516"/>
      <c r="Q93" s="1516"/>
      <c r="R93" s="1516"/>
      <c r="S93" s="1516"/>
      <c r="T93" s="1516"/>
      <c r="U93" s="1516"/>
      <c r="V93" s="1516"/>
      <c r="W93" s="1516"/>
      <c r="X93" s="1516"/>
      <c r="Y93" s="1516"/>
      <c r="Z93" s="1516"/>
      <c r="AA93" s="1516"/>
      <c r="AB93" s="1516"/>
      <c r="AC93" s="1516"/>
      <c r="AD93" s="1516"/>
      <c r="AE93" s="1516"/>
      <c r="AF93" s="1516"/>
      <c r="AG93" s="1516"/>
      <c r="AH93" s="1516"/>
      <c r="AI93" s="1516"/>
      <c r="AJ93" s="1516"/>
      <c r="AK93" s="1516"/>
      <c r="AL93" s="1516"/>
      <c r="AM93" s="1516"/>
      <c r="AN93" s="1516"/>
      <c r="AO93" s="1516"/>
      <c r="AP93" s="1516"/>
      <c r="AQ93" s="1516"/>
      <c r="AR93" s="1516"/>
      <c r="AS93" s="1516"/>
      <c r="AT93" s="1516"/>
    </row>
    <row r="94" spans="1:16384" ht="12.95" customHeight="1">
      <c r="A94" s="1516"/>
      <c r="B94" s="1516"/>
      <c r="C94" s="1516"/>
      <c r="D94" s="1516"/>
      <c r="E94" s="1516"/>
      <c r="F94" s="1516"/>
      <c r="G94" s="1516"/>
      <c r="H94" s="1516"/>
      <c r="I94" s="1516"/>
      <c r="J94" s="1516"/>
      <c r="K94" s="1516"/>
      <c r="L94" s="1516"/>
      <c r="M94" s="1516"/>
      <c r="N94" s="1516"/>
      <c r="O94" s="1516"/>
      <c r="P94" s="1516"/>
      <c r="Q94" s="1516"/>
      <c r="R94" s="1516"/>
      <c r="S94" s="1516"/>
      <c r="T94" s="1516"/>
      <c r="U94" s="1516"/>
      <c r="V94" s="1516"/>
      <c r="W94" s="1516"/>
      <c r="X94" s="1516"/>
      <c r="Y94" s="1516"/>
      <c r="Z94" s="1516"/>
      <c r="AA94" s="1516"/>
      <c r="AB94" s="1516"/>
      <c r="AC94" s="1516"/>
      <c r="AD94" s="1516"/>
      <c r="AE94" s="1516"/>
      <c r="AF94" s="1516"/>
      <c r="AG94" s="1516"/>
      <c r="AH94" s="1516"/>
      <c r="AI94" s="1516"/>
      <c r="AJ94" s="1516"/>
      <c r="AK94" s="1516"/>
      <c r="AL94" s="1516"/>
      <c r="AM94" s="1516"/>
      <c r="AN94" s="1516"/>
      <c r="AO94" s="1516"/>
      <c r="AP94" s="1516"/>
      <c r="AQ94" s="1516"/>
      <c r="AR94" s="1516"/>
      <c r="AS94" s="1516"/>
      <c r="AT94" s="1516"/>
    </row>
    <row r="95" spans="1:16384" ht="12.95" customHeight="1">
      <c r="A95" s="1516"/>
      <c r="B95" s="1516"/>
      <c r="C95" s="1516"/>
      <c r="D95" s="1516"/>
      <c r="E95" s="1516"/>
      <c r="F95" s="1516"/>
      <c r="G95" s="1516"/>
      <c r="H95" s="1516"/>
      <c r="I95" s="1516"/>
      <c r="J95" s="1516"/>
      <c r="K95" s="1516"/>
      <c r="L95" s="1516"/>
      <c r="M95" s="1516"/>
      <c r="N95" s="1516"/>
      <c r="O95" s="1516"/>
      <c r="P95" s="1516"/>
      <c r="Q95" s="1516"/>
      <c r="R95" s="1516"/>
      <c r="S95" s="1516"/>
      <c r="T95" s="1516"/>
      <c r="U95" s="1516"/>
      <c r="V95" s="1516"/>
      <c r="W95" s="1516"/>
      <c r="X95" s="1516"/>
      <c r="Y95" s="1516"/>
      <c r="Z95" s="1516"/>
      <c r="AA95" s="1516"/>
      <c r="AB95" s="1516"/>
      <c r="AC95" s="1516"/>
      <c r="AD95" s="1516"/>
      <c r="AE95" s="1516"/>
      <c r="AF95" s="1516"/>
      <c r="AG95" s="1516"/>
      <c r="AH95" s="1516"/>
      <c r="AI95" s="1516"/>
      <c r="AJ95" s="1516"/>
      <c r="AK95" s="1516"/>
      <c r="AL95" s="1516"/>
      <c r="AM95" s="1516"/>
      <c r="AN95" s="1516"/>
      <c r="AO95" s="1516"/>
      <c r="AP95" s="1516"/>
      <c r="AQ95" s="1516"/>
      <c r="AR95" s="1516"/>
      <c r="AS95" s="1516"/>
      <c r="AT95" s="1516"/>
    </row>
    <row r="96" spans="1:16384" ht="12.95" customHeight="1">
      <c r="A96" s="1516"/>
      <c r="B96" s="1516"/>
      <c r="C96" s="1516"/>
      <c r="D96" s="1516"/>
      <c r="E96" s="1516"/>
      <c r="F96" s="1516"/>
      <c r="G96" s="1516"/>
      <c r="H96" s="1516"/>
      <c r="I96" s="1516"/>
      <c r="J96" s="1516"/>
      <c r="K96" s="1516"/>
      <c r="L96" s="1516"/>
      <c r="M96" s="1516"/>
      <c r="N96" s="1516"/>
      <c r="O96" s="1516"/>
      <c r="P96" s="1516"/>
      <c r="Q96" s="1516"/>
      <c r="R96" s="1516"/>
      <c r="S96" s="1516"/>
      <c r="T96" s="1516"/>
      <c r="U96" s="1516"/>
      <c r="V96" s="1516"/>
      <c r="W96" s="1516"/>
      <c r="X96" s="1516"/>
      <c r="Y96" s="1516"/>
      <c r="Z96" s="1516"/>
      <c r="AA96" s="1516"/>
      <c r="AB96" s="1516"/>
      <c r="AC96" s="1516"/>
      <c r="AD96" s="1516"/>
      <c r="AE96" s="1516"/>
      <c r="AF96" s="1516"/>
      <c r="AG96" s="1516"/>
      <c r="AH96" s="1516"/>
      <c r="AI96" s="1516"/>
      <c r="AJ96" s="1516"/>
      <c r="AK96" s="1516"/>
      <c r="AL96" s="1516"/>
      <c r="AM96" s="1516"/>
      <c r="AN96" s="1516"/>
      <c r="AO96" s="1516"/>
      <c r="AP96" s="1516"/>
      <c r="AQ96" s="1516"/>
      <c r="AR96" s="1516"/>
      <c r="AS96" s="1516"/>
      <c r="AT96" s="1516"/>
    </row>
    <row r="97" spans="1:46" ht="12.95" customHeight="1">
      <c r="A97" s="1516"/>
      <c r="B97" s="1516"/>
      <c r="C97" s="1516"/>
      <c r="D97" s="1516"/>
      <c r="E97" s="1516"/>
      <c r="F97" s="1516"/>
      <c r="G97" s="1516"/>
      <c r="H97" s="1516"/>
      <c r="I97" s="1516"/>
      <c r="J97" s="1516"/>
      <c r="K97" s="1516"/>
      <c r="L97" s="1516"/>
      <c r="M97" s="1516"/>
      <c r="N97" s="1516"/>
      <c r="O97" s="1516"/>
      <c r="P97" s="1516"/>
      <c r="Q97" s="1516"/>
      <c r="R97" s="1516"/>
      <c r="S97" s="1516"/>
      <c r="T97" s="1516"/>
      <c r="U97" s="1516"/>
      <c r="V97" s="1516"/>
      <c r="W97" s="1516"/>
      <c r="X97" s="1516"/>
      <c r="Y97" s="1516"/>
      <c r="Z97" s="1516"/>
      <c r="AA97" s="1516"/>
      <c r="AB97" s="1516"/>
      <c r="AC97" s="1516"/>
      <c r="AD97" s="1516"/>
      <c r="AE97" s="1516"/>
      <c r="AF97" s="1516"/>
      <c r="AG97" s="1516"/>
      <c r="AH97" s="1516"/>
      <c r="AI97" s="1516"/>
      <c r="AJ97" s="1516"/>
      <c r="AK97" s="1516"/>
      <c r="AL97" s="1516"/>
      <c r="AM97" s="1516"/>
      <c r="AN97" s="1516"/>
      <c r="AO97" s="1516"/>
      <c r="AP97" s="1516"/>
      <c r="AQ97" s="1516"/>
      <c r="AR97" s="1516"/>
      <c r="AS97" s="1516"/>
      <c r="AT97" s="1516"/>
    </row>
    <row r="98" spans="1:46" ht="12.95" customHeight="1">
      <c r="A98" s="1516"/>
      <c r="B98" s="1516"/>
      <c r="C98" s="1516"/>
      <c r="D98" s="1516"/>
      <c r="E98" s="1516"/>
      <c r="F98" s="1516"/>
      <c r="G98" s="1516"/>
      <c r="H98" s="1516"/>
      <c r="I98" s="1516"/>
      <c r="J98" s="1516"/>
      <c r="K98" s="1516"/>
      <c r="L98" s="1516"/>
      <c r="M98" s="1516"/>
      <c r="N98" s="1516"/>
      <c r="O98" s="1516"/>
      <c r="P98" s="1516"/>
      <c r="Q98" s="1516"/>
      <c r="R98" s="1516"/>
      <c r="S98" s="1516"/>
      <c r="T98" s="1516"/>
      <c r="U98" s="1516"/>
      <c r="V98" s="1516"/>
      <c r="W98" s="1516"/>
      <c r="X98" s="1516"/>
      <c r="Y98" s="1516"/>
      <c r="Z98" s="1516"/>
      <c r="AA98" s="1516"/>
      <c r="AB98" s="1516"/>
      <c r="AC98" s="1516"/>
      <c r="AD98" s="1516"/>
      <c r="AE98" s="1516"/>
      <c r="AF98" s="1516"/>
      <c r="AG98" s="1516"/>
      <c r="AH98" s="1516"/>
      <c r="AI98" s="1516"/>
      <c r="AJ98" s="1516"/>
      <c r="AK98" s="1516"/>
      <c r="AL98" s="1516"/>
      <c r="AM98" s="1516"/>
      <c r="AN98" s="1516"/>
      <c r="AO98" s="1516"/>
      <c r="AP98" s="1516"/>
      <c r="AQ98" s="1516"/>
      <c r="AR98" s="1516"/>
      <c r="AS98" s="1516"/>
      <c r="AT98" s="1516"/>
    </row>
    <row r="99" spans="1:46" ht="12.95" customHeight="1">
      <c r="A99" s="1516"/>
      <c r="B99" s="1516"/>
      <c r="C99" s="1516"/>
      <c r="D99" s="1516"/>
      <c r="E99" s="1516"/>
      <c r="F99" s="1516"/>
      <c r="G99" s="1516"/>
      <c r="H99" s="1516"/>
      <c r="I99" s="1516"/>
      <c r="J99" s="1516"/>
      <c r="K99" s="1516"/>
      <c r="L99" s="1516"/>
      <c r="M99" s="1516"/>
      <c r="N99" s="1516"/>
      <c r="O99" s="1516"/>
      <c r="P99" s="1516"/>
      <c r="Q99" s="1516"/>
      <c r="R99" s="1516"/>
      <c r="S99" s="1516"/>
      <c r="T99" s="1516"/>
      <c r="U99" s="1516"/>
      <c r="V99" s="1516"/>
      <c r="W99" s="1516"/>
      <c r="X99" s="1516"/>
      <c r="Y99" s="1516"/>
      <c r="Z99" s="1516"/>
      <c r="AA99" s="1516"/>
      <c r="AB99" s="1516"/>
      <c r="AC99" s="1516"/>
      <c r="AD99" s="1516"/>
      <c r="AE99" s="1516"/>
      <c r="AF99" s="1516"/>
      <c r="AG99" s="1516"/>
      <c r="AH99" s="1516"/>
      <c r="AI99" s="1516"/>
      <c r="AJ99" s="1516"/>
      <c r="AK99" s="1516"/>
      <c r="AL99" s="1516"/>
      <c r="AM99" s="1516"/>
      <c r="AN99" s="1516"/>
      <c r="AO99" s="1516"/>
      <c r="AP99" s="1516"/>
      <c r="AQ99" s="1516"/>
      <c r="AR99" s="1516"/>
      <c r="AS99" s="1516"/>
      <c r="AT99" s="1516"/>
    </row>
    <row r="100" spans="1:46" ht="19.899999999999999" customHeight="1">
      <c r="A100" s="1516"/>
      <c r="B100" s="1516"/>
      <c r="C100" s="1516"/>
      <c r="D100" s="1516"/>
      <c r="E100" s="1516"/>
      <c r="F100" s="1516"/>
      <c r="G100" s="1516"/>
      <c r="H100" s="1516"/>
      <c r="I100" s="1516"/>
      <c r="J100" s="1516"/>
      <c r="K100" s="1516"/>
      <c r="L100" s="1516"/>
      <c r="M100" s="1516"/>
      <c r="N100" s="1516"/>
      <c r="O100" s="1516"/>
      <c r="P100" s="1516"/>
      <c r="Q100" s="1516"/>
      <c r="R100" s="1516"/>
      <c r="S100" s="1516"/>
      <c r="T100" s="1516"/>
      <c r="U100" s="1516"/>
      <c r="V100" s="1516"/>
      <c r="W100" s="1516"/>
      <c r="X100" s="1516"/>
      <c r="Y100" s="1516"/>
      <c r="Z100" s="1516"/>
      <c r="AA100" s="1516"/>
      <c r="AB100" s="1516"/>
      <c r="AC100" s="1516"/>
      <c r="AD100" s="1516"/>
      <c r="AE100" s="1516"/>
      <c r="AF100" s="1516"/>
      <c r="AG100" s="1516"/>
      <c r="AH100" s="1516"/>
      <c r="AI100" s="1516"/>
      <c r="AJ100" s="1516"/>
      <c r="AK100" s="1516"/>
      <c r="AL100" s="1516"/>
      <c r="AM100" s="1516"/>
      <c r="AN100" s="1516"/>
      <c r="AO100" s="1516"/>
      <c r="AP100" s="1516"/>
      <c r="AQ100" s="1516"/>
      <c r="AR100" s="1516"/>
      <c r="AS100" s="1516"/>
      <c r="AT100" s="151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39" t="s">
        <v>729</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2.95"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2.95"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2.95"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16" t="s">
        <v>730</v>
      </c>
      <c r="B107" s="1516"/>
      <c r="C107" s="1516"/>
      <c r="D107" s="1516"/>
      <c r="E107" s="1516"/>
      <c r="F107" s="1516"/>
      <c r="G107" s="1516"/>
      <c r="H107" s="1516"/>
      <c r="I107" s="1516"/>
      <c r="J107" s="1516"/>
      <c r="K107" s="1516"/>
      <c r="L107" s="1516"/>
      <c r="M107" s="1516"/>
      <c r="N107" s="1516"/>
      <c r="O107" s="1516"/>
      <c r="P107" s="1516"/>
      <c r="Q107" s="1516"/>
      <c r="R107" s="1516"/>
      <c r="S107" s="1516"/>
      <c r="T107" s="1516"/>
      <c r="U107" s="1516"/>
      <c r="V107" s="1516"/>
      <c r="W107" s="1516"/>
      <c r="X107" s="1516"/>
      <c r="Y107" s="1516"/>
      <c r="Z107" s="1516"/>
      <c r="AA107" s="1516"/>
      <c r="AB107" s="1516"/>
      <c r="AC107" s="1516"/>
      <c r="AD107" s="1516"/>
      <c r="AE107" s="1516"/>
      <c r="AF107" s="1516"/>
      <c r="AG107" s="1516"/>
      <c r="AH107" s="1516"/>
      <c r="AI107" s="1516"/>
      <c r="AJ107" s="1516"/>
      <c r="AK107" s="1516"/>
      <c r="AL107" s="1516"/>
      <c r="AM107" s="1516"/>
      <c r="AN107" s="1516"/>
      <c r="AO107" s="1516"/>
      <c r="AP107" s="1516"/>
      <c r="AQ107" s="1516"/>
      <c r="AR107" s="1516"/>
      <c r="AS107" s="1516"/>
      <c r="AT107" s="1516"/>
    </row>
    <row r="108" spans="1:46" ht="12.95" customHeight="1">
      <c r="A108" s="1516"/>
      <c r="B108" s="1516"/>
      <c r="C108" s="1516"/>
      <c r="D108" s="1516"/>
      <c r="E108" s="1516"/>
      <c r="F108" s="1516"/>
      <c r="G108" s="1516"/>
      <c r="H108" s="1516"/>
      <c r="I108" s="1516"/>
      <c r="J108" s="1516"/>
      <c r="K108" s="1516"/>
      <c r="L108" s="1516"/>
      <c r="M108" s="1516"/>
      <c r="N108" s="1516"/>
      <c r="O108" s="1516"/>
      <c r="P108" s="1516"/>
      <c r="Q108" s="1516"/>
      <c r="R108" s="1516"/>
      <c r="S108" s="1516"/>
      <c r="T108" s="1516"/>
      <c r="U108" s="1516"/>
      <c r="V108" s="1516"/>
      <c r="W108" s="1516"/>
      <c r="X108" s="1516"/>
      <c r="Y108" s="1516"/>
      <c r="Z108" s="1516"/>
      <c r="AA108" s="1516"/>
      <c r="AB108" s="1516"/>
      <c r="AC108" s="1516"/>
      <c r="AD108" s="1516"/>
      <c r="AE108" s="1516"/>
      <c r="AF108" s="1516"/>
      <c r="AG108" s="1516"/>
      <c r="AH108" s="1516"/>
      <c r="AI108" s="1516"/>
      <c r="AJ108" s="1516"/>
      <c r="AK108" s="1516"/>
      <c r="AL108" s="1516"/>
      <c r="AM108" s="1516"/>
      <c r="AN108" s="1516"/>
      <c r="AO108" s="1516"/>
      <c r="AP108" s="1516"/>
      <c r="AQ108" s="1516"/>
      <c r="AR108" s="1516"/>
      <c r="AS108" s="1516"/>
      <c r="AT108" s="151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9" t="s">
        <v>731</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2.95"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6">
        <v>7</v>
      </c>
      <c r="H115" s="1066"/>
      <c r="I115" s="37" t="s">
        <v>733</v>
      </c>
      <c r="J115" s="37"/>
      <c r="L115" s="1352" t="s">
        <v>734</v>
      </c>
      <c r="M115" s="1352"/>
      <c r="N115" s="1352"/>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52" t="s">
        <v>738</v>
      </c>
      <c r="D117" s="1352"/>
      <c r="E117" s="1352"/>
      <c r="F117" s="1352"/>
      <c r="G117" s="1352"/>
      <c r="H117" s="1352"/>
      <c r="I117" s="1352"/>
      <c r="J117" s="1352"/>
      <c r="K117" s="1352"/>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68" t="s">
        <v>740</v>
      </c>
      <c r="Z118" s="1068"/>
      <c r="AA118" s="1068"/>
      <c r="AB118" s="1068"/>
      <c r="AC118" s="1068"/>
      <c r="AD118" s="1068"/>
      <c r="AE118" s="1068"/>
      <c r="AF118" s="1068"/>
      <c r="AG118" s="1068"/>
      <c r="AH118" s="1068"/>
      <c r="AI118" s="1068"/>
      <c r="AJ118" s="1068"/>
      <c r="AK118" s="1068"/>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68" t="s">
        <v>742</v>
      </c>
      <c r="Z121" s="1068"/>
      <c r="AA121" s="1068"/>
      <c r="AB121" s="1068"/>
      <c r="AC121" s="1068"/>
      <c r="AD121" s="1068"/>
      <c r="AE121" s="1068"/>
      <c r="AF121" s="1068"/>
      <c r="AG121" s="1068"/>
      <c r="AH121" s="1068"/>
      <c r="AI121" s="1068"/>
      <c r="AJ121" s="1068"/>
      <c r="AK121" s="1068"/>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68" t="s">
        <v>745</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321</v>
      </c>
    </row>
    <row r="157" spans="1:72" ht="12.95" customHeight="1">
      <c r="C157"/>
      <c r="D157" s="278" t="s">
        <v>746</v>
      </c>
      <c r="O157" s="1213" t="s">
        <v>747</v>
      </c>
      <c r="P157" s="1213"/>
      <c r="Q157" s="1213"/>
      <c r="R157" s="1213"/>
      <c r="S157" s="1213"/>
      <c r="T157" s="1213"/>
      <c r="U157" s="1213"/>
      <c r="V157" s="1213"/>
      <c r="W157" s="1213"/>
      <c r="X157" s="1213"/>
      <c r="Y157" s="1213"/>
      <c r="Z157" s="1213"/>
      <c r="AA157" s="1213"/>
      <c r="AB157" s="1213"/>
      <c r="AC157" s="1213"/>
      <c r="AD157" s="1213"/>
      <c r="AE157" s="1213"/>
      <c r="AF157" s="1213"/>
      <c r="AG157" s="1213"/>
      <c r="AH157" s="1213"/>
      <c r="AI157" t="s">
        <v>748</v>
      </c>
      <c r="BN157" s="226" t="s">
        <v>749</v>
      </c>
      <c r="BT157" t="s">
        <v>750</v>
      </c>
    </row>
    <row r="158" spans="1:72" ht="12.95" customHeight="1">
      <c r="C158"/>
      <c r="D158" s="12" t="s">
        <v>751</v>
      </c>
      <c r="F158" s="12"/>
      <c r="G158" s="12"/>
      <c r="H158" s="12"/>
      <c r="I158" s="12"/>
      <c r="J158" s="12"/>
      <c r="K158" s="12"/>
      <c r="L158" s="12"/>
      <c r="M158" s="12"/>
      <c r="N158" s="12"/>
      <c r="O158" s="1343" t="s">
        <v>752</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226" t="s">
        <v>753</v>
      </c>
      <c r="BT158" t="s">
        <v>754</v>
      </c>
    </row>
    <row r="159" spans="1:72" ht="12.95" customHeight="1">
      <c r="C159"/>
      <c r="D159" t="s">
        <v>755</v>
      </c>
      <c r="O159" s="1068" t="s">
        <v>756</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226" t="s">
        <v>757</v>
      </c>
      <c r="BT159" t="s">
        <v>758</v>
      </c>
    </row>
    <row r="160" spans="1:72" ht="12.95" customHeight="1">
      <c r="C160"/>
      <c r="D160" t="s">
        <v>759</v>
      </c>
      <c r="O160" s="1068" t="s">
        <v>750</v>
      </c>
      <c r="P160" s="1068"/>
      <c r="Q160" s="1068"/>
      <c r="R160" s="1068"/>
      <c r="S160" s="1068"/>
      <c r="T160" s="1068"/>
      <c r="U160" s="1068"/>
      <c r="V160" s="1068"/>
      <c r="W160" s="1068"/>
      <c r="X160" s="1068"/>
      <c r="Y160" s="12"/>
      <c r="Z160" s="12"/>
      <c r="AA160" s="12"/>
      <c r="AB160" s="12"/>
      <c r="AC160" s="12"/>
      <c r="AD160" s="12"/>
      <c r="AE160" s="12"/>
      <c r="AF160" s="12"/>
      <c r="BN160" s="226" t="s">
        <v>760</v>
      </c>
      <c r="BT160" t="s">
        <v>761</v>
      </c>
    </row>
    <row r="161" spans="1:72" ht="12.95" customHeight="1">
      <c r="C161"/>
      <c r="D161" t="s">
        <v>762</v>
      </c>
      <c r="O161" s="1409">
        <v>94501</v>
      </c>
      <c r="P161" s="1409"/>
      <c r="Q161" s="1409"/>
      <c r="R161" s="1409"/>
      <c r="S161" s="13"/>
      <c r="T161" s="13"/>
      <c r="U161" s="13"/>
      <c r="V161" s="13"/>
      <c r="W161" s="13"/>
      <c r="X161" s="13"/>
      <c r="Y161" s="13"/>
      <c r="Z161" s="13"/>
      <c r="AA161" s="13"/>
      <c r="AB161" s="13"/>
      <c r="AC161" s="13"/>
      <c r="AD161" s="13"/>
      <c r="AE161" s="13"/>
      <c r="AF161" s="13"/>
      <c r="BJ161" t="s">
        <v>712</v>
      </c>
      <c r="BN161" s="226" t="s">
        <v>763</v>
      </c>
      <c r="BT161" t="s">
        <v>764</v>
      </c>
    </row>
    <row r="162" spans="1:72" ht="12.95" customHeight="1">
      <c r="C162"/>
      <c r="D162" t="s">
        <v>765</v>
      </c>
      <c r="O162" s="1339" t="s">
        <v>766</v>
      </c>
      <c r="P162" s="1338"/>
      <c r="Q162" s="1338"/>
      <c r="R162" s="1338"/>
      <c r="S162" s="1338"/>
      <c r="T162" s="1338"/>
      <c r="V162" s="155" t="s">
        <v>767</v>
      </c>
      <c r="W162" s="1410"/>
      <c r="X162" s="1410"/>
      <c r="Y162" s="14"/>
      <c r="Z162" s="14"/>
      <c r="AA162" s="14"/>
      <c r="AB162" s="14"/>
      <c r="AC162" s="14"/>
      <c r="AD162" s="14"/>
      <c r="AE162" s="14"/>
      <c r="AF162" s="14"/>
      <c r="BJ162" t="s">
        <v>768</v>
      </c>
      <c r="BN162" s="226" t="s">
        <v>769</v>
      </c>
      <c r="BT162" t="s">
        <v>770</v>
      </c>
    </row>
    <row r="163" spans="1:72" ht="12.95" customHeight="1">
      <c r="C163"/>
      <c r="D163" t="s">
        <v>771</v>
      </c>
      <c r="O163" s="1338"/>
      <c r="P163" s="1338"/>
      <c r="Q163" s="1338"/>
      <c r="R163" s="1338"/>
      <c r="S163" s="1338"/>
      <c r="T163" s="1338"/>
      <c r="U163" s="14"/>
      <c r="V163" s="14"/>
      <c r="W163" s="14"/>
      <c r="X163" s="14"/>
      <c r="Y163" s="14"/>
      <c r="Z163" s="14"/>
      <c r="AA163" s="14"/>
      <c r="AB163" s="14"/>
      <c r="AC163" s="14"/>
      <c r="AD163" s="14"/>
      <c r="AE163" s="14"/>
      <c r="AF163" s="14"/>
      <c r="BN163" s="226" t="s">
        <v>772</v>
      </c>
      <c r="BT163" t="s">
        <v>773</v>
      </c>
    </row>
    <row r="164" spans="1:72" ht="12.95" customHeight="1">
      <c r="C164"/>
      <c r="D164" t="s">
        <v>774</v>
      </c>
      <c r="O164" s="1337" t="s">
        <v>775</v>
      </c>
      <c r="P164" s="1337"/>
      <c r="Q164" s="1337"/>
      <c r="R164" s="1337"/>
      <c r="S164" s="1337"/>
      <c r="T164" s="1337"/>
      <c r="U164" s="1337"/>
      <c r="V164" s="1337"/>
      <c r="W164" s="1337"/>
      <c r="X164" s="1337"/>
      <c r="Y164" s="1337"/>
      <c r="Z164" s="1337"/>
      <c r="AA164" s="1337"/>
      <c r="AB164" s="1337"/>
      <c r="AC164" s="1337"/>
      <c r="AD164" s="1337"/>
      <c r="AE164" s="1337"/>
      <c r="AF164" s="1337"/>
      <c r="AG164" s="1337"/>
      <c r="AH164" s="1337"/>
      <c r="BN164" s="226" t="s">
        <v>776</v>
      </c>
      <c r="BT164" t="s">
        <v>777</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778</v>
      </c>
      <c r="BT165" t="s">
        <v>779</v>
      </c>
    </row>
    <row r="166" spans="1:72" ht="12.95" customHeight="1">
      <c r="C166" s="31" t="s">
        <v>748</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426" t="s">
        <v>783</v>
      </c>
      <c r="E167" s="1426"/>
      <c r="F167" s="1426"/>
      <c r="G167" s="1426"/>
      <c r="H167" s="1426"/>
      <c r="I167" s="1426"/>
      <c r="J167" s="1426"/>
      <c r="K167" s="1426"/>
      <c r="L167" s="1426"/>
      <c r="M167" s="1426"/>
      <c r="N167" s="1426"/>
      <c r="O167" s="1426"/>
      <c r="P167" s="1426"/>
      <c r="Q167" s="1426"/>
      <c r="R167" s="1426"/>
      <c r="S167" s="1426"/>
      <c r="T167" s="1426"/>
      <c r="U167" s="1426"/>
      <c r="V167" s="1426"/>
      <c r="W167" s="1426"/>
      <c r="X167" s="1426"/>
      <c r="Y167" s="1426"/>
      <c r="Z167" s="880"/>
      <c r="AA167" s="223"/>
      <c r="AB167" s="223"/>
      <c r="AC167" s="223"/>
      <c r="AD167" s="223"/>
      <c r="AE167" s="223"/>
      <c r="AF167" s="223"/>
      <c r="AG167" s="223"/>
      <c r="AH167" s="223"/>
      <c r="BN167" s="226" t="s">
        <v>784</v>
      </c>
      <c r="BT167" t="s">
        <v>785</v>
      </c>
    </row>
    <row r="168" spans="1:72" ht="12.95" customHeight="1">
      <c r="C168"/>
      <c r="BN168" s="226" t="s">
        <v>786</v>
      </c>
      <c r="BT168" t="s">
        <v>787</v>
      </c>
    </row>
    <row r="169" spans="1:72" s="847" customFormat="1" ht="12.95" customHeight="1">
      <c r="A169" s="1048" t="s">
        <v>788</v>
      </c>
      <c r="B169" s="1048"/>
      <c r="C169" s="1048"/>
      <c r="D169" s="1048"/>
      <c r="E169" s="1048"/>
      <c r="F169" s="1048"/>
      <c r="G169" s="1048"/>
      <c r="H169" s="1048"/>
      <c r="I169" s="1048"/>
      <c r="J169" s="1048"/>
      <c r="K169" s="1048"/>
      <c r="L169" s="1048"/>
      <c r="M169" s="1048"/>
      <c r="N169" s="1048"/>
      <c r="O169" s="1048"/>
      <c r="P169" s="1048"/>
      <c r="Q169" s="1048"/>
      <c r="R169" s="1048"/>
      <c r="S169" s="1048"/>
      <c r="T169" s="1048"/>
      <c r="U169" s="1048"/>
      <c r="V169" s="1048"/>
      <c r="W169" s="1048"/>
      <c r="X169" s="1048"/>
      <c r="Y169" s="1048"/>
      <c r="Z169" s="1048"/>
      <c r="AA169" s="1048"/>
      <c r="AB169" s="1048"/>
      <c r="AC169" s="1048"/>
      <c r="AD169" s="1048"/>
      <c r="AE169" s="1048"/>
      <c r="AF169" s="1048"/>
      <c r="AG169" s="1048"/>
      <c r="AH169" s="1048"/>
      <c r="AI169" s="1048"/>
      <c r="AJ169" s="1048"/>
      <c r="AK169" s="1048"/>
      <c r="AL169" s="1048"/>
      <c r="AM169" s="1048"/>
      <c r="AN169" s="1048"/>
      <c r="AO169" s="1048"/>
      <c r="AP169" s="1048"/>
      <c r="AQ169" s="1048"/>
      <c r="AR169" s="1048"/>
      <c r="AS169" s="1048"/>
      <c r="AT169" s="1048"/>
      <c r="AU169"/>
      <c r="BN169" s="226" t="s">
        <v>789</v>
      </c>
      <c r="BT169" t="s">
        <v>790</v>
      </c>
    </row>
    <row r="170" spans="1:72" s="847" customFormat="1" ht="12.95" customHeight="1">
      <c r="A170" s="1048"/>
      <c r="B170" s="1048"/>
      <c r="C170" s="1048"/>
      <c r="D170" s="1048"/>
      <c r="E170" s="1048"/>
      <c r="F170" s="1048"/>
      <c r="G170" s="1048"/>
      <c r="H170" s="1048"/>
      <c r="I170" s="1048"/>
      <c r="J170" s="1048"/>
      <c r="K170" s="1048"/>
      <c r="L170" s="1048"/>
      <c r="M170" s="1048"/>
      <c r="N170" s="1048"/>
      <c r="O170" s="1048"/>
      <c r="P170" s="1048"/>
      <c r="Q170" s="1048"/>
      <c r="R170" s="1048"/>
      <c r="S170" s="1048"/>
      <c r="T170" s="1048"/>
      <c r="U170" s="1048"/>
      <c r="V170" s="1048"/>
      <c r="W170" s="1048"/>
      <c r="X170" s="1048"/>
      <c r="Y170" s="1048"/>
      <c r="Z170" s="1048"/>
      <c r="AA170" s="1048"/>
      <c r="AB170" s="1048"/>
      <c r="AC170" s="1048"/>
      <c r="AD170" s="1048"/>
      <c r="AE170" s="1048"/>
      <c r="AF170" s="1048"/>
      <c r="AG170" s="1048"/>
      <c r="AH170" s="1048"/>
      <c r="AI170" s="1048"/>
      <c r="AJ170" s="1048"/>
      <c r="AK170" s="1048"/>
      <c r="AL170" s="1048"/>
      <c r="AM170" s="1048"/>
      <c r="AN170" s="1048"/>
      <c r="AO170" s="1048"/>
      <c r="AP170" s="1048"/>
      <c r="AQ170" s="1048"/>
      <c r="AR170" s="1048"/>
      <c r="AS170" s="1048"/>
      <c r="AT170" s="1048"/>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344" t="s">
        <v>799</v>
      </c>
      <c r="K173" s="1344"/>
      <c r="L173" s="1344"/>
      <c r="M173" s="1344"/>
      <c r="N173" s="1344"/>
      <c r="O173" s="1344"/>
      <c r="P173" s="1344"/>
      <c r="Q173" s="1344"/>
      <c r="R173" s="1344"/>
      <c r="S173" s="1344"/>
      <c r="U173" s="29"/>
      <c r="X173" s="29"/>
      <c r="BN173" s="226" t="s">
        <v>800</v>
      </c>
      <c r="BT173" t="s">
        <v>801</v>
      </c>
    </row>
    <row r="174" spans="1:72" ht="12.95" customHeight="1">
      <c r="C174" s="28"/>
      <c r="D174" t="s">
        <v>802</v>
      </c>
      <c r="U174" s="1063" t="s">
        <v>712</v>
      </c>
      <c r="V174" s="1063"/>
      <c r="BN174" s="226" t="s">
        <v>803</v>
      </c>
      <c r="BT174" t="s">
        <v>804</v>
      </c>
    </row>
    <row r="175" spans="1:72" ht="12.95" customHeight="1">
      <c r="C175" s="12"/>
      <c r="D175" s="30"/>
      <c r="E175" t="s">
        <v>805</v>
      </c>
      <c r="O175" s="31"/>
      <c r="P175" t="s">
        <v>806</v>
      </c>
      <c r="T175" s="31" t="s">
        <v>807</v>
      </c>
      <c r="U175" s="1221" t="s">
        <v>326</v>
      </c>
      <c r="V175" s="1230"/>
      <c r="W175" s="1" t="s">
        <v>808</v>
      </c>
      <c r="X175" s="1407" t="s">
        <v>326</v>
      </c>
      <c r="Y175" s="1408"/>
      <c r="BN175" s="226" t="s">
        <v>809</v>
      </c>
      <c r="BT175" t="s">
        <v>810</v>
      </c>
    </row>
    <row r="176" spans="1:72" ht="12.95" customHeight="1">
      <c r="C176" s="28"/>
      <c r="D176" t="s">
        <v>811</v>
      </c>
      <c r="U176" s="1063" t="s">
        <v>712</v>
      </c>
      <c r="V176" s="1063"/>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8" t="s">
        <v>807</v>
      </c>
      <c r="J178" s="1416" t="s">
        <v>326</v>
      </c>
      <c r="K178" s="1417"/>
      <c r="L178" s="297" t="s">
        <v>808</v>
      </c>
      <c r="M178" s="1418" t="s">
        <v>326</v>
      </c>
      <c r="N178" s="1075"/>
      <c r="O178" s="293"/>
      <c r="P178" s="293"/>
      <c r="Q178" s="293"/>
      <c r="R178" s="293"/>
      <c r="U178" s="293" t="s">
        <v>817</v>
      </c>
      <c r="V178" s="293"/>
      <c r="W178" s="293"/>
      <c r="X178" s="293"/>
      <c r="Y178" s="293"/>
      <c r="Z178" s="293"/>
      <c r="AA178" s="293"/>
      <c r="AB178" s="293"/>
      <c r="AD178" s="1419" t="s">
        <v>326</v>
      </c>
      <c r="AE178" s="1420"/>
      <c r="AF178" s="1420"/>
      <c r="AG178" s="1420"/>
      <c r="AH178" s="1420"/>
      <c r="BN178" s="226" t="s">
        <v>818</v>
      </c>
      <c r="BT178" t="s">
        <v>819</v>
      </c>
    </row>
    <row r="179" spans="1:72" ht="12.95" customHeight="1">
      <c r="C179" s="28"/>
      <c r="BN179" s="226" t="s">
        <v>820</v>
      </c>
      <c r="BT179" t="s">
        <v>821</v>
      </c>
    </row>
    <row r="180" spans="1:72" ht="12.95" customHeight="1">
      <c r="C180" s="12"/>
      <c r="D180" t="s">
        <v>822</v>
      </c>
      <c r="O180" s="293"/>
      <c r="P180" s="293"/>
      <c r="Q180" s="293"/>
      <c r="R180" s="293"/>
      <c r="Y180" s="1063" t="s">
        <v>712</v>
      </c>
      <c r="Z180" s="1390"/>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215" t="str">
        <f>H17</f>
        <v>1245 McKay Avenue</v>
      </c>
      <c r="J184" s="1215"/>
      <c r="K184" s="1215"/>
      <c r="L184" s="1215"/>
      <c r="M184" s="1215"/>
      <c r="N184" s="1215"/>
      <c r="O184" s="1215"/>
      <c r="P184" s="1215"/>
      <c r="Q184" s="1215"/>
      <c r="R184" s="1215"/>
      <c r="S184" s="1215"/>
      <c r="T184" s="1215"/>
      <c r="U184" s="1215"/>
      <c r="V184" s="1215"/>
      <c r="W184" s="1215"/>
      <c r="X184" s="1215"/>
      <c r="Y184" s="1215"/>
      <c r="Z184" s="1215"/>
      <c r="AA184" s="1215"/>
      <c r="AB184" s="1215"/>
      <c r="AC184" s="1215"/>
      <c r="AD184" s="1215"/>
      <c r="AE184" s="1215"/>
      <c r="BC184" t="s">
        <v>834</v>
      </c>
      <c r="BN184" s="226" t="s">
        <v>835</v>
      </c>
      <c r="BT184" t="s">
        <v>836</v>
      </c>
    </row>
    <row r="185" spans="1:72" ht="12.95" customHeight="1">
      <c r="C185" s="27"/>
      <c r="D185" t="s">
        <v>837</v>
      </c>
      <c r="I185" s="1213" t="s">
        <v>838</v>
      </c>
      <c r="J185" s="1214"/>
      <c r="K185" s="1214"/>
      <c r="L185" s="1214"/>
      <c r="M185" s="1214"/>
      <c r="N185" s="1214"/>
      <c r="O185" s="1214"/>
      <c r="P185" s="1214"/>
      <c r="Q185" s="1214"/>
      <c r="R185" s="1214"/>
      <c r="S185" s="1214"/>
      <c r="T185" s="1214"/>
      <c r="U185" s="1214"/>
      <c r="V185" s="1214"/>
      <c r="W185" s="1214"/>
      <c r="X185" s="1214"/>
      <c r="Y185" s="1214"/>
      <c r="Z185" s="1214"/>
      <c r="AA185" s="1214"/>
      <c r="AB185" s="1214"/>
      <c r="AC185" s="1214"/>
      <c r="AD185" s="1214"/>
      <c r="AE185" s="1214"/>
      <c r="BC185" s="37" t="s">
        <v>839</v>
      </c>
      <c r="BN185" s="226" t="s">
        <v>840</v>
      </c>
      <c r="BT185" t="s">
        <v>841</v>
      </c>
    </row>
    <row r="186" spans="1:72" ht="12.95" customHeight="1">
      <c r="C186" s="27"/>
      <c r="E186" t="s">
        <v>842</v>
      </c>
      <c r="BN186" s="226" t="s">
        <v>843</v>
      </c>
      <c r="BT186" t="s">
        <v>844</v>
      </c>
    </row>
    <row r="187" spans="1:72" ht="12.95" customHeight="1">
      <c r="C187" s="27"/>
      <c r="E187" s="1414" t="s">
        <v>326</v>
      </c>
      <c r="F187" s="1296"/>
      <c r="G187" s="1296"/>
      <c r="H187" s="1296"/>
      <c r="I187" s="1296"/>
      <c r="J187" s="1296"/>
      <c r="K187" s="1296"/>
      <c r="L187" s="1296"/>
      <c r="M187" s="1296"/>
      <c r="N187" s="1296"/>
      <c r="O187" s="1296"/>
      <c r="P187" s="1296"/>
      <c r="Q187" s="1296"/>
      <c r="R187" s="1296"/>
      <c r="S187" s="1296"/>
      <c r="T187" s="1296"/>
      <c r="U187" s="1296"/>
      <c r="V187" s="1296"/>
      <c r="W187" s="1296"/>
      <c r="X187" s="1296"/>
      <c r="Y187" s="1296"/>
      <c r="Z187" s="1296"/>
      <c r="AA187" s="1296"/>
      <c r="AB187" s="1296"/>
      <c r="AC187" s="1296"/>
      <c r="AD187" s="1296"/>
      <c r="AE187" s="1296"/>
      <c r="BN187" s="226" t="s">
        <v>845</v>
      </c>
      <c r="BT187" t="s">
        <v>846</v>
      </c>
    </row>
    <row r="188" spans="1:72" ht="12.95" customHeight="1">
      <c r="C188" s="27"/>
      <c r="E188" s="1297"/>
      <c r="F188" s="1297"/>
      <c r="G188" s="1297"/>
      <c r="H188" s="1297"/>
      <c r="I188" s="1297"/>
      <c r="J188" s="1297"/>
      <c r="K188" s="1297"/>
      <c r="L188" s="1297"/>
      <c r="M188" s="1297"/>
      <c r="N188" s="1297"/>
      <c r="O188" s="1297"/>
      <c r="P188" s="1297"/>
      <c r="Q188" s="1297"/>
      <c r="R188" s="1297"/>
      <c r="S188" s="1297"/>
      <c r="T188" s="1297"/>
      <c r="U188" s="1297"/>
      <c r="V188" s="1297"/>
      <c r="W188" s="1297"/>
      <c r="X188" s="1297"/>
      <c r="Y188" s="1297"/>
      <c r="Z188" s="1297"/>
      <c r="AA188" s="1297"/>
      <c r="AB188" s="1297"/>
      <c r="AC188" s="1297"/>
      <c r="AD188" s="1297"/>
      <c r="AE188" s="1297"/>
      <c r="BN188" s="226" t="s">
        <v>847</v>
      </c>
      <c r="BT188" t="s">
        <v>848</v>
      </c>
    </row>
    <row r="189" spans="1:72" ht="12.95" customHeight="1">
      <c r="C189" s="27"/>
      <c r="D189" t="s">
        <v>849</v>
      </c>
      <c r="I189" s="1068" t="s">
        <v>750</v>
      </c>
      <c r="J189" s="1072"/>
      <c r="K189" s="1072"/>
      <c r="L189" s="1072"/>
      <c r="M189" s="1072"/>
      <c r="N189" s="1072"/>
      <c r="O189" s="1072"/>
      <c r="P189" s="1072"/>
      <c r="Q189" t="s">
        <v>850</v>
      </c>
      <c r="T189" s="1072" t="s">
        <v>750</v>
      </c>
      <c r="U189" s="1072"/>
      <c r="V189" s="1072"/>
      <c r="W189" s="1072"/>
      <c r="X189" s="1072"/>
      <c r="Y189" s="1072"/>
      <c r="Z189" s="1072"/>
      <c r="AA189" s="1072"/>
      <c r="AB189" s="1072"/>
      <c r="AC189" s="1072"/>
      <c r="AD189" s="1072"/>
      <c r="AE189" s="1072"/>
      <c r="BC189" t="s">
        <v>321</v>
      </c>
      <c r="BH189" s="37" t="s">
        <v>326</v>
      </c>
      <c r="BN189" s="226" t="s">
        <v>851</v>
      </c>
      <c r="BT189" t="s">
        <v>852</v>
      </c>
    </row>
    <row r="190" spans="1:72" ht="12.95" customHeight="1">
      <c r="C190" s="27"/>
      <c r="D190" t="s">
        <v>853</v>
      </c>
      <c r="I190" s="1214">
        <v>94501</v>
      </c>
      <c r="J190" s="1214"/>
      <c r="K190" s="1214"/>
      <c r="L190" s="1214"/>
      <c r="M190" s="1214"/>
      <c r="N190" s="1214"/>
      <c r="O190" t="s">
        <v>854</v>
      </c>
      <c r="T190" s="1412">
        <v>6001427700</v>
      </c>
      <c r="U190" s="1412"/>
      <c r="V190" s="1412"/>
      <c r="W190" s="1412"/>
      <c r="X190" s="1412"/>
      <c r="Y190" s="1412"/>
      <c r="Z190" s="1412"/>
      <c r="AA190" s="1412"/>
      <c r="AB190" s="1412"/>
      <c r="AC190" s="1412"/>
      <c r="AD190" s="1412"/>
      <c r="AE190" s="1412"/>
      <c r="BC190" t="s">
        <v>855</v>
      </c>
      <c r="BH190" t="s">
        <v>855</v>
      </c>
      <c r="BN190" s="226" t="s">
        <v>856</v>
      </c>
      <c r="BT190" t="s">
        <v>857</v>
      </c>
    </row>
    <row r="191" spans="1:72" ht="12.95" customHeight="1">
      <c r="C191" s="27"/>
      <c r="D191" t="s">
        <v>858</v>
      </c>
      <c r="N191" s="1414" t="s">
        <v>859</v>
      </c>
      <c r="O191" s="1296"/>
      <c r="P191" s="1296"/>
      <c r="Q191" s="1296"/>
      <c r="R191" s="1296"/>
      <c r="S191" s="1296"/>
      <c r="T191" s="1296"/>
      <c r="U191" s="1296"/>
      <c r="V191" s="1296"/>
      <c r="W191" s="1296"/>
      <c r="X191" s="1296"/>
      <c r="Y191" s="1296"/>
      <c r="Z191" s="1296"/>
      <c r="AA191" s="1296"/>
      <c r="AB191" s="1296"/>
      <c r="AC191" s="1296"/>
      <c r="AD191" s="1296"/>
      <c r="AE191" s="1296"/>
      <c r="BC191" t="s">
        <v>860</v>
      </c>
      <c r="BH191" t="s">
        <v>860</v>
      </c>
      <c r="BN191" s="226" t="s">
        <v>861</v>
      </c>
      <c r="BT191" t="s">
        <v>862</v>
      </c>
    </row>
    <row r="192" spans="1:72" ht="12.95" customHeight="1">
      <c r="C192" s="27"/>
      <c r="M192" s="42"/>
      <c r="N192" s="1297"/>
      <c r="O192" s="1297"/>
      <c r="P192" s="1297"/>
      <c r="Q192" s="1297"/>
      <c r="R192" s="1297"/>
      <c r="S192" s="1297"/>
      <c r="T192" s="1297"/>
      <c r="U192" s="1297"/>
      <c r="V192" s="1297"/>
      <c r="W192" s="1297"/>
      <c r="X192" s="1297"/>
      <c r="Y192" s="1297"/>
      <c r="Z192" s="1297"/>
      <c r="AA192" s="1297"/>
      <c r="AB192" s="1297"/>
      <c r="AC192" s="1297"/>
      <c r="AD192" s="1297"/>
      <c r="AE192" s="1297"/>
      <c r="BC192" t="s">
        <v>863</v>
      </c>
      <c r="BH192" t="s">
        <v>864</v>
      </c>
      <c r="BN192" s="226" t="s">
        <v>865</v>
      </c>
      <c r="BT192" t="s">
        <v>866</v>
      </c>
    </row>
    <row r="193" spans="1:73" ht="12.95" customHeight="1">
      <c r="C193" s="27"/>
      <c r="D193" t="s">
        <v>867</v>
      </c>
      <c r="T193" s="1063" t="s">
        <v>712</v>
      </c>
      <c r="U193" s="1063"/>
      <c r="W193" s="37" t="s">
        <v>868</v>
      </c>
      <c r="AA193" s="1423" t="s">
        <v>326</v>
      </c>
      <c r="AB193" s="1424"/>
      <c r="AC193" s="1424"/>
      <c r="BC193" t="s">
        <v>869</v>
      </c>
      <c r="BH193" s="37" t="s">
        <v>870</v>
      </c>
      <c r="BN193" s="226" t="s">
        <v>871</v>
      </c>
      <c r="BT193" t="s">
        <v>872</v>
      </c>
    </row>
    <row r="194" spans="1:73" ht="12.95" customHeight="1">
      <c r="C194" s="27"/>
      <c r="D194" t="s">
        <v>873</v>
      </c>
      <c r="T194" s="1031" t="s">
        <v>712</v>
      </c>
      <c r="U194" s="1031"/>
      <c r="W194" t="s">
        <v>874</v>
      </c>
      <c r="AI194" s="1063" t="s">
        <v>712</v>
      </c>
      <c r="AJ194" s="1063"/>
      <c r="AX194" s="37" t="s">
        <v>326</v>
      </c>
      <c r="BC194" t="s">
        <v>864</v>
      </c>
      <c r="BN194" s="226" t="s">
        <v>875</v>
      </c>
      <c r="BT194" t="s">
        <v>738</v>
      </c>
    </row>
    <row r="195" spans="1:73" ht="12.95" customHeight="1">
      <c r="C195" s="27"/>
      <c r="D195" s="37" t="s">
        <v>876</v>
      </c>
      <c r="T195" s="1031" t="s">
        <v>712</v>
      </c>
      <c r="U195" s="1031"/>
      <c r="X195" s="689" t="s">
        <v>877</v>
      </c>
      <c r="AX195" s="37" t="s">
        <v>878</v>
      </c>
      <c r="BN195" s="226" t="s">
        <v>879</v>
      </c>
      <c r="BT195" t="s">
        <v>880</v>
      </c>
    </row>
    <row r="196" spans="1:73" ht="12.95" customHeight="1">
      <c r="C196" s="27"/>
      <c r="D196" s="37" t="s">
        <v>881</v>
      </c>
      <c r="T196" s="1031" t="s">
        <v>712</v>
      </c>
      <c r="U196" s="1031"/>
      <c r="AK196" s="1422"/>
      <c r="AL196" s="1422"/>
      <c r="AX196" s="37" t="s">
        <v>882</v>
      </c>
      <c r="BN196" s="226" t="s">
        <v>883</v>
      </c>
      <c r="BT196" t="s">
        <v>884</v>
      </c>
    </row>
    <row r="197" spans="1:73" ht="12.95" customHeight="1">
      <c r="C197" s="27"/>
      <c r="D197" s="37" t="s">
        <v>885</v>
      </c>
      <c r="T197" s="1063" t="s">
        <v>712</v>
      </c>
      <c r="U197" s="1063"/>
      <c r="AX197" s="37" t="s">
        <v>886</v>
      </c>
      <c r="BC197" t="s">
        <v>321</v>
      </c>
      <c r="BN197" s="226" t="s">
        <v>887</v>
      </c>
      <c r="BT197" t="s">
        <v>888</v>
      </c>
    </row>
    <row r="198" spans="1:73" ht="12.95" customHeight="1">
      <c r="C198" s="27"/>
      <c r="D198" s="37" t="s">
        <v>889</v>
      </c>
      <c r="W198" s="1066" t="s">
        <v>712</v>
      </c>
      <c r="X198" s="1063"/>
      <c r="AX198" s="37" t="s">
        <v>890</v>
      </c>
      <c r="BC198" t="s">
        <v>891</v>
      </c>
      <c r="BN198" s="226" t="s">
        <v>892</v>
      </c>
      <c r="BT198" t="s">
        <v>893</v>
      </c>
    </row>
    <row r="199" spans="1:73" ht="12.95" customHeight="1">
      <c r="C199" s="27"/>
      <c r="L199" s="261"/>
      <c r="M199" s="261"/>
      <c r="N199" s="261"/>
      <c r="O199" s="261"/>
      <c r="P199" s="261"/>
      <c r="Q199" s="810" t="s">
        <v>894</v>
      </c>
      <c r="R199" s="1068" t="s">
        <v>895</v>
      </c>
      <c r="S199" s="1068"/>
      <c r="T199" s="1068"/>
      <c r="U199" s="1068"/>
      <c r="V199" s="1068"/>
      <c r="W199" s="1068"/>
      <c r="X199" s="1068"/>
      <c r="Y199" s="1068"/>
      <c r="Z199" s="1068"/>
      <c r="AA199" s="1068"/>
      <c r="AB199" s="1068"/>
      <c r="AH199" s="1"/>
      <c r="AI199" s="1"/>
      <c r="AX199" s="37" t="s">
        <v>896</v>
      </c>
      <c r="BC199" s="37" t="s">
        <v>897</v>
      </c>
      <c r="BN199" s="226" t="s">
        <v>898</v>
      </c>
      <c r="BO199" s="35"/>
      <c r="BP199" s="36"/>
      <c r="BQ199" s="36"/>
      <c r="BR199" s="36"/>
      <c r="BS199" s="36"/>
      <c r="BT199" s="36" t="s">
        <v>899</v>
      </c>
    </row>
    <row r="200" spans="1:73" ht="12.95" customHeight="1">
      <c r="C200" s="27"/>
      <c r="AC200" s="31" t="s">
        <v>900</v>
      </c>
      <c r="AD200" s="862" t="s">
        <v>901</v>
      </c>
      <c r="AH200" s="1"/>
      <c r="AI200" s="1"/>
      <c r="AX200" s="37" t="s">
        <v>902</v>
      </c>
      <c r="BC200" s="37" t="s">
        <v>903</v>
      </c>
      <c r="BN200" s="226" t="s">
        <v>904</v>
      </c>
      <c r="BO200" s="21"/>
      <c r="BP200" s="36"/>
      <c r="BQ200" s="36"/>
      <c r="BR200" s="36"/>
      <c r="BS200" s="36"/>
      <c r="BT200" s="36" t="s">
        <v>905</v>
      </c>
    </row>
    <row r="201" spans="1:73" ht="12.95" customHeight="1">
      <c r="C201" s="27"/>
      <c r="AX201" s="37" t="s">
        <v>906</v>
      </c>
      <c r="BC201" t="s">
        <v>907</v>
      </c>
      <c r="BN201" s="226" t="s">
        <v>908</v>
      </c>
      <c r="BO201" s="21"/>
      <c r="BP201" s="36"/>
      <c r="BQ201" s="36"/>
      <c r="BR201" s="36"/>
      <c r="BS201" s="36"/>
      <c r="BT201" s="36" t="s">
        <v>909</v>
      </c>
    </row>
    <row r="202" spans="1:73" ht="12.95" customHeight="1">
      <c r="A202" s="3" t="s">
        <v>910</v>
      </c>
      <c r="C202" s="3" t="s">
        <v>911</v>
      </c>
      <c r="AX202" s="37" t="s">
        <v>912</v>
      </c>
      <c r="BC202" t="s">
        <v>913</v>
      </c>
      <c r="BN202" s="226" t="s">
        <v>914</v>
      </c>
      <c r="BT202" s="36" t="s">
        <v>915</v>
      </c>
      <c r="BU202" s="21"/>
    </row>
    <row r="203" spans="1:73" ht="12.95" customHeight="1">
      <c r="C203"/>
      <c r="D203" s="1215" t="str">
        <f>IF(AND(M25&gt;0,M27&gt;0),"Federal and State","Federal Only")</f>
        <v>Federal and State</v>
      </c>
      <c r="E203" s="1215"/>
      <c r="F203" s="1215"/>
      <c r="G203" s="1215"/>
      <c r="H203" s="1215"/>
      <c r="I203" s="1215"/>
      <c r="J203" s="1215"/>
      <c r="K203" s="1215"/>
      <c r="L203" s="1215"/>
      <c r="M203" s="1215"/>
      <c r="P203" s="1427">
        <f>M25</f>
        <v>2500000</v>
      </c>
      <c r="Q203" s="1427"/>
      <c r="R203" s="1427"/>
      <c r="S203" s="1427"/>
      <c r="T203" s="1427"/>
      <c r="U203" s="1427"/>
      <c r="W203" s="1427">
        <f>M27</f>
        <v>18659706</v>
      </c>
      <c r="X203" s="1427"/>
      <c r="Y203" s="1427"/>
      <c r="Z203" s="1427"/>
      <c r="AA203" s="1427"/>
      <c r="AB203" s="1427"/>
      <c r="AV203" t="s">
        <v>326</v>
      </c>
      <c r="AX203" s="37" t="s">
        <v>869</v>
      </c>
      <c r="BC203" t="s">
        <v>916</v>
      </c>
      <c r="BN203" s="226" t="s">
        <v>917</v>
      </c>
      <c r="BT203" s="36" t="s">
        <v>918</v>
      </c>
      <c r="BU203" s="21"/>
    </row>
    <row r="204" spans="1:73" ht="12.95" customHeight="1">
      <c r="C204" s="27"/>
      <c r="P204" s="1335" t="s">
        <v>919</v>
      </c>
      <c r="Q204" s="1335"/>
      <c r="R204" s="1335"/>
      <c r="S204" s="1335"/>
      <c r="T204" s="1335"/>
      <c r="U204" s="1335"/>
      <c r="V204" s="4"/>
      <c r="W204" s="1335" t="s">
        <v>920</v>
      </c>
      <c r="X204" s="1335"/>
      <c r="Y204" s="1335"/>
      <c r="Z204" s="1335"/>
      <c r="AA204" s="1335"/>
      <c r="AB204" s="1335"/>
      <c r="AV204" t="s">
        <v>768</v>
      </c>
      <c r="AX204" s="37" t="s">
        <v>863</v>
      </c>
      <c r="BC204" t="s">
        <v>921</v>
      </c>
      <c r="BN204" s="226" t="s">
        <v>922</v>
      </c>
      <c r="BT204" s="36" t="s">
        <v>923</v>
      </c>
      <c r="BU204" s="21"/>
    </row>
    <row r="205" spans="1:73" ht="12.95" customHeight="1" thickBot="1">
      <c r="C205"/>
      <c r="D205" s="379" t="s">
        <v>924</v>
      </c>
      <c r="E205" s="33"/>
      <c r="F205" s="33"/>
      <c r="G205" s="33"/>
      <c r="H205" s="33"/>
      <c r="I205" s="33"/>
      <c r="J205" s="33"/>
      <c r="K205" s="33"/>
      <c r="L205" s="33"/>
      <c r="M205" s="33"/>
      <c r="N205" s="33"/>
      <c r="O205" s="33"/>
      <c r="P205" s="33"/>
      <c r="AV205" t="s">
        <v>712</v>
      </c>
      <c r="AX205" s="37" t="s">
        <v>925</v>
      </c>
      <c r="BC205" t="s">
        <v>926</v>
      </c>
      <c r="BN205" s="226" t="s">
        <v>927</v>
      </c>
      <c r="BT205" s="36" t="s">
        <v>928</v>
      </c>
    </row>
    <row r="206" spans="1:73" ht="12.95" customHeight="1">
      <c r="C206"/>
      <c r="X206" s="692"/>
      <c r="Y206" s="693"/>
      <c r="Z206" s="693"/>
      <c r="AA206" s="693"/>
      <c r="AB206" s="693"/>
      <c r="AC206" s="693"/>
      <c r="AD206" s="693"/>
      <c r="AE206" s="693"/>
      <c r="AF206" s="693"/>
      <c r="AG206" s="693"/>
      <c r="AH206" s="693"/>
      <c r="AI206" s="693"/>
      <c r="AJ206" s="693"/>
      <c r="AK206" s="694"/>
      <c r="BC206" s="156" t="s">
        <v>929</v>
      </c>
      <c r="BN206" s="226" t="s">
        <v>930</v>
      </c>
      <c r="BT206" s="36" t="s">
        <v>931</v>
      </c>
    </row>
    <row r="207" spans="1:73" ht="12.95" customHeight="1">
      <c r="A207" s="3" t="s">
        <v>932</v>
      </c>
      <c r="C207" s="3" t="s">
        <v>933</v>
      </c>
      <c r="X207" s="695"/>
      <c r="Y207" s="802"/>
      <c r="Z207" s="696"/>
      <c r="AA207" s="696"/>
      <c r="AB207" s="696"/>
      <c r="AC207" s="696"/>
      <c r="AD207" s="696"/>
      <c r="AE207" s="696"/>
      <c r="AF207" s="696"/>
      <c r="AG207" s="696"/>
      <c r="AH207" s="696"/>
      <c r="AI207" s="696"/>
      <c r="AJ207" s="696"/>
      <c r="AK207" s="697"/>
      <c r="BC207" t="s">
        <v>934</v>
      </c>
      <c r="BN207" s="226" t="s">
        <v>935</v>
      </c>
      <c r="BT207" s="36" t="s">
        <v>936</v>
      </c>
    </row>
    <row r="208" spans="1:73" ht="12.95" customHeight="1">
      <c r="C208" s="27"/>
      <c r="D208" s="1068" t="s">
        <v>937</v>
      </c>
      <c r="E208" s="1068"/>
      <c r="F208" s="1068"/>
      <c r="G208" s="1068"/>
      <c r="H208" s="1068"/>
      <c r="I208" s="1068"/>
      <c r="J208" s="1068"/>
      <c r="K208" s="1068"/>
      <c r="L208" s="1068"/>
      <c r="M208" s="1068"/>
      <c r="X208" s="695"/>
      <c r="Y208" s="803"/>
      <c r="Z208" s="696"/>
      <c r="AA208" s="696"/>
      <c r="AB208" s="696"/>
      <c r="AC208" s="696"/>
      <c r="AD208" s="696"/>
      <c r="AE208" s="696"/>
      <c r="AF208" s="696"/>
      <c r="AG208" s="696"/>
      <c r="AH208" s="696"/>
      <c r="AI208" s="696"/>
      <c r="AJ208" s="696"/>
      <c r="AK208" s="697"/>
      <c r="BC208" t="s">
        <v>938</v>
      </c>
      <c r="BN208" s="226" t="s">
        <v>939</v>
      </c>
      <c r="BT208" s="36" t="s">
        <v>940</v>
      </c>
    </row>
    <row r="209" spans="1:72" ht="12.95" customHeight="1">
      <c r="C209" s="12"/>
      <c r="X209" s="695"/>
      <c r="Y209" s="803"/>
      <c r="Z209" s="696"/>
      <c r="AA209" s="696"/>
      <c r="AB209" s="696"/>
      <c r="AC209" s="696"/>
      <c r="AD209" s="696"/>
      <c r="AE209" s="696"/>
      <c r="AF209" s="696"/>
      <c r="AG209" s="696"/>
      <c r="AH209" s="696"/>
      <c r="AI209" s="696"/>
      <c r="AJ209" s="696"/>
      <c r="AK209" s="697"/>
      <c r="BC209" t="s">
        <v>941</v>
      </c>
      <c r="BN209" s="226" t="s">
        <v>942</v>
      </c>
      <c r="BT209" s="36" t="s">
        <v>943</v>
      </c>
    </row>
    <row r="210" spans="1:72" ht="12.95" customHeight="1">
      <c r="A210" s="3" t="s">
        <v>944</v>
      </c>
      <c r="C210" s="3" t="s">
        <v>945</v>
      </c>
      <c r="X210" s="695"/>
      <c r="Y210" s="803"/>
      <c r="Z210" s="696"/>
      <c r="AA210" s="696"/>
      <c r="AB210" s="696"/>
      <c r="AC210" s="696"/>
      <c r="AD210" s="696"/>
      <c r="AE210" s="696"/>
      <c r="AF210" s="696"/>
      <c r="AG210" s="696"/>
      <c r="AH210" s="696"/>
      <c r="AI210" s="696"/>
      <c r="AJ210" s="696"/>
      <c r="AK210" s="697"/>
      <c r="BN210" s="226" t="s">
        <v>946</v>
      </c>
      <c r="BT210" s="36" t="s">
        <v>947</v>
      </c>
    </row>
    <row r="211" spans="1:72" ht="12.95" customHeight="1">
      <c r="C211" s="27"/>
      <c r="D211" s="1068" t="s">
        <v>882</v>
      </c>
      <c r="E211" s="1068"/>
      <c r="F211" s="1068"/>
      <c r="G211" s="1068"/>
      <c r="H211" s="1068"/>
      <c r="I211" s="1068"/>
      <c r="J211" s="1068"/>
      <c r="K211" s="1068"/>
      <c r="L211" s="1068"/>
      <c r="M211" s="1068"/>
      <c r="N211" s="1068"/>
      <c r="O211" s="1068"/>
      <c r="P211" s="1068"/>
      <c r="X211" s="695"/>
      <c r="Y211" s="1413" t="s">
        <v>712</v>
      </c>
      <c r="Z211" s="1413"/>
      <c r="AA211" s="696"/>
      <c r="AB211" s="696"/>
      <c r="AC211" s="696"/>
      <c r="AD211" s="696"/>
      <c r="AE211" s="696"/>
      <c r="AF211" s="696"/>
      <c r="AG211" s="696"/>
      <c r="AH211" s="696"/>
      <c r="AI211" s="696"/>
      <c r="AJ211" s="696"/>
      <c r="AK211" s="697"/>
      <c r="BN211" s="226" t="s">
        <v>948</v>
      </c>
      <c r="BT211" s="36" t="s">
        <v>949</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950</v>
      </c>
      <c r="BT212" s="36" t="s">
        <v>951</v>
      </c>
    </row>
    <row r="213" spans="1:72" ht="12.95" customHeight="1">
      <c r="A213" s="3" t="s">
        <v>952</v>
      </c>
      <c r="C213" s="3" t="s">
        <v>953</v>
      </c>
      <c r="AX213" t="s">
        <v>895</v>
      </c>
      <c r="BC213" t="s">
        <v>954</v>
      </c>
      <c r="BN213" s="226" t="s">
        <v>955</v>
      </c>
      <c r="BT213" s="36" t="s">
        <v>956</v>
      </c>
    </row>
    <row r="214" spans="1:72" ht="12.95" customHeight="1">
      <c r="C214" s="27"/>
      <c r="D214" s="1411" t="s">
        <v>863</v>
      </c>
      <c r="E214" s="1411"/>
      <c r="F214" s="1411"/>
      <c r="G214" s="1411"/>
      <c r="H214" s="1411"/>
      <c r="I214" s="1411"/>
      <c r="J214" s="1411"/>
      <c r="AX214" t="s">
        <v>957</v>
      </c>
      <c r="BC214" t="s">
        <v>958</v>
      </c>
      <c r="BN214" s="226" t="s">
        <v>959</v>
      </c>
      <c r="BT214" s="36" t="s">
        <v>960</v>
      </c>
    </row>
    <row r="215" spans="1:72" ht="12.95" customHeight="1">
      <c r="C215"/>
      <c r="D215" s="32"/>
      <c r="E215" s="37" t="s">
        <v>961</v>
      </c>
      <c r="S215" s="1425">
        <v>106</v>
      </c>
      <c r="T215" s="1425"/>
      <c r="V215" s="1421">
        <f>IFERROR(S215/AG441,"")</f>
        <v>1</v>
      </c>
      <c r="W215" s="1421"/>
      <c r="AX215" t="s">
        <v>962</v>
      </c>
      <c r="BC215" t="s">
        <v>963</v>
      </c>
    </row>
    <row r="216" spans="1:72" ht="12.95" customHeight="1">
      <c r="C216"/>
      <c r="D216" s="32"/>
      <c r="E216" s="826" t="s">
        <v>964</v>
      </c>
      <c r="AX216" t="s">
        <v>965</v>
      </c>
      <c r="BC216" t="s">
        <v>966</v>
      </c>
    </row>
    <row r="217" spans="1:72" ht="12.95" customHeight="1">
      <c r="C217"/>
      <c r="E217" s="1415" t="s">
        <v>326</v>
      </c>
      <c r="F217" s="1415"/>
      <c r="G217" s="1415"/>
      <c r="H217" s="1415"/>
      <c r="I217" s="1415"/>
      <c r="J217" s="1415"/>
      <c r="K217" s="1415"/>
      <c r="L217" s="1415"/>
      <c r="M217" s="1415"/>
      <c r="N217" s="1415"/>
      <c r="O217" s="1415"/>
      <c r="P217" s="1415"/>
      <c r="Q217" s="1415"/>
      <c r="R217" s="1415"/>
      <c r="S217" s="1415"/>
      <c r="T217" s="1415"/>
      <c r="U217" s="1415"/>
      <c r="V217" s="1415"/>
      <c r="W217" s="1415"/>
      <c r="X217" s="1415"/>
      <c r="Y217" s="1415"/>
      <c r="Z217" s="1415"/>
      <c r="AA217" s="42"/>
      <c r="AB217" s="42"/>
      <c r="AC217" s="42"/>
      <c r="AD217" s="42"/>
      <c r="AE217" s="42"/>
      <c r="AF217" s="42"/>
      <c r="AX217" s="37" t="s">
        <v>967</v>
      </c>
      <c r="BC217" t="s">
        <v>968</v>
      </c>
    </row>
    <row r="218" spans="1:72" ht="12.95" customHeight="1">
      <c r="C218"/>
      <c r="E218" s="37" t="s">
        <v>969</v>
      </c>
      <c r="AA218" s="42"/>
      <c r="AC218" s="1351"/>
      <c r="AD218" s="1351"/>
      <c r="AE218" s="1351"/>
      <c r="AF218" s="1351"/>
      <c r="AG218" s="1351"/>
      <c r="AH218" s="1351"/>
      <c r="AI218" s="1351"/>
      <c r="AJ218" s="1351"/>
      <c r="AK218" s="1351"/>
      <c r="AL218" s="1351"/>
      <c r="AM218" s="1351"/>
      <c r="BC218" t="s">
        <v>970</v>
      </c>
      <c r="BI218" s="35"/>
    </row>
    <row r="219" spans="1:72" ht="12.95" customHeight="1">
      <c r="C219"/>
      <c r="E219" s="37" t="s">
        <v>971</v>
      </c>
      <c r="AA219" s="42"/>
      <c r="AC219" s="1351"/>
      <c r="AD219" s="1351"/>
      <c r="AE219" s="1351"/>
      <c r="AF219" s="1351"/>
      <c r="AG219" s="1351"/>
      <c r="AH219" s="1351"/>
      <c r="AI219" s="1351"/>
      <c r="AJ219" s="1351"/>
      <c r="AK219" s="1351"/>
      <c r="AL219" s="1351"/>
      <c r="AM219" s="1351"/>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68" t="s">
        <v>916</v>
      </c>
      <c r="E223" s="1068"/>
      <c r="F223" s="1068"/>
      <c r="G223" s="1068"/>
      <c r="H223" s="1068"/>
      <c r="I223" s="1068"/>
      <c r="J223" s="1068"/>
      <c r="K223" s="1068"/>
      <c r="L223" s="1068"/>
      <c r="M223" s="1068"/>
      <c r="N223" s="1068"/>
      <c r="O223" s="1068"/>
      <c r="P223" s="1068"/>
      <c r="Q223" s="1068"/>
      <c r="R223" s="1068"/>
      <c r="S223" s="1068"/>
      <c r="T223" s="1068"/>
      <c r="U223" s="1068"/>
      <c r="V223" s="1068"/>
      <c r="W223" s="1068"/>
      <c r="X223" s="1068"/>
      <c r="Y223" s="1068"/>
      <c r="Z223" s="1068"/>
      <c r="AA223" s="1068"/>
      <c r="AB223" s="1068"/>
      <c r="AC223" s="1068"/>
      <c r="AD223" s="1068"/>
      <c r="AE223" s="1068"/>
      <c r="AF223" s="1068"/>
      <c r="AG223" s="1068"/>
      <c r="AH223" s="1068"/>
      <c r="AI223" s="1068"/>
      <c r="AJ223" s="21"/>
      <c r="AK223" s="21"/>
      <c r="AL223" s="21"/>
    </row>
    <row r="224" spans="1:72" ht="12.95" customHeight="1">
      <c r="C224"/>
      <c r="AJ224" s="37"/>
    </row>
    <row r="225" spans="1:59" ht="12.95" customHeight="1">
      <c r="C225"/>
      <c r="D225" t="s">
        <v>976</v>
      </c>
      <c r="O225" s="1063">
        <v>12</v>
      </c>
      <c r="P225" s="1063"/>
    </row>
    <row r="226" spans="1:59" ht="12.95" customHeight="1">
      <c r="C226"/>
      <c r="D226" t="s">
        <v>977</v>
      </c>
      <c r="O226" s="1063">
        <v>18</v>
      </c>
      <c r="P226" s="1063"/>
      <c r="BB226" s="37" t="s">
        <v>978</v>
      </c>
      <c r="BG226" s="336">
        <f>IF(AND(AND($M$251="for profit",$M$259="for profit",$M$267="nonprofit")),2,0)</f>
        <v>0</v>
      </c>
    </row>
    <row r="227" spans="1:59" ht="12.95" customHeight="1">
      <c r="C227"/>
      <c r="D227" t="s">
        <v>979</v>
      </c>
      <c r="O227" s="1063">
        <v>7</v>
      </c>
      <c r="P227" s="1063"/>
      <c r="BB227" s="37" t="s">
        <v>978</v>
      </c>
      <c r="BG227" s="336">
        <f>IF(AND(AND($M$251="for profit",$M$259="nonprofit",$M$267="for profit")),2,0)</f>
        <v>0</v>
      </c>
    </row>
    <row r="228" spans="1:59" ht="12.95" customHeight="1">
      <c r="C228"/>
      <c r="D228" t="s">
        <v>900</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0</v>
      </c>
    </row>
    <row r="231" spans="1:59" ht="12.95" customHeight="1">
      <c r="A231" s="1048" t="s">
        <v>982</v>
      </c>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c r="AC231" s="1048"/>
      <c r="AD231" s="1048"/>
      <c r="AE231" s="1048"/>
      <c r="AF231" s="1048"/>
      <c r="AG231" s="1048"/>
      <c r="AH231" s="1048"/>
      <c r="AI231" s="1048"/>
      <c r="AJ231" s="1048"/>
      <c r="AK231" s="1048"/>
      <c r="AL231" s="1048"/>
      <c r="AM231" s="1048"/>
      <c r="AN231" s="1048"/>
      <c r="AO231" s="1048"/>
      <c r="AP231" s="1048"/>
      <c r="AQ231" s="1048"/>
      <c r="AR231" s="1048"/>
      <c r="AS231" s="1048"/>
      <c r="AT231" s="1048"/>
    </row>
    <row r="232" spans="1:59" ht="12.95"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c r="AC232" s="1048"/>
      <c r="AD232" s="1048"/>
      <c r="AE232" s="1048"/>
      <c r="AF232" s="1048"/>
      <c r="AG232" s="1048"/>
      <c r="AH232" s="1048"/>
      <c r="AI232" s="1048"/>
      <c r="AJ232" s="1048"/>
      <c r="AK232" s="1048"/>
      <c r="AL232" s="1048"/>
      <c r="AM232" s="1048"/>
      <c r="AN232" s="1048"/>
      <c r="AO232" s="1048"/>
      <c r="AP232" s="1048"/>
      <c r="AQ232" s="1048"/>
      <c r="AR232" s="1048"/>
      <c r="AS232" s="1048"/>
      <c r="AT232" s="1048"/>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109" t="str">
        <f>H15</f>
        <v>1245 McKay Ave, L.P.</v>
      </c>
      <c r="N235" s="1109"/>
      <c r="O235" s="1109"/>
      <c r="P235" s="1109"/>
      <c r="Q235" s="1109"/>
      <c r="R235" s="1109"/>
      <c r="S235" s="1109"/>
      <c r="T235" s="1109"/>
      <c r="U235" s="1109"/>
      <c r="V235" s="1109"/>
      <c r="W235" s="1109"/>
      <c r="X235" s="1109"/>
      <c r="Y235" s="1109"/>
      <c r="Z235" s="1109"/>
      <c r="AA235" s="1109"/>
      <c r="AB235" s="1109"/>
      <c r="AC235" s="1109"/>
      <c r="AD235" s="1109"/>
      <c r="AE235" s="1109"/>
      <c r="AF235" s="1109"/>
      <c r="AG235" s="1109"/>
      <c r="AH235" s="1109"/>
      <c r="AI235" s="1109"/>
      <c r="AJ235" s="1109"/>
      <c r="AK235" s="1109"/>
      <c r="BB235" s="3"/>
      <c r="BG235" s="37"/>
    </row>
    <row r="236" spans="1:59" ht="12.95" customHeight="1">
      <c r="C236"/>
      <c r="D236" s="37" t="s">
        <v>984</v>
      </c>
      <c r="E236" s="37"/>
      <c r="F236" s="37"/>
      <c r="G236" s="37"/>
      <c r="H236" s="37"/>
      <c r="I236" s="37"/>
      <c r="J236" s="37"/>
      <c r="K236" s="37"/>
      <c r="M236" s="1068" t="s">
        <v>985</v>
      </c>
      <c r="N236" s="1068"/>
      <c r="O236" s="1068"/>
      <c r="P236" s="1068"/>
      <c r="Q236" s="1068"/>
      <c r="R236" s="1068"/>
      <c r="S236" s="1068"/>
      <c r="T236" s="1068"/>
      <c r="U236" s="1068"/>
      <c r="V236" s="1068"/>
      <c r="W236" s="1068"/>
      <c r="X236" s="1068"/>
      <c r="Y236" s="1068"/>
      <c r="Z236" s="1068"/>
      <c r="AA236" s="1068"/>
      <c r="AB236" s="1068"/>
      <c r="AC236" s="1068"/>
      <c r="AD236" s="1068"/>
      <c r="AE236" s="1068"/>
      <c r="AM236" s="37"/>
      <c r="AN236" s="37"/>
      <c r="BB236" t="s">
        <v>986</v>
      </c>
      <c r="BG236" s="336">
        <f>IF(AND(AND($M$251="nonprofit",$M$259="nonprofit",$M$267="nonprofit")),1,0)</f>
        <v>0</v>
      </c>
    </row>
    <row r="237" spans="1:59" ht="12.95" customHeight="1">
      <c r="C237"/>
      <c r="D237" s="37" t="s">
        <v>849</v>
      </c>
      <c r="E237" s="37"/>
      <c r="M237" s="1068" t="s">
        <v>738</v>
      </c>
      <c r="N237" s="1068"/>
      <c r="O237" s="1068"/>
      <c r="P237" s="1068"/>
      <c r="Q237" s="1068"/>
      <c r="R237" s="1068"/>
      <c r="S237" s="1068"/>
      <c r="T237" s="1068"/>
      <c r="V237" s="810" t="s">
        <v>987</v>
      </c>
      <c r="W237" s="1213" t="s">
        <v>988</v>
      </c>
      <c r="X237" s="1213"/>
      <c r="Y237" s="37" t="s">
        <v>853</v>
      </c>
      <c r="AC237" s="1068">
        <v>94102</v>
      </c>
      <c r="AD237" s="1068"/>
      <c r="AE237" s="1068"/>
      <c r="AN237" s="37"/>
      <c r="BB237" t="s">
        <v>986</v>
      </c>
      <c r="BG237" s="336">
        <f>IF(AND(AND($M$251="nonprofit",$M$259="nonprofit",$M$267="(select one)")),1,0)</f>
        <v>1</v>
      </c>
    </row>
    <row r="238" spans="1:59" ht="12.95" customHeight="1">
      <c r="C238"/>
      <c r="D238" s="37" t="s">
        <v>989</v>
      </c>
      <c r="E238" s="37"/>
      <c r="F238" s="37"/>
      <c r="G238" s="37"/>
      <c r="H238" s="37"/>
      <c r="I238" s="37"/>
      <c r="J238" s="37"/>
      <c r="K238" s="871"/>
      <c r="M238" s="1068" t="s">
        <v>740</v>
      </c>
      <c r="N238" s="1068"/>
      <c r="O238" s="1068"/>
      <c r="P238" s="1068"/>
      <c r="Q238" s="1068"/>
      <c r="R238" s="1068"/>
      <c r="S238" s="1068"/>
      <c r="T238" s="1068"/>
      <c r="U238" s="1068"/>
      <c r="V238" s="1068"/>
      <c r="W238" s="1068"/>
      <c r="X238" s="1068"/>
      <c r="Y238" s="1068"/>
      <c r="Z238" s="1068"/>
      <c r="AA238" s="1068"/>
      <c r="AB238" s="1068"/>
      <c r="AC238" s="1068"/>
      <c r="AD238" s="1068"/>
      <c r="AE238" s="1068"/>
      <c r="AI238" s="37"/>
      <c r="AJ238" s="37"/>
      <c r="AK238" s="37"/>
      <c r="AL238" s="37"/>
      <c r="AN238" s="37"/>
      <c r="BB238" t="s">
        <v>986</v>
      </c>
      <c r="BG238" s="336">
        <f>IF(AND(AND($M$251="nonprofit",$M$259="(select one)",$M$267="(select one)")),1,0)</f>
        <v>0</v>
      </c>
    </row>
    <row r="239" spans="1:59" ht="12.95" customHeight="1">
      <c r="C239"/>
      <c r="D239" s="37" t="s">
        <v>990</v>
      </c>
      <c r="E239" s="37"/>
      <c r="F239" s="37"/>
      <c r="M239" s="1216" t="s">
        <v>991</v>
      </c>
      <c r="N239" s="1216"/>
      <c r="O239" s="1216"/>
      <c r="P239" s="1216"/>
      <c r="Q239" s="1216"/>
      <c r="R239" s="1216"/>
      <c r="S239" s="37" t="s">
        <v>992</v>
      </c>
      <c r="T239" s="37"/>
      <c r="U239" s="1213"/>
      <c r="V239" s="1213"/>
      <c r="W239" s="1213"/>
      <c r="X239" s="37" t="s">
        <v>993</v>
      </c>
      <c r="Z239" s="1216"/>
      <c r="AA239" s="1216"/>
      <c r="AB239" s="1216"/>
      <c r="AC239" s="1216"/>
      <c r="AD239" s="1216"/>
      <c r="AE239" s="1216"/>
      <c r="AM239" s="37"/>
      <c r="AN239" s="37"/>
      <c r="BB239" t="s">
        <v>994</v>
      </c>
      <c r="BG239" s="336">
        <f>IF(AND(AND($M$251="for profit",$M$259="for profit",$M$267="for profit")),3,0)</f>
        <v>0</v>
      </c>
    </row>
    <row r="240" spans="1:59" ht="12.95" customHeight="1">
      <c r="C240"/>
      <c r="D240" s="37" t="s">
        <v>995</v>
      </c>
      <c r="E240" s="37"/>
      <c r="F240" s="37"/>
      <c r="M240" s="1337" t="s">
        <v>996</v>
      </c>
      <c r="N240" s="1337"/>
      <c r="O240" s="1337"/>
      <c r="P240" s="1337"/>
      <c r="Q240" s="1337"/>
      <c r="R240" s="1337"/>
      <c r="S240" s="1337"/>
      <c r="T240" s="1337"/>
      <c r="U240" s="1337"/>
      <c r="V240" s="1337"/>
      <c r="W240" s="1337"/>
      <c r="X240" s="1337"/>
      <c r="Y240" s="1337"/>
      <c r="Z240" s="1337"/>
      <c r="AA240" s="1337"/>
      <c r="AB240" s="1337"/>
      <c r="AC240" s="1337"/>
      <c r="AD240" s="1337"/>
      <c r="AE240" s="1337"/>
      <c r="AF240" s="37"/>
      <c r="AG240" s="37"/>
      <c r="AH240" s="37"/>
      <c r="AI240" s="37"/>
      <c r="AJ240" s="37"/>
      <c r="AK240" s="37"/>
      <c r="AL240" s="37"/>
      <c r="AN240" s="37"/>
      <c r="AO240" s="37"/>
      <c r="BB240" t="s">
        <v>994</v>
      </c>
      <c r="BG240" s="337">
        <f>IF(AND(AND($M$251="for profit",$M$259="for profit",$M$267="(select one)")),3,0)</f>
        <v>0</v>
      </c>
    </row>
    <row r="241" spans="1:67" ht="12.95" customHeight="1">
      <c r="A241" s="3" t="s">
        <v>830</v>
      </c>
      <c r="C241" s="3" t="s">
        <v>997</v>
      </c>
      <c r="M241" s="1214" t="s">
        <v>968</v>
      </c>
      <c r="N241" s="1214"/>
      <c r="O241" s="1214"/>
      <c r="P241" s="1214"/>
      <c r="Q241" s="1214"/>
      <c r="R241" s="1214"/>
      <c r="S241" s="1214"/>
      <c r="T241" s="1214"/>
      <c r="U241" s="37" t="s">
        <v>998</v>
      </c>
      <c r="AA241" s="1339" t="s">
        <v>326</v>
      </c>
      <c r="AB241" s="1339"/>
      <c r="AC241" s="1339"/>
      <c r="AD241" s="1339"/>
      <c r="AE241" s="1339"/>
      <c r="AF241" s="1339"/>
      <c r="AG241" s="1339"/>
      <c r="AH241" s="1339"/>
      <c r="AI241" s="1339"/>
      <c r="AJ241" s="1339"/>
      <c r="AK241" s="1339"/>
      <c r="AL241" s="37"/>
      <c r="AM241" s="37"/>
      <c r="AN241" s="37"/>
      <c r="AO241" s="37"/>
      <c r="BB241" t="s">
        <v>994</v>
      </c>
      <c r="BG241" s="337">
        <f>IF(AND(AND($M$251="for profit",$M$259="(select one)",$M$267="(select one)")),3,0)</f>
        <v>0</v>
      </c>
    </row>
    <row r="242" spans="1:67" ht="12.95" customHeight="1">
      <c r="C242"/>
      <c r="D242" t="s">
        <v>999</v>
      </c>
      <c r="M242" s="1068" t="s">
        <v>326</v>
      </c>
      <c r="N242" s="1072"/>
      <c r="O242" s="1072"/>
      <c r="P242" s="1072"/>
      <c r="Q242" s="1072"/>
      <c r="R242" s="1072"/>
      <c r="S242" s="1072"/>
      <c r="T242" s="1072"/>
      <c r="U242" s="1072"/>
      <c r="V242" s="1072"/>
      <c r="W242" s="1072"/>
      <c r="X242" s="1072"/>
      <c r="Y242" s="1072"/>
      <c r="Z242" s="1072"/>
      <c r="AA242" s="1072"/>
      <c r="AB242" s="1072"/>
      <c r="AC242" s="1072"/>
      <c r="AD242" s="1072"/>
      <c r="AE242" s="1072"/>
      <c r="AF242" s="827" t="str">
        <f>IF(AND(M241="other",M242=""),"!","")</f>
        <v/>
      </c>
      <c r="AG242" s="827"/>
      <c r="AH242" s="37"/>
      <c r="AI242" s="37"/>
      <c r="AJ242" s="37"/>
      <c r="AK242" s="37"/>
      <c r="AL242" s="37"/>
    </row>
    <row r="243" spans="1:67" ht="12.95" customHeight="1">
      <c r="C243"/>
      <c r="D243" s="37"/>
      <c r="AM243" s="37"/>
    </row>
    <row r="244" spans="1:67" ht="12.95" customHeight="1">
      <c r="A244" s="3" t="s">
        <v>910</v>
      </c>
      <c r="C244" s="3" t="s">
        <v>129</v>
      </c>
      <c r="D244" s="37"/>
      <c r="L244" s="12"/>
      <c r="M244" s="12"/>
      <c r="N244" s="12"/>
      <c r="AN244" s="37"/>
      <c r="BB244" t="s">
        <v>321</v>
      </c>
      <c r="BH244">
        <v>1</v>
      </c>
      <c r="BI244" t="s">
        <v>1000</v>
      </c>
    </row>
    <row r="245" spans="1:67" ht="12.95" customHeight="1">
      <c r="A245" s="871"/>
      <c r="C245" s="55" t="s">
        <v>1001</v>
      </c>
      <c r="D245" s="37" t="s">
        <v>1002</v>
      </c>
      <c r="E245" s="37"/>
      <c r="F245" s="37"/>
      <c r="G245" s="37"/>
      <c r="H245" s="37"/>
      <c r="I245" s="37"/>
      <c r="J245" s="37"/>
      <c r="K245" s="37"/>
      <c r="L245" s="37"/>
      <c r="M245" s="1336" t="s">
        <v>1003</v>
      </c>
      <c r="N245" s="1336"/>
      <c r="O245" s="1336"/>
      <c r="P245" s="1336"/>
      <c r="Q245" s="1336"/>
      <c r="R245" s="1336"/>
      <c r="S245" s="1336"/>
      <c r="T245" s="1336"/>
      <c r="U245" s="1336"/>
      <c r="V245" s="1336"/>
      <c r="W245" s="1336"/>
      <c r="X245" s="1336"/>
      <c r="Y245" s="1336"/>
      <c r="Z245" s="1336"/>
      <c r="AA245" s="1336"/>
      <c r="AB245" s="1336"/>
      <c r="AC245" s="1336"/>
      <c r="AD245" s="1336"/>
      <c r="AE245" s="1336"/>
      <c r="AF245" s="1336" t="s">
        <v>1004</v>
      </c>
      <c r="AG245" s="1336"/>
      <c r="AH245" s="1336"/>
      <c r="AI245" s="1336"/>
      <c r="AJ245" s="1336"/>
      <c r="AK245" s="1336"/>
      <c r="AM245" s="37"/>
      <c r="AN245" s="37"/>
      <c r="BB245" s="37" t="s">
        <v>1005</v>
      </c>
      <c r="BH245">
        <v>2</v>
      </c>
      <c r="BI245" t="s">
        <v>966</v>
      </c>
      <c r="BO245" s="881" t="str">
        <f>IFERROR(VLOOKUP(AZ260,BH244:BI246,2,FALSE),"")</f>
        <v>Nonprofit</v>
      </c>
    </row>
    <row r="246" spans="1:67" ht="12.95" customHeight="1">
      <c r="A246" s="871"/>
      <c r="B246" s="37"/>
      <c r="C246" s="37"/>
      <c r="D246" s="37" t="s">
        <v>984</v>
      </c>
      <c r="E246" s="37"/>
      <c r="F246" s="37"/>
      <c r="G246" s="37"/>
      <c r="H246" s="37"/>
      <c r="I246" s="37"/>
      <c r="J246" s="37"/>
      <c r="K246" s="37"/>
      <c r="L246" s="37"/>
      <c r="M246" s="1068" t="s">
        <v>985</v>
      </c>
      <c r="N246" s="1068"/>
      <c r="O246" s="1068"/>
      <c r="P246" s="1068"/>
      <c r="Q246" s="1068"/>
      <c r="R246" s="1068"/>
      <c r="S246" s="1068"/>
      <c r="T246" s="1068"/>
      <c r="U246" s="1068"/>
      <c r="V246" s="1068"/>
      <c r="W246" s="1068"/>
      <c r="X246" s="1068"/>
      <c r="Y246" s="1068"/>
      <c r="Z246" s="1068"/>
      <c r="AA246" s="1068"/>
      <c r="AB246" s="1068"/>
      <c r="AC246" s="1068"/>
      <c r="AD246" s="1068"/>
      <c r="AE246" s="1068"/>
      <c r="AL246" s="37"/>
      <c r="AN246" s="37"/>
      <c r="BB246" s="37" t="s">
        <v>1006</v>
      </c>
      <c r="BH246">
        <v>3</v>
      </c>
      <c r="BI246" t="s">
        <v>1007</v>
      </c>
    </row>
    <row r="247" spans="1:67" ht="12.95" customHeight="1">
      <c r="A247" s="871"/>
      <c r="B247" s="37"/>
      <c r="C247" s="37"/>
      <c r="D247" s="37" t="s">
        <v>849</v>
      </c>
      <c r="E247" s="37"/>
      <c r="M247" s="1068" t="s">
        <v>738</v>
      </c>
      <c r="N247" s="1068"/>
      <c r="O247" s="1068"/>
      <c r="P247" s="1068"/>
      <c r="Q247" s="1068"/>
      <c r="R247" s="1068"/>
      <c r="S247" s="1068"/>
      <c r="T247" s="1068"/>
      <c r="V247" s="810" t="s">
        <v>987</v>
      </c>
      <c r="W247" s="1213" t="s">
        <v>988</v>
      </c>
      <c r="X247" s="1213"/>
      <c r="Y247" s="37" t="s">
        <v>853</v>
      </c>
      <c r="AC247" s="1068">
        <v>94102</v>
      </c>
      <c r="AD247" s="1068"/>
      <c r="AE247" s="1068"/>
      <c r="AN247" s="37"/>
    </row>
    <row r="248" spans="1:67" ht="12.95" customHeight="1">
      <c r="A248" s="871"/>
      <c r="B248" s="37"/>
      <c r="C248" s="37"/>
      <c r="D248" s="37" t="s">
        <v>989</v>
      </c>
      <c r="E248" s="37"/>
      <c r="F248" s="37"/>
      <c r="G248" s="37"/>
      <c r="H248" s="37"/>
      <c r="I248" s="37"/>
      <c r="J248" s="37"/>
      <c r="K248" s="37"/>
      <c r="L248" s="871"/>
      <c r="M248" s="1068" t="s">
        <v>740</v>
      </c>
      <c r="N248" s="1068"/>
      <c r="O248" s="1068"/>
      <c r="P248" s="1068"/>
      <c r="Q248" s="1068"/>
      <c r="R248" s="1068"/>
      <c r="S248" s="1068"/>
      <c r="T248" s="1068"/>
      <c r="U248" s="1068"/>
      <c r="V248" s="1068"/>
      <c r="W248" s="1068"/>
      <c r="X248" s="1068"/>
      <c r="Y248" s="1068"/>
      <c r="Z248" s="1068"/>
      <c r="AA248" s="1068"/>
      <c r="AB248" s="1068"/>
      <c r="AC248" s="1068"/>
      <c r="AD248" s="1068"/>
      <c r="AE248" s="1068"/>
      <c r="AJ248" s="37"/>
      <c r="AK248" s="37"/>
      <c r="AL248" s="37"/>
      <c r="AN248" s="37"/>
    </row>
    <row r="249" spans="1:67" ht="12.95" customHeight="1">
      <c r="A249" s="871"/>
      <c r="B249" s="37"/>
      <c r="C249" s="37"/>
      <c r="D249" s="37" t="s">
        <v>990</v>
      </c>
      <c r="E249" s="37"/>
      <c r="F249" s="37"/>
      <c r="M249" s="1216" t="s">
        <v>991</v>
      </c>
      <c r="N249" s="1216"/>
      <c r="O249" s="1216"/>
      <c r="P249" s="1216"/>
      <c r="Q249" s="1216"/>
      <c r="R249" s="1216"/>
      <c r="S249" s="37" t="s">
        <v>992</v>
      </c>
      <c r="T249" s="37"/>
      <c r="U249" s="1213"/>
      <c r="V249" s="1213"/>
      <c r="W249" s="1213"/>
      <c r="X249" s="37" t="s">
        <v>993</v>
      </c>
      <c r="Z249" s="1216"/>
      <c r="AA249" s="1216"/>
      <c r="AB249" s="1216"/>
      <c r="AC249" s="1216"/>
      <c r="AD249" s="1216"/>
      <c r="AE249" s="1216"/>
      <c r="AM249" s="37"/>
      <c r="AN249" s="37"/>
    </row>
    <row r="250" spans="1:67" ht="12.95" customHeight="1">
      <c r="A250" s="871"/>
      <c r="B250" s="37"/>
      <c r="C250" s="37"/>
      <c r="D250" s="37" t="s">
        <v>995</v>
      </c>
      <c r="E250" s="37"/>
      <c r="F250" s="37"/>
      <c r="M250" s="1337" t="s">
        <v>996</v>
      </c>
      <c r="N250" s="1337"/>
      <c r="O250" s="1337"/>
      <c r="P250" s="1337"/>
      <c r="Q250" s="1337"/>
      <c r="R250" s="1337"/>
      <c r="S250" s="1337"/>
      <c r="T250" s="1337"/>
      <c r="U250" s="1337"/>
      <c r="V250" s="1337"/>
      <c r="W250" s="1337"/>
      <c r="X250" s="1337"/>
      <c r="Y250" s="1337"/>
      <c r="Z250" s="1337"/>
      <c r="AA250" s="1337"/>
      <c r="AB250" s="1337"/>
      <c r="AC250" s="1337"/>
      <c r="AD250" s="1337"/>
      <c r="AE250" s="1337"/>
      <c r="AG250" s="37"/>
      <c r="AH250" s="37"/>
      <c r="AI250" s="37"/>
      <c r="AJ250" s="37"/>
      <c r="AK250" s="37"/>
      <c r="AL250" s="37"/>
    </row>
    <row r="251" spans="1:67" ht="12.95" customHeight="1">
      <c r="A251" s="18"/>
      <c r="B251" s="37"/>
      <c r="C251" s="55"/>
      <c r="D251" s="37" t="s">
        <v>1008</v>
      </c>
      <c r="E251" s="37"/>
      <c r="F251" s="37"/>
      <c r="G251" s="37"/>
      <c r="H251" s="37"/>
      <c r="I251" s="37"/>
      <c r="J251" s="37"/>
      <c r="K251" s="37"/>
      <c r="L251" s="37"/>
      <c r="M251" s="1214" t="s">
        <v>1000</v>
      </c>
      <c r="N251" s="1214"/>
      <c r="O251" s="1214"/>
      <c r="P251" s="1214"/>
      <c r="Q251" s="1214"/>
      <c r="R251" s="1214"/>
      <c r="S251" s="1214"/>
      <c r="T251" s="1214"/>
      <c r="U251" s="37" t="s">
        <v>998</v>
      </c>
      <c r="AA251" s="1339" t="s">
        <v>1009</v>
      </c>
      <c r="AB251" s="1339"/>
      <c r="AC251" s="1339"/>
      <c r="AD251" s="1339"/>
      <c r="AE251" s="1339"/>
      <c r="AF251" s="1339"/>
      <c r="AG251" s="1339"/>
      <c r="AH251" s="1339"/>
      <c r="AI251" s="1339"/>
      <c r="AJ251" s="1339"/>
      <c r="AK251" s="1339"/>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1010</v>
      </c>
      <c r="D253" s="37" t="s">
        <v>1011</v>
      </c>
      <c r="E253" s="37"/>
      <c r="F253" s="37"/>
      <c r="G253" s="37"/>
      <c r="H253" s="37"/>
      <c r="I253" s="37"/>
      <c r="J253" s="37"/>
      <c r="K253" s="37"/>
      <c r="L253" s="37"/>
      <c r="M253" s="1336" t="s">
        <v>1012</v>
      </c>
      <c r="N253" s="1336"/>
      <c r="O253" s="1336"/>
      <c r="P253" s="1336"/>
      <c r="Q253" s="1336"/>
      <c r="R253" s="1336"/>
      <c r="S253" s="1336"/>
      <c r="T253" s="1336"/>
      <c r="U253" s="1336"/>
      <c r="V253" s="1336"/>
      <c r="W253" s="1336"/>
      <c r="X253" s="1336"/>
      <c r="Y253" s="1336"/>
      <c r="Z253" s="1336"/>
      <c r="AA253" s="1336"/>
      <c r="AB253" s="1336"/>
      <c r="AC253" s="1336"/>
      <c r="AD253" s="1336"/>
      <c r="AE253" s="1336"/>
      <c r="AF253" s="1336" t="s">
        <v>1013</v>
      </c>
      <c r="AG253" s="1336"/>
      <c r="AH253" s="1336"/>
      <c r="AI253" s="1336"/>
      <c r="AJ253" s="1336"/>
      <c r="AK253" s="1336"/>
      <c r="AM253" s="37"/>
    </row>
    <row r="254" spans="1:67" ht="12.95" customHeight="1">
      <c r="A254" s="871"/>
      <c r="B254" s="37"/>
      <c r="C254" s="37"/>
      <c r="D254" s="37" t="s">
        <v>984</v>
      </c>
      <c r="E254" s="37"/>
      <c r="F254" s="37"/>
      <c r="G254" s="37"/>
      <c r="H254" s="37"/>
      <c r="I254" s="37"/>
      <c r="J254" s="37"/>
      <c r="K254" s="37"/>
      <c r="L254" s="37"/>
      <c r="M254" s="1068" t="s">
        <v>1014</v>
      </c>
      <c r="N254" s="1068"/>
      <c r="O254" s="1068"/>
      <c r="P254" s="1068"/>
      <c r="Q254" s="1068"/>
      <c r="R254" s="1068"/>
      <c r="S254" s="1068"/>
      <c r="T254" s="1068"/>
      <c r="U254" s="1068"/>
      <c r="V254" s="1068"/>
      <c r="W254" s="1068"/>
      <c r="X254" s="1068"/>
      <c r="Y254" s="1068"/>
      <c r="Z254" s="1068"/>
      <c r="AA254" s="1068"/>
      <c r="AB254" s="1068"/>
      <c r="AC254" s="1068"/>
      <c r="AD254" s="1068"/>
      <c r="AE254" s="1068"/>
      <c r="AL254" s="37"/>
    </row>
    <row r="255" spans="1:67" ht="12.95" customHeight="1">
      <c r="A255" s="871"/>
      <c r="B255" s="37"/>
      <c r="C255" s="37"/>
      <c r="D255" s="37" t="s">
        <v>849</v>
      </c>
      <c r="E255" s="37"/>
      <c r="M255" s="1068" t="s">
        <v>750</v>
      </c>
      <c r="N255" s="1068"/>
      <c r="O255" s="1068"/>
      <c r="P255" s="1068"/>
      <c r="Q255" s="1068"/>
      <c r="R255" s="1068"/>
      <c r="S255" s="1068"/>
      <c r="T255" s="1068"/>
      <c r="V255" s="810" t="s">
        <v>987</v>
      </c>
      <c r="W255" s="1213" t="s">
        <v>988</v>
      </c>
      <c r="X255" s="1213"/>
      <c r="Y255" s="37" t="s">
        <v>853</v>
      </c>
      <c r="AC255" s="1068">
        <v>94501</v>
      </c>
      <c r="AD255" s="1068"/>
      <c r="AE255" s="1068"/>
    </row>
    <row r="256" spans="1:67" ht="12.95" customHeight="1">
      <c r="A256" s="871"/>
      <c r="B256" s="37"/>
      <c r="C256" s="37"/>
      <c r="D256" s="37" t="s">
        <v>989</v>
      </c>
      <c r="E256" s="37"/>
      <c r="F256" s="37"/>
      <c r="G256" s="37"/>
      <c r="H256" s="37"/>
      <c r="I256" s="37"/>
      <c r="J256" s="37"/>
      <c r="K256" s="37"/>
      <c r="L256" s="871"/>
      <c r="M256" s="1068" t="s">
        <v>1015</v>
      </c>
      <c r="N256" s="1068"/>
      <c r="O256" s="1068"/>
      <c r="P256" s="1068"/>
      <c r="Q256" s="1068"/>
      <c r="R256" s="1068"/>
      <c r="S256" s="1068"/>
      <c r="T256" s="1068"/>
      <c r="U256" s="1068"/>
      <c r="V256" s="1068"/>
      <c r="W256" s="1068"/>
      <c r="X256" s="1068"/>
      <c r="Y256" s="1068"/>
      <c r="Z256" s="1068"/>
      <c r="AA256" s="1068"/>
      <c r="AB256" s="1068"/>
      <c r="AC256" s="1068"/>
      <c r="AD256" s="1068"/>
      <c r="AE256" s="1068"/>
      <c r="AJ256" s="37"/>
      <c r="AK256" s="37"/>
      <c r="AL256" s="37"/>
    </row>
    <row r="257" spans="1:53" ht="12.95" customHeight="1">
      <c r="A257" s="871"/>
      <c r="B257" s="37"/>
      <c r="C257" s="37"/>
      <c r="D257" s="37" t="s">
        <v>990</v>
      </c>
      <c r="E257" s="37"/>
      <c r="F257" s="37"/>
      <c r="M257" s="1216" t="s">
        <v>1016</v>
      </c>
      <c r="N257" s="1216"/>
      <c r="O257" s="1216"/>
      <c r="P257" s="1216"/>
      <c r="Q257" s="1216"/>
      <c r="R257" s="1216"/>
      <c r="S257" s="37" t="s">
        <v>992</v>
      </c>
      <c r="T257" s="37"/>
      <c r="U257" s="1213"/>
      <c r="V257" s="1213"/>
      <c r="W257" s="1213"/>
      <c r="X257" s="37" t="s">
        <v>993</v>
      </c>
      <c r="Z257" s="1216"/>
      <c r="AA257" s="1216"/>
      <c r="AB257" s="1216"/>
      <c r="AC257" s="1216"/>
      <c r="AD257" s="1216"/>
      <c r="AE257" s="1216"/>
      <c r="BA257" s="37"/>
    </row>
    <row r="258" spans="1:53" ht="12.95" customHeight="1">
      <c r="A258" s="871"/>
      <c r="B258" s="37"/>
      <c r="C258" s="37"/>
      <c r="D258" s="37" t="s">
        <v>995</v>
      </c>
      <c r="E258" s="37"/>
      <c r="F258" s="37"/>
      <c r="M258" s="1337" t="s">
        <v>1017</v>
      </c>
      <c r="N258" s="1337"/>
      <c r="O258" s="1337"/>
      <c r="P258" s="1337"/>
      <c r="Q258" s="1337"/>
      <c r="R258" s="1337"/>
      <c r="S258" s="1337"/>
      <c r="T258" s="1337"/>
      <c r="U258" s="1337"/>
      <c r="V258" s="1337"/>
      <c r="W258" s="1337"/>
      <c r="X258" s="1337"/>
      <c r="Y258" s="1337"/>
      <c r="Z258" s="1337"/>
      <c r="AA258" s="1337"/>
      <c r="AB258" s="1337"/>
      <c r="AC258" s="1337"/>
      <c r="AD258" s="1337"/>
      <c r="AE258" s="1337"/>
      <c r="AG258" s="37"/>
      <c r="AH258" s="37"/>
      <c r="AI258" s="37"/>
      <c r="AJ258" s="37"/>
      <c r="AK258" s="37"/>
      <c r="AL258" s="37"/>
    </row>
    <row r="259" spans="1:53" ht="12.95" customHeight="1">
      <c r="A259" s="18"/>
      <c r="B259" s="37"/>
      <c r="C259" s="55"/>
      <c r="D259" s="37" t="s">
        <v>1008</v>
      </c>
      <c r="E259" s="37"/>
      <c r="F259" s="37"/>
      <c r="G259" s="37"/>
      <c r="H259" s="37"/>
      <c r="I259" s="37"/>
      <c r="J259" s="37"/>
      <c r="K259" s="37"/>
      <c r="L259" s="37"/>
      <c r="M259" s="1214" t="s">
        <v>1000</v>
      </c>
      <c r="N259" s="1214"/>
      <c r="O259" s="1214"/>
      <c r="P259" s="1214"/>
      <c r="Q259" s="1214"/>
      <c r="R259" s="1214"/>
      <c r="S259" s="1214"/>
      <c r="T259" s="1214"/>
      <c r="U259" s="37" t="s">
        <v>998</v>
      </c>
      <c r="AA259" s="1339" t="s">
        <v>326</v>
      </c>
      <c r="AB259" s="1339"/>
      <c r="AC259" s="1339"/>
      <c r="AD259" s="1339"/>
      <c r="AE259" s="1339"/>
      <c r="AF259" s="1339"/>
      <c r="AG259" s="1339"/>
      <c r="AH259" s="1339"/>
      <c r="AI259" s="1339"/>
      <c r="AJ259" s="1339"/>
      <c r="AK259" s="133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1018</v>
      </c>
      <c r="D261" s="37" t="s">
        <v>1002</v>
      </c>
      <c r="E261" s="37"/>
      <c r="F261" s="37"/>
      <c r="G261" s="37"/>
      <c r="H261" s="37"/>
      <c r="I261" s="37"/>
      <c r="J261" s="37"/>
      <c r="K261" s="37"/>
      <c r="L261" s="37"/>
      <c r="M261" s="1336"/>
      <c r="N261" s="1336"/>
      <c r="O261" s="1336"/>
      <c r="P261" s="1336"/>
      <c r="Q261" s="1336"/>
      <c r="R261" s="1336"/>
      <c r="S261" s="1336"/>
      <c r="T261" s="1336"/>
      <c r="U261" s="1336"/>
      <c r="V261" s="1336"/>
      <c r="W261" s="1336"/>
      <c r="X261" s="1336"/>
      <c r="Y261" s="1336"/>
      <c r="Z261" s="1336"/>
      <c r="AA261" s="1336"/>
      <c r="AB261" s="1336"/>
      <c r="AC261" s="1336"/>
      <c r="AD261" s="1336"/>
      <c r="AE261" s="1336"/>
      <c r="AF261" s="1336" t="s">
        <v>321</v>
      </c>
      <c r="AG261" s="1336"/>
      <c r="AH261" s="1336"/>
      <c r="AI261" s="1336"/>
      <c r="AJ261" s="1336"/>
      <c r="AK261" s="1336"/>
      <c r="AL261" s="37"/>
    </row>
    <row r="262" spans="1:53" ht="12.95" customHeight="1">
      <c r="A262" s="18"/>
      <c r="B262" s="37"/>
      <c r="C262" s="37"/>
      <c r="D262" s="37" t="s">
        <v>984</v>
      </c>
      <c r="E262" s="37"/>
      <c r="F262" s="37"/>
      <c r="G262" s="37"/>
      <c r="H262" s="37"/>
      <c r="I262" s="37"/>
      <c r="J262" s="37"/>
      <c r="K262" s="37"/>
      <c r="L262" s="37"/>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37"/>
      <c r="BA262" s="37"/>
    </row>
    <row r="263" spans="1:53" ht="12.95" customHeight="1">
      <c r="A263" s="18"/>
      <c r="B263" s="37"/>
      <c r="C263" s="37"/>
      <c r="D263" s="37" t="s">
        <v>849</v>
      </c>
      <c r="E263" s="37"/>
      <c r="M263" s="1068"/>
      <c r="N263" s="1068"/>
      <c r="O263" s="1068"/>
      <c r="P263" s="1068"/>
      <c r="Q263" s="1068"/>
      <c r="R263" s="1068"/>
      <c r="S263" s="1068"/>
      <c r="T263" s="1068"/>
      <c r="V263" s="810" t="s">
        <v>987</v>
      </c>
      <c r="W263" s="1213"/>
      <c r="X263" s="1213"/>
      <c r="Y263" s="37" t="s">
        <v>853</v>
      </c>
      <c r="AC263" s="1068"/>
      <c r="AD263" s="1068"/>
      <c r="AE263" s="1068"/>
      <c r="AL263" s="37"/>
      <c r="BA263" s="37"/>
    </row>
    <row r="264" spans="1:53" ht="12.95" customHeight="1">
      <c r="A264" s="18"/>
      <c r="B264" s="37"/>
      <c r="C264" s="37"/>
      <c r="D264" s="37" t="s">
        <v>989</v>
      </c>
      <c r="E264" s="37"/>
      <c r="F264" s="37"/>
      <c r="G264" s="37"/>
      <c r="H264" s="37"/>
      <c r="I264" s="37"/>
      <c r="J264" s="37"/>
      <c r="K264" s="37"/>
      <c r="L264" s="871"/>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37"/>
      <c r="AK264" s="37"/>
      <c r="AL264" s="37"/>
      <c r="BA264" s="37"/>
    </row>
    <row r="265" spans="1:53" ht="12.95" customHeight="1">
      <c r="A265" s="18"/>
      <c r="B265" s="37"/>
      <c r="C265" s="37"/>
      <c r="D265" s="37" t="s">
        <v>990</v>
      </c>
      <c r="E265" s="37"/>
      <c r="F265" s="37"/>
      <c r="M265" s="1216"/>
      <c r="N265" s="1216"/>
      <c r="O265" s="1216"/>
      <c r="P265" s="1216"/>
      <c r="Q265" s="1216"/>
      <c r="R265" s="1216"/>
      <c r="S265" s="37" t="s">
        <v>992</v>
      </c>
      <c r="T265" s="37"/>
      <c r="U265" s="1213"/>
      <c r="V265" s="1213"/>
      <c r="W265" s="1213"/>
      <c r="X265" s="37" t="s">
        <v>993</v>
      </c>
      <c r="Z265" s="1216"/>
      <c r="AA265" s="1216"/>
      <c r="AB265" s="1216"/>
      <c r="AC265" s="1216"/>
      <c r="AD265" s="1216"/>
      <c r="AE265" s="1216"/>
      <c r="AL265" s="37"/>
      <c r="BA265" s="37"/>
    </row>
    <row r="266" spans="1:53" ht="12.95" customHeight="1">
      <c r="A266" s="18"/>
      <c r="B266" s="37"/>
      <c r="C266" s="37"/>
      <c r="D266" s="37" t="s">
        <v>995</v>
      </c>
      <c r="E266" s="37"/>
      <c r="F266" s="37"/>
      <c r="M266" s="1337"/>
      <c r="N266" s="1337"/>
      <c r="O266" s="1337"/>
      <c r="P266" s="1337"/>
      <c r="Q266" s="1337"/>
      <c r="R266" s="1337"/>
      <c r="S266" s="1337"/>
      <c r="T266" s="1337"/>
      <c r="U266" s="1337"/>
      <c r="V266" s="1337"/>
      <c r="W266" s="1337"/>
      <c r="X266" s="1337"/>
      <c r="Y266" s="1337"/>
      <c r="Z266" s="1337"/>
      <c r="AA266" s="1337"/>
      <c r="AB266" s="1337"/>
      <c r="AC266" s="1337"/>
      <c r="AD266" s="1337"/>
      <c r="AE266" s="1337"/>
      <c r="AG266" s="37"/>
      <c r="AH266" s="37"/>
      <c r="AI266" s="37"/>
      <c r="AJ266" s="37"/>
      <c r="AK266" s="37"/>
      <c r="AL266" s="37"/>
      <c r="BA266" s="37"/>
    </row>
    <row r="267" spans="1:53" ht="12.95" customHeight="1">
      <c r="A267" s="18"/>
      <c r="B267" s="37"/>
      <c r="C267" s="55"/>
      <c r="D267" s="37" t="s">
        <v>1008</v>
      </c>
      <c r="E267" s="37"/>
      <c r="F267" s="37"/>
      <c r="G267" s="37"/>
      <c r="H267" s="37"/>
      <c r="I267" s="37"/>
      <c r="J267" s="37"/>
      <c r="K267" s="37"/>
      <c r="L267" s="37"/>
      <c r="M267" s="1214" t="s">
        <v>321</v>
      </c>
      <c r="N267" s="1214"/>
      <c r="O267" s="1214"/>
      <c r="P267" s="1214"/>
      <c r="Q267" s="1214"/>
      <c r="R267" s="1214"/>
      <c r="S267" s="1214"/>
      <c r="T267" s="1214"/>
      <c r="U267" s="37" t="s">
        <v>998</v>
      </c>
      <c r="AA267" s="1339"/>
      <c r="AB267" s="1339"/>
      <c r="AC267" s="1339"/>
      <c r="AD267" s="1339"/>
      <c r="AE267" s="1339"/>
      <c r="AF267" s="1339"/>
      <c r="AG267" s="1339"/>
      <c r="AH267" s="1339"/>
      <c r="AI267" s="1339"/>
      <c r="AJ267" s="1339"/>
      <c r="AK267" s="1339"/>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932</v>
      </c>
      <c r="B269" s="37"/>
      <c r="C269" s="3" t="s">
        <v>1019</v>
      </c>
      <c r="D269" s="37"/>
      <c r="E269" s="37"/>
      <c r="F269" s="37"/>
      <c r="G269" s="37"/>
      <c r="H269" s="37"/>
      <c r="I269" s="37"/>
      <c r="J269" s="37"/>
      <c r="K269" s="37"/>
      <c r="L269" s="37"/>
      <c r="M269" s="230"/>
      <c r="N269" s="230"/>
      <c r="O269" s="230"/>
      <c r="P269" s="230"/>
      <c r="Q269" s="230"/>
      <c r="T269" s="1510" t="str">
        <f>BO245</f>
        <v>Nonprofit</v>
      </c>
      <c r="U269" s="1510"/>
      <c r="V269" s="1510"/>
      <c r="W269" s="1510"/>
      <c r="X269" s="1510"/>
      <c r="Z269" s="388" t="s">
        <v>1020</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1021</v>
      </c>
      <c r="AF270" s="37"/>
      <c r="AG270" s="37"/>
      <c r="AH270" s="37"/>
      <c r="AI270" s="37"/>
      <c r="AJ270" s="37"/>
      <c r="AL270" s="63"/>
      <c r="BA270" s="37"/>
    </row>
    <row r="271" spans="1:53" ht="12.95"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1022</v>
      </c>
      <c r="AA271" s="47"/>
      <c r="AB271" s="47"/>
      <c r="AC271" s="47"/>
      <c r="AD271" s="336"/>
      <c r="AE271" s="336"/>
      <c r="AF271" s="336"/>
      <c r="AG271" s="336"/>
      <c r="AH271" s="336"/>
      <c r="AI271" s="336"/>
      <c r="AJ271" s="336"/>
      <c r="AK271" s="336"/>
      <c r="AL271" s="391"/>
    </row>
    <row r="272" spans="1:53" ht="12.95" customHeight="1">
      <c r="A272" s="37"/>
      <c r="B272" s="38">
        <v>0</v>
      </c>
      <c r="C272"/>
      <c r="D272" s="1068" t="s">
        <v>1005</v>
      </c>
      <c r="E272" s="1068"/>
      <c r="F272" s="1068"/>
      <c r="G272" s="1068"/>
      <c r="H272" s="1068"/>
      <c r="J272" t="s">
        <v>1023</v>
      </c>
      <c r="X272" s="1340" t="s">
        <v>326</v>
      </c>
      <c r="Y272" s="1341"/>
      <c r="Z272" s="1341"/>
      <c r="AA272" s="1341"/>
      <c r="AB272" s="1341"/>
      <c r="AC272" s="1341"/>
      <c r="BA272" s="37"/>
    </row>
    <row r="273" spans="1:53" ht="12.95" customHeight="1">
      <c r="A273" s="37"/>
      <c r="B273" s="871"/>
      <c r="C273"/>
      <c r="D273" s="39" t="s">
        <v>1024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1025</v>
      </c>
      <c r="E276" s="37"/>
      <c r="F276" s="37"/>
      <c r="G276" s="37"/>
      <c r="H276" s="37"/>
      <c r="I276" s="37"/>
      <c r="J276" s="37"/>
      <c r="K276" s="37"/>
      <c r="L276" s="1336" t="s">
        <v>1009</v>
      </c>
      <c r="M276" s="1336"/>
      <c r="N276" s="1336"/>
      <c r="O276" s="1336"/>
      <c r="P276" s="1336"/>
      <c r="Q276" s="1336"/>
      <c r="R276" s="1336"/>
      <c r="S276" s="1336"/>
      <c r="T276" s="1336"/>
      <c r="U276" s="1336"/>
      <c r="V276" s="1336"/>
      <c r="W276" s="1336"/>
      <c r="X276" s="1336"/>
      <c r="Y276" s="1336"/>
      <c r="Z276" s="1336"/>
      <c r="AA276" s="1336"/>
      <c r="AB276" s="1336"/>
      <c r="AC276" s="1336"/>
      <c r="AD276" s="1336"/>
      <c r="AE276" s="1336"/>
      <c r="AF276" s="1336"/>
      <c r="AG276" s="1336"/>
      <c r="AH276" s="1336"/>
      <c r="AI276" s="1336"/>
      <c r="AJ276" s="1336"/>
      <c r="AK276" s="37"/>
      <c r="AL276" s="37"/>
      <c r="BA276" s="37"/>
    </row>
    <row r="277" spans="1:53" ht="12.95" customHeight="1">
      <c r="C277"/>
      <c r="D277" s="37" t="s">
        <v>984</v>
      </c>
      <c r="E277" s="37"/>
      <c r="F277" s="37"/>
      <c r="G277" s="37"/>
      <c r="H277" s="37"/>
      <c r="I277" s="37"/>
      <c r="J277" s="37"/>
      <c r="K277" s="37"/>
      <c r="L277" s="1068" t="s">
        <v>985</v>
      </c>
      <c r="M277" s="1068"/>
      <c r="N277" s="1068"/>
      <c r="O277" s="1068"/>
      <c r="P277" s="1068"/>
      <c r="Q277" s="1068"/>
      <c r="R277" s="1068"/>
      <c r="S277" s="1068"/>
      <c r="T277" s="1068"/>
      <c r="U277" s="1068"/>
      <c r="V277" s="1068"/>
      <c r="W277" s="1068"/>
      <c r="X277" s="1068"/>
      <c r="Y277" s="1068"/>
      <c r="Z277" s="1068"/>
      <c r="AA277" s="1068"/>
      <c r="AB277" s="1068"/>
      <c r="AC277" s="1068"/>
      <c r="AD277" s="1068"/>
      <c r="AK277" s="37"/>
      <c r="AL277" s="37"/>
      <c r="BA277" s="37"/>
    </row>
    <row r="278" spans="1:53" ht="12.95" customHeight="1">
      <c r="C278"/>
      <c r="D278" s="37" t="s">
        <v>849</v>
      </c>
      <c r="E278" s="37"/>
      <c r="L278" s="1068" t="s">
        <v>738</v>
      </c>
      <c r="M278" s="1068"/>
      <c r="N278" s="1068"/>
      <c r="O278" s="1068"/>
      <c r="P278" s="1068"/>
      <c r="Q278" s="1068"/>
      <c r="R278" s="1068"/>
      <c r="S278" s="1068"/>
      <c r="U278" s="810" t="s">
        <v>987</v>
      </c>
      <c r="V278" s="1213" t="s">
        <v>988</v>
      </c>
      <c r="W278" s="1213"/>
      <c r="X278" s="37" t="s">
        <v>853</v>
      </c>
      <c r="AB278" s="1068">
        <v>94102</v>
      </c>
      <c r="AC278" s="1068"/>
      <c r="AD278" s="1068"/>
      <c r="AK278" s="37"/>
      <c r="AL278" s="37"/>
      <c r="BA278" s="37"/>
    </row>
    <row r="279" spans="1:53" ht="12.95" customHeight="1">
      <c r="C279"/>
      <c r="D279" s="37" t="s">
        <v>989</v>
      </c>
      <c r="E279" s="37"/>
      <c r="F279" s="37"/>
      <c r="G279" s="37"/>
      <c r="H279" s="37"/>
      <c r="I279" s="37"/>
      <c r="J279" s="37"/>
      <c r="K279" s="871"/>
      <c r="L279" s="1068" t="s">
        <v>1026</v>
      </c>
      <c r="M279" s="1068"/>
      <c r="N279" s="1068"/>
      <c r="O279" s="1068"/>
      <c r="P279" s="1068"/>
      <c r="Q279" s="1068"/>
      <c r="R279" s="1068"/>
      <c r="S279" s="1068"/>
      <c r="T279" s="1068"/>
      <c r="U279" s="1068"/>
      <c r="V279" s="1068"/>
      <c r="W279" s="1068"/>
      <c r="X279" s="1068"/>
      <c r="Y279" s="1068"/>
      <c r="Z279" s="1068"/>
      <c r="AA279" s="1068"/>
      <c r="AB279" s="1068"/>
      <c r="AC279" s="1068"/>
      <c r="AD279" s="1068"/>
      <c r="AI279" s="37"/>
      <c r="AJ279" s="37"/>
      <c r="AK279" s="37"/>
      <c r="AL279" s="37"/>
      <c r="BA279" s="37"/>
    </row>
    <row r="280" spans="1:53" ht="12.95" customHeight="1">
      <c r="C280"/>
      <c r="D280" s="37" t="s">
        <v>990</v>
      </c>
      <c r="E280" s="37"/>
      <c r="F280" s="37"/>
      <c r="L280" s="1216" t="s">
        <v>1027</v>
      </c>
      <c r="M280" s="1216"/>
      <c r="N280" s="1216"/>
      <c r="O280" s="1216"/>
      <c r="P280" s="1216"/>
      <c r="Q280" s="1216"/>
      <c r="R280" s="37" t="s">
        <v>992</v>
      </c>
      <c r="S280" s="37"/>
      <c r="T280" s="1213"/>
      <c r="U280" s="1213"/>
      <c r="V280" s="1213"/>
      <c r="W280" s="37" t="s">
        <v>993</v>
      </c>
      <c r="Y280" s="1216"/>
      <c r="Z280" s="1216"/>
      <c r="AA280" s="1216"/>
      <c r="AB280" s="1216"/>
      <c r="AC280" s="1216"/>
      <c r="AD280" s="1216"/>
      <c r="BA280" s="37"/>
    </row>
    <row r="281" spans="1:53" ht="12.95" customHeight="1">
      <c r="C281"/>
      <c r="D281" s="37" t="s">
        <v>995</v>
      </c>
      <c r="E281" s="37"/>
      <c r="F281" s="37"/>
      <c r="L281" s="1337" t="s">
        <v>1028</v>
      </c>
      <c r="M281" s="1337"/>
      <c r="N281" s="1337"/>
      <c r="O281" s="1337"/>
      <c r="P281" s="1337"/>
      <c r="Q281" s="1337"/>
      <c r="R281" s="1337"/>
      <c r="S281" s="1337"/>
      <c r="T281" s="1337"/>
      <c r="U281" s="1337"/>
      <c r="V281" s="1337"/>
      <c r="W281" s="1337"/>
      <c r="X281" s="1337"/>
      <c r="Y281" s="1337"/>
      <c r="Z281" s="1337"/>
      <c r="AA281" s="1337"/>
      <c r="AB281" s="1337"/>
      <c r="AC281" s="1337"/>
      <c r="AD281" s="1337"/>
      <c r="AF281" s="37"/>
      <c r="AG281" s="37"/>
      <c r="AH281" s="37"/>
      <c r="AI281" s="37"/>
      <c r="AJ281" s="37"/>
      <c r="BA281" s="37"/>
    </row>
    <row r="282" spans="1:53" ht="12.95" customHeight="1">
      <c r="C282"/>
      <c r="D282" s="37" t="s">
        <v>1029</v>
      </c>
      <c r="E282" s="37"/>
      <c r="F282" s="37"/>
      <c r="G282" s="37"/>
      <c r="H282" s="37"/>
      <c r="I282" s="37"/>
      <c r="L282" s="1213" t="s">
        <v>1030</v>
      </c>
      <c r="M282" s="1213"/>
      <c r="N282" s="1213"/>
      <c r="O282" s="1213"/>
      <c r="P282" s="1213"/>
      <c r="Q282" s="1213"/>
      <c r="R282" s="1213"/>
      <c r="S282" s="1213"/>
      <c r="T282" s="1213"/>
      <c r="U282" s="1213"/>
      <c r="V282" s="1213"/>
      <c r="W282" s="1213"/>
      <c r="X282" s="1213"/>
      <c r="Y282" s="1213"/>
      <c r="Z282" s="1213"/>
      <c r="AA282" s="1213"/>
      <c r="AB282" s="1213"/>
      <c r="AC282" s="1213"/>
      <c r="AD282" s="1213"/>
      <c r="AK282" s="37"/>
      <c r="AL282" s="37"/>
      <c r="BA282" s="37"/>
    </row>
    <row r="283" spans="1:53" ht="12.95" customHeight="1">
      <c r="C283"/>
      <c r="L283" s="4" t="s">
        <v>1031</v>
      </c>
      <c r="BA283" s="37"/>
    </row>
    <row r="284" spans="1:53" ht="12.95" customHeight="1">
      <c r="A284" s="1048" t="s">
        <v>1032</v>
      </c>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c r="AC284" s="1048"/>
      <c r="AD284" s="1048"/>
      <c r="AE284" s="1048"/>
      <c r="AF284" s="1048"/>
      <c r="AG284" s="1048"/>
      <c r="AH284" s="1048"/>
      <c r="AI284" s="1048"/>
      <c r="AJ284" s="1048"/>
      <c r="AK284" s="1048"/>
      <c r="AL284" s="1048"/>
      <c r="AM284" s="1048"/>
      <c r="AN284" s="1048"/>
      <c r="AO284" s="1048"/>
      <c r="AP284" s="1048"/>
      <c r="AQ284" s="1048"/>
      <c r="AR284" s="1048"/>
      <c r="AS284" s="1048"/>
      <c r="AT284" s="1048"/>
      <c r="BA284" s="37"/>
    </row>
    <row r="285" spans="1:53" ht="12.95"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c r="AS285" s="1048"/>
      <c r="AT285" s="1048"/>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1033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1034</v>
      </c>
      <c r="C289" s="37"/>
      <c r="D289" s="37"/>
      <c r="E289" s="37"/>
      <c r="F289" s="37"/>
      <c r="H289" s="1068" t="s">
        <v>1009</v>
      </c>
      <c r="I289" s="1072"/>
      <c r="J289" s="1072"/>
      <c r="K289" s="1072"/>
      <c r="L289" s="1072"/>
      <c r="M289" s="1072"/>
      <c r="N289" s="1072"/>
      <c r="O289" s="1072"/>
      <c r="P289" s="1072"/>
      <c r="Q289" s="1072"/>
      <c r="R289" s="1072"/>
      <c r="T289" s="37" t="s">
        <v>1035</v>
      </c>
      <c r="V289" s="37"/>
      <c r="W289" s="37"/>
      <c r="X289" s="37"/>
      <c r="Y289" s="37"/>
      <c r="AA289" s="1072" t="s">
        <v>1036</v>
      </c>
      <c r="AB289" s="1072"/>
      <c r="AC289" s="1072"/>
      <c r="AD289" s="1072"/>
      <c r="AE289" s="1072"/>
      <c r="AF289" s="1072"/>
      <c r="AG289" s="1072"/>
      <c r="AH289" s="1072"/>
      <c r="AI289" s="1072"/>
      <c r="AJ289" s="1072"/>
      <c r="AK289" s="1072"/>
      <c r="BA289" s="37"/>
    </row>
    <row r="290" spans="2:53" ht="12.95" customHeight="1">
      <c r="B290" s="37" t="s">
        <v>1037</v>
      </c>
      <c r="C290" s="37"/>
      <c r="D290" s="37"/>
      <c r="E290" s="37"/>
      <c r="F290" s="37"/>
      <c r="H290" s="1213" t="s">
        <v>985</v>
      </c>
      <c r="I290" s="1214"/>
      <c r="J290" s="1214"/>
      <c r="K290" s="1214"/>
      <c r="L290" s="1214"/>
      <c r="M290" s="1214"/>
      <c r="N290" s="1214"/>
      <c r="O290" s="1214"/>
      <c r="P290" s="1214"/>
      <c r="Q290" s="1214"/>
      <c r="R290" s="1214"/>
      <c r="T290" s="37" t="s">
        <v>1037</v>
      </c>
      <c r="V290" s="37"/>
      <c r="W290" s="37"/>
      <c r="X290" s="37"/>
      <c r="Y290" s="37"/>
      <c r="AA290" s="1214" t="s">
        <v>1038</v>
      </c>
      <c r="AB290" s="1214"/>
      <c r="AC290" s="1214"/>
      <c r="AD290" s="1214"/>
      <c r="AE290" s="1214"/>
      <c r="AF290" s="1214"/>
      <c r="AG290" s="1214"/>
      <c r="AH290" s="1214"/>
      <c r="AI290" s="1214"/>
      <c r="AJ290" s="1214"/>
      <c r="AK290" s="1214"/>
      <c r="BA290" s="37"/>
    </row>
    <row r="291" spans="2:53" ht="12.95" customHeight="1">
      <c r="B291" s="37" t="s">
        <v>1039</v>
      </c>
      <c r="C291" s="37"/>
      <c r="D291" s="37"/>
      <c r="E291" s="37"/>
      <c r="F291" s="37"/>
      <c r="H291" s="1213" t="s">
        <v>1040</v>
      </c>
      <c r="I291" s="1214"/>
      <c r="J291" s="1214"/>
      <c r="K291" s="1214"/>
      <c r="L291" s="1214"/>
      <c r="M291" s="1214"/>
      <c r="N291" s="1214"/>
      <c r="O291" s="1214"/>
      <c r="P291" s="1214"/>
      <c r="Q291" s="1214"/>
      <c r="R291" s="1214"/>
      <c r="T291" s="37" t="s">
        <v>1041</v>
      </c>
      <c r="V291" s="37"/>
      <c r="W291" s="37"/>
      <c r="X291" s="37"/>
      <c r="Y291" s="37"/>
      <c r="AA291" s="1214" t="s">
        <v>1042</v>
      </c>
      <c r="AB291" s="1214"/>
      <c r="AC291" s="1214"/>
      <c r="AD291" s="1214"/>
      <c r="AE291" s="1214"/>
      <c r="AF291" s="1214"/>
      <c r="AG291" s="1214"/>
      <c r="AH291" s="1214"/>
      <c r="AI291" s="1214"/>
      <c r="AJ291" s="1214"/>
      <c r="AK291" s="1214"/>
      <c r="BA291" s="37"/>
    </row>
    <row r="292" spans="2:53" ht="12.95" customHeight="1">
      <c r="B292" s="37" t="s">
        <v>989</v>
      </c>
      <c r="C292" s="37"/>
      <c r="D292" s="37"/>
      <c r="E292" s="37"/>
      <c r="F292" s="37"/>
      <c r="H292" s="1213" t="s">
        <v>740</v>
      </c>
      <c r="I292" s="1214"/>
      <c r="J292" s="1214"/>
      <c r="K292" s="1214"/>
      <c r="L292" s="1214"/>
      <c r="M292" s="1214"/>
      <c r="N292" s="1214"/>
      <c r="O292" s="1214"/>
      <c r="P292" s="1214"/>
      <c r="Q292" s="1214"/>
      <c r="R292" s="1214"/>
      <c r="T292" s="37" t="s">
        <v>989</v>
      </c>
      <c r="V292" s="37"/>
      <c r="W292" s="37"/>
      <c r="X292" s="37"/>
      <c r="Y292" s="37"/>
      <c r="AA292" s="1214" t="s">
        <v>1043</v>
      </c>
      <c r="AB292" s="1214"/>
      <c r="AC292" s="1214"/>
      <c r="AD292" s="1214"/>
      <c r="AE292" s="1214"/>
      <c r="AF292" s="1214"/>
      <c r="AG292" s="1214"/>
      <c r="AH292" s="1214"/>
      <c r="AI292" s="1214"/>
      <c r="AJ292" s="1214"/>
      <c r="AK292" s="1214"/>
      <c r="BA292" s="37"/>
    </row>
    <row r="293" spans="2:53" ht="12.95" customHeight="1">
      <c r="B293" s="37" t="s">
        <v>990</v>
      </c>
      <c r="C293" s="37"/>
      <c r="D293" s="37"/>
      <c r="E293" s="37"/>
      <c r="F293" s="37"/>
      <c r="G293" s="37"/>
      <c r="H293" s="1339" t="s">
        <v>991</v>
      </c>
      <c r="I293" s="1339"/>
      <c r="J293" s="1339"/>
      <c r="K293" s="1339"/>
      <c r="L293" s="1339"/>
      <c r="M293" s="1339"/>
      <c r="N293" s="37" t="s">
        <v>992</v>
      </c>
      <c r="O293" s="37"/>
      <c r="P293" s="1068"/>
      <c r="Q293" s="1068"/>
      <c r="R293" s="1068"/>
      <c r="S293" s="37"/>
      <c r="T293" s="37" t="s">
        <v>990</v>
      </c>
      <c r="V293" s="37"/>
      <c r="W293" s="37"/>
      <c r="X293" s="37"/>
      <c r="Y293" s="37"/>
      <c r="AA293" s="1339" t="s">
        <v>1044</v>
      </c>
      <c r="AB293" s="1339"/>
      <c r="AC293" s="1339"/>
      <c r="AD293" s="1339"/>
      <c r="AE293" s="1339"/>
      <c r="AF293" s="1339"/>
      <c r="AG293" s="37" t="s">
        <v>992</v>
      </c>
      <c r="AH293" s="37"/>
      <c r="AI293" s="1068">
        <v>5</v>
      </c>
      <c r="AJ293" s="1068"/>
      <c r="AK293" s="1068"/>
      <c r="BA293" s="37"/>
    </row>
    <row r="294" spans="2:53" ht="12.95" customHeight="1">
      <c r="B294" s="37" t="s">
        <v>993</v>
      </c>
      <c r="C294" s="37"/>
      <c r="D294" s="37"/>
      <c r="E294" s="37"/>
      <c r="F294" s="37"/>
      <c r="G294" s="37"/>
      <c r="H294" s="1216"/>
      <c r="I294" s="1216"/>
      <c r="J294" s="1216"/>
      <c r="K294" s="1216"/>
      <c r="L294" s="1216"/>
      <c r="M294" s="1216"/>
      <c r="N294" s="37"/>
      <c r="O294" s="37"/>
      <c r="P294" s="230"/>
      <c r="Q294" s="230"/>
      <c r="R294" s="230"/>
      <c r="S294" s="37"/>
      <c r="T294" s="37" t="s">
        <v>993</v>
      </c>
      <c r="V294" s="37"/>
      <c r="W294" s="37"/>
      <c r="X294" s="37"/>
      <c r="Y294" s="37"/>
      <c r="AA294" s="1216"/>
      <c r="AB294" s="1216"/>
      <c r="AC294" s="1216"/>
      <c r="AD294" s="1216"/>
      <c r="AE294" s="1216"/>
      <c r="AF294" s="1216"/>
      <c r="AG294" s="37"/>
      <c r="AH294" s="37"/>
      <c r="AI294" s="230"/>
      <c r="AJ294" s="230"/>
      <c r="AK294" s="230"/>
      <c r="BA294" s="37"/>
    </row>
    <row r="295" spans="2:53" ht="12.95" customHeight="1">
      <c r="B295" s="37" t="s">
        <v>1045</v>
      </c>
      <c r="C295" s="37"/>
      <c r="D295" s="37"/>
      <c r="E295" s="37"/>
      <c r="F295" s="37"/>
      <c r="G295" s="37"/>
      <c r="H295" s="1213" t="s">
        <v>996</v>
      </c>
      <c r="I295" s="1214"/>
      <c r="J295" s="1214"/>
      <c r="K295" s="1214"/>
      <c r="L295" s="1214"/>
      <c r="M295" s="1214"/>
      <c r="N295" s="1072"/>
      <c r="O295" s="1072"/>
      <c r="P295" s="1072"/>
      <c r="Q295" s="1072"/>
      <c r="R295" s="1072"/>
      <c r="S295" s="37"/>
      <c r="T295" s="37" t="s">
        <v>1045</v>
      </c>
      <c r="V295" s="37"/>
      <c r="W295" s="37"/>
      <c r="X295" s="37"/>
      <c r="Y295" s="37"/>
      <c r="AA295" s="1214" t="s">
        <v>1046</v>
      </c>
      <c r="AB295" s="1214"/>
      <c r="AC295" s="1214"/>
      <c r="AD295" s="1214"/>
      <c r="AE295" s="1214"/>
      <c r="AF295" s="1214"/>
      <c r="AG295" s="1072"/>
      <c r="AH295" s="1072"/>
      <c r="AI295" s="1072"/>
      <c r="AJ295" s="1072"/>
      <c r="AK295" s="1072"/>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1047</v>
      </c>
      <c r="C297" s="37"/>
      <c r="D297" s="37"/>
      <c r="E297" s="37"/>
      <c r="F297" s="37"/>
      <c r="H297" s="1068" t="s">
        <v>1048</v>
      </c>
      <c r="I297" s="1072"/>
      <c r="J297" s="1072"/>
      <c r="K297" s="1072"/>
      <c r="L297" s="1072"/>
      <c r="M297" s="1072"/>
      <c r="N297" s="1072"/>
      <c r="O297" s="1072"/>
      <c r="P297" s="1072"/>
      <c r="Q297" s="1072"/>
      <c r="R297" s="1072"/>
      <c r="T297" s="37" t="s">
        <v>1049</v>
      </c>
      <c r="V297" s="37"/>
      <c r="W297" s="37"/>
      <c r="X297" s="37"/>
      <c r="Y297" s="37"/>
      <c r="AA297" s="1068" t="s">
        <v>1050</v>
      </c>
      <c r="AB297" s="1072"/>
      <c r="AC297" s="1072"/>
      <c r="AD297" s="1072"/>
      <c r="AE297" s="1072"/>
      <c r="AF297" s="1072"/>
      <c r="AG297" s="1072"/>
      <c r="AH297" s="1072"/>
      <c r="AI297" s="1072"/>
      <c r="AJ297" s="1072"/>
      <c r="AK297" s="1072"/>
      <c r="BA297" s="37"/>
    </row>
    <row r="298" spans="2:53" ht="12.95" customHeight="1">
      <c r="B298" s="37" t="s">
        <v>1037</v>
      </c>
      <c r="C298" s="37"/>
      <c r="D298" s="37"/>
      <c r="E298" s="37"/>
      <c r="F298" s="37"/>
      <c r="H298" s="1213" t="s">
        <v>1051</v>
      </c>
      <c r="I298" s="1214"/>
      <c r="J298" s="1214"/>
      <c r="K298" s="1214"/>
      <c r="L298" s="1214"/>
      <c r="M298" s="1214"/>
      <c r="N298" s="1214"/>
      <c r="O298" s="1214"/>
      <c r="P298" s="1214"/>
      <c r="Q298" s="1214"/>
      <c r="R298" s="1214"/>
      <c r="T298" s="37" t="s">
        <v>1037</v>
      </c>
      <c r="V298" s="37"/>
      <c r="W298" s="37"/>
      <c r="X298" s="37"/>
      <c r="Y298" s="37"/>
      <c r="AA298" s="1213" t="s">
        <v>1052</v>
      </c>
      <c r="AB298" s="1214"/>
      <c r="AC298" s="1214"/>
      <c r="AD298" s="1214"/>
      <c r="AE298" s="1214"/>
      <c r="AF298" s="1214"/>
      <c r="AG298" s="1214"/>
      <c r="AH298" s="1214"/>
      <c r="AI298" s="1214"/>
      <c r="AJ298" s="1214"/>
      <c r="AK298" s="1214"/>
      <c r="BA298" s="37"/>
    </row>
    <row r="299" spans="2:53" ht="12.95" customHeight="1">
      <c r="B299" s="37" t="s">
        <v>1039</v>
      </c>
      <c r="C299" s="37"/>
      <c r="D299" s="37"/>
      <c r="E299" s="37"/>
      <c r="F299" s="37"/>
      <c r="H299" s="1213" t="s">
        <v>1053</v>
      </c>
      <c r="I299" s="1214"/>
      <c r="J299" s="1214"/>
      <c r="K299" s="1214"/>
      <c r="L299" s="1214"/>
      <c r="M299" s="1214"/>
      <c r="N299" s="1214"/>
      <c r="O299" s="1214"/>
      <c r="P299" s="1214"/>
      <c r="Q299" s="1214"/>
      <c r="R299" s="1214"/>
      <c r="T299" s="37" t="s">
        <v>1041</v>
      </c>
      <c r="V299" s="37"/>
      <c r="W299" s="37"/>
      <c r="X299" s="37"/>
      <c r="Y299" s="37"/>
      <c r="AA299" s="1213" t="s">
        <v>1054</v>
      </c>
      <c r="AB299" s="1214"/>
      <c r="AC299" s="1214"/>
      <c r="AD299" s="1214"/>
      <c r="AE299" s="1214"/>
      <c r="AF299" s="1214"/>
      <c r="AG299" s="1214"/>
      <c r="AH299" s="1214"/>
      <c r="AI299" s="1214"/>
      <c r="AJ299" s="1214"/>
      <c r="AK299" s="1214"/>
      <c r="BA299" s="37"/>
    </row>
    <row r="300" spans="2:53" ht="12.95" customHeight="1">
      <c r="B300" s="37" t="s">
        <v>989</v>
      </c>
      <c r="C300" s="37"/>
      <c r="D300" s="37"/>
      <c r="E300" s="37"/>
      <c r="F300" s="37"/>
      <c r="H300" s="1213" t="s">
        <v>1055</v>
      </c>
      <c r="I300" s="1214"/>
      <c r="J300" s="1214"/>
      <c r="K300" s="1214"/>
      <c r="L300" s="1214"/>
      <c r="M300" s="1214"/>
      <c r="N300" s="1214"/>
      <c r="O300" s="1214"/>
      <c r="P300" s="1214"/>
      <c r="Q300" s="1214"/>
      <c r="R300" s="1214"/>
      <c r="T300" s="37" t="s">
        <v>989</v>
      </c>
      <c r="V300" s="37"/>
      <c r="W300" s="37"/>
      <c r="X300" s="37"/>
      <c r="Y300" s="37"/>
      <c r="AA300" s="1213" t="s">
        <v>1056</v>
      </c>
      <c r="AB300" s="1214"/>
      <c r="AC300" s="1214"/>
      <c r="AD300" s="1214"/>
      <c r="AE300" s="1214"/>
      <c r="AF300" s="1214"/>
      <c r="AG300" s="1214"/>
      <c r="AH300" s="1214"/>
      <c r="AI300" s="1214"/>
      <c r="AJ300" s="1214"/>
      <c r="AK300" s="1214"/>
      <c r="BA300" s="37"/>
    </row>
    <row r="301" spans="2:53" ht="12.95" customHeight="1">
      <c r="B301" s="37" t="s">
        <v>990</v>
      </c>
      <c r="C301" s="37"/>
      <c r="D301" s="37"/>
      <c r="E301" s="37"/>
      <c r="F301" s="37"/>
      <c r="G301" s="37"/>
      <c r="H301" s="1339" t="s">
        <v>1057</v>
      </c>
      <c r="I301" s="1339"/>
      <c r="J301" s="1339"/>
      <c r="K301" s="1339"/>
      <c r="L301" s="1339"/>
      <c r="M301" s="1339"/>
      <c r="N301" s="37" t="s">
        <v>992</v>
      </c>
      <c r="O301" s="37"/>
      <c r="P301" s="1068">
        <v>6</v>
      </c>
      <c r="Q301" s="1068"/>
      <c r="R301" s="1068"/>
      <c r="S301" s="37"/>
      <c r="T301" s="37" t="s">
        <v>990</v>
      </c>
      <c r="V301" s="37"/>
      <c r="W301" s="37"/>
      <c r="X301" s="37"/>
      <c r="Y301" s="37"/>
      <c r="AA301" s="1339" t="s">
        <v>1058</v>
      </c>
      <c r="AB301" s="1339"/>
      <c r="AC301" s="1339"/>
      <c r="AD301" s="1339"/>
      <c r="AE301" s="1339"/>
      <c r="AF301" s="1339"/>
      <c r="AG301" s="37" t="s">
        <v>992</v>
      </c>
      <c r="AH301" s="37"/>
      <c r="AI301" s="1068">
        <v>175</v>
      </c>
      <c r="AJ301" s="1068"/>
      <c r="AK301" s="1068"/>
      <c r="BA301" s="37"/>
    </row>
    <row r="302" spans="2:53" ht="12.95" customHeight="1">
      <c r="B302" s="37" t="s">
        <v>993</v>
      </c>
      <c r="C302" s="37"/>
      <c r="D302" s="37"/>
      <c r="E302" s="37"/>
      <c r="F302" s="37"/>
      <c r="G302" s="37"/>
      <c r="H302" s="1216"/>
      <c r="I302" s="1216"/>
      <c r="J302" s="1216"/>
      <c r="K302" s="1216"/>
      <c r="L302" s="1216"/>
      <c r="M302" s="1216"/>
      <c r="N302" s="37"/>
      <c r="O302" s="37"/>
      <c r="P302" s="230"/>
      <c r="Q302" s="230"/>
      <c r="R302" s="230"/>
      <c r="S302" s="37"/>
      <c r="T302" s="37" t="s">
        <v>993</v>
      </c>
      <c r="V302" s="37"/>
      <c r="W302" s="37"/>
      <c r="X302" s="37"/>
      <c r="Y302" s="37"/>
      <c r="AA302" s="1216"/>
      <c r="AB302" s="1216"/>
      <c r="AC302" s="1216"/>
      <c r="AD302" s="1216"/>
      <c r="AE302" s="1216"/>
      <c r="AF302" s="1216"/>
      <c r="AG302" s="37"/>
      <c r="AH302" s="37"/>
      <c r="AI302" s="230"/>
      <c r="AJ302" s="230"/>
      <c r="AK302" s="230"/>
      <c r="BA302" s="37"/>
    </row>
    <row r="303" spans="2:53" ht="12.95" customHeight="1">
      <c r="B303" s="37" t="s">
        <v>1045</v>
      </c>
      <c r="C303" s="37"/>
      <c r="D303" s="37"/>
      <c r="E303" s="37"/>
      <c r="F303" s="37"/>
      <c r="G303" s="37"/>
      <c r="H303" s="1213" t="s">
        <v>1059</v>
      </c>
      <c r="I303" s="1214"/>
      <c r="J303" s="1214"/>
      <c r="K303" s="1214"/>
      <c r="L303" s="1214"/>
      <c r="M303" s="1214"/>
      <c r="N303" s="1072"/>
      <c r="O303" s="1072"/>
      <c r="P303" s="1072"/>
      <c r="Q303" s="1072"/>
      <c r="R303" s="1072"/>
      <c r="S303" s="37"/>
      <c r="T303" s="37" t="s">
        <v>1045</v>
      </c>
      <c r="V303" s="37"/>
      <c r="W303" s="37"/>
      <c r="X303" s="37"/>
      <c r="Y303" s="37"/>
      <c r="AA303" s="1213" t="s">
        <v>1060</v>
      </c>
      <c r="AB303" s="1214"/>
      <c r="AC303" s="1214"/>
      <c r="AD303" s="1214"/>
      <c r="AE303" s="1214"/>
      <c r="AF303" s="1214"/>
      <c r="AG303" s="1072"/>
      <c r="AH303" s="1072"/>
      <c r="AI303" s="1072"/>
      <c r="AJ303" s="1072"/>
      <c r="AK303" s="1072"/>
      <c r="BA303" s="37"/>
    </row>
    <row r="304" spans="2:53" ht="12.95" customHeight="1">
      <c r="C304"/>
      <c r="BA304" s="37"/>
    </row>
    <row r="305" spans="2:53" ht="12.95" customHeight="1">
      <c r="B305" s="37" t="s">
        <v>1061</v>
      </c>
      <c r="C305" s="37"/>
      <c r="D305" s="37"/>
      <c r="E305" s="37"/>
      <c r="F305" s="37"/>
      <c r="H305" s="1068" t="s">
        <v>1048</v>
      </c>
      <c r="I305" s="1072"/>
      <c r="J305" s="1072"/>
      <c r="K305" s="1072"/>
      <c r="L305" s="1072"/>
      <c r="M305" s="1072"/>
      <c r="N305" s="1072"/>
      <c r="O305" s="1072"/>
      <c r="P305" s="1072"/>
      <c r="Q305" s="1072"/>
      <c r="R305" s="1072"/>
      <c r="T305" s="37" t="s">
        <v>1062</v>
      </c>
      <c r="V305" s="37"/>
      <c r="W305" s="37"/>
      <c r="X305" s="37"/>
      <c r="Y305" s="37"/>
      <c r="AA305" s="1068" t="s">
        <v>1063</v>
      </c>
      <c r="AB305" s="1072"/>
      <c r="AC305" s="1072"/>
      <c r="AD305" s="1072"/>
      <c r="AE305" s="1072"/>
      <c r="AF305" s="1072"/>
      <c r="AG305" s="1072"/>
      <c r="AH305" s="1072"/>
      <c r="AI305" s="1072"/>
      <c r="AJ305" s="1072"/>
      <c r="AK305" s="1072"/>
      <c r="BA305" s="37"/>
    </row>
    <row r="306" spans="2:53" ht="12.95" customHeight="1">
      <c r="B306" s="37" t="s">
        <v>1037</v>
      </c>
      <c r="C306" s="37"/>
      <c r="D306" s="37"/>
      <c r="E306" s="37"/>
      <c r="F306" s="37"/>
      <c r="H306" s="1213" t="s">
        <v>1051</v>
      </c>
      <c r="I306" s="1214"/>
      <c r="J306" s="1214"/>
      <c r="K306" s="1214"/>
      <c r="L306" s="1214"/>
      <c r="M306" s="1214"/>
      <c r="N306" s="1214"/>
      <c r="O306" s="1214"/>
      <c r="P306" s="1214"/>
      <c r="Q306" s="1214"/>
      <c r="R306" s="1214"/>
      <c r="T306" s="37" t="s">
        <v>1037</v>
      </c>
      <c r="V306" s="37"/>
      <c r="W306" s="37"/>
      <c r="X306" s="37"/>
      <c r="Y306" s="37"/>
      <c r="AA306" s="1213" t="s">
        <v>1064</v>
      </c>
      <c r="AB306" s="1214"/>
      <c r="AC306" s="1214"/>
      <c r="AD306" s="1214"/>
      <c r="AE306" s="1214"/>
      <c r="AF306" s="1214"/>
      <c r="AG306" s="1214"/>
      <c r="AH306" s="1214"/>
      <c r="AI306" s="1214"/>
      <c r="AJ306" s="1214"/>
      <c r="AK306" s="1214"/>
      <c r="BA306" s="37"/>
    </row>
    <row r="307" spans="2:53" ht="12.95" customHeight="1">
      <c r="B307" s="37" t="s">
        <v>1039</v>
      </c>
      <c r="C307" s="37"/>
      <c r="D307" s="37"/>
      <c r="E307" s="37"/>
      <c r="F307" s="37"/>
      <c r="H307" s="1213" t="s">
        <v>1053</v>
      </c>
      <c r="I307" s="1214"/>
      <c r="J307" s="1214"/>
      <c r="K307" s="1214"/>
      <c r="L307" s="1214"/>
      <c r="M307" s="1214"/>
      <c r="N307" s="1214"/>
      <c r="O307" s="1214"/>
      <c r="P307" s="1214"/>
      <c r="Q307" s="1214"/>
      <c r="R307" s="1214"/>
      <c r="T307" s="37" t="s">
        <v>1041</v>
      </c>
      <c r="V307" s="37"/>
      <c r="W307" s="37"/>
      <c r="X307" s="37"/>
      <c r="Y307" s="37"/>
      <c r="AA307" s="1213" t="s">
        <v>1065</v>
      </c>
      <c r="AB307" s="1214"/>
      <c r="AC307" s="1214"/>
      <c r="AD307" s="1214"/>
      <c r="AE307" s="1214"/>
      <c r="AF307" s="1214"/>
      <c r="AG307" s="1214"/>
      <c r="AH307" s="1214"/>
      <c r="AI307" s="1214"/>
      <c r="AJ307" s="1214"/>
      <c r="AK307" s="1214"/>
      <c r="BA307" s="37"/>
    </row>
    <row r="308" spans="2:53" ht="12.95" customHeight="1">
      <c r="B308" s="37" t="s">
        <v>989</v>
      </c>
      <c r="C308" s="37"/>
      <c r="D308" s="37"/>
      <c r="E308" s="37"/>
      <c r="F308" s="37"/>
      <c r="H308" s="1213" t="s">
        <v>1055</v>
      </c>
      <c r="I308" s="1214"/>
      <c r="J308" s="1214"/>
      <c r="K308" s="1214"/>
      <c r="L308" s="1214"/>
      <c r="M308" s="1214"/>
      <c r="N308" s="1214"/>
      <c r="O308" s="1214"/>
      <c r="P308" s="1214"/>
      <c r="Q308" s="1214"/>
      <c r="R308" s="1214"/>
      <c r="T308" s="37" t="s">
        <v>989</v>
      </c>
      <c r="V308" s="37"/>
      <c r="W308" s="37"/>
      <c r="X308" s="37"/>
      <c r="Y308" s="37"/>
      <c r="AA308" s="1214" t="s">
        <v>1066</v>
      </c>
      <c r="AB308" s="1214"/>
      <c r="AC308" s="1214"/>
      <c r="AD308" s="1214"/>
      <c r="AE308" s="1214"/>
      <c r="AF308" s="1214"/>
      <c r="AG308" s="1214"/>
      <c r="AH308" s="1214"/>
      <c r="AI308" s="1214"/>
      <c r="AJ308" s="1214"/>
      <c r="AK308" s="1214"/>
      <c r="BA308" s="37"/>
    </row>
    <row r="309" spans="2:53" ht="12.95" customHeight="1">
      <c r="B309" s="37" t="s">
        <v>990</v>
      </c>
      <c r="C309" s="37"/>
      <c r="D309" s="37"/>
      <c r="E309" s="37"/>
      <c r="F309" s="37"/>
      <c r="G309" s="37"/>
      <c r="H309" s="1339" t="s">
        <v>1057</v>
      </c>
      <c r="I309" s="1339"/>
      <c r="J309" s="1339"/>
      <c r="K309" s="1339"/>
      <c r="L309" s="1339"/>
      <c r="M309" s="1339"/>
      <c r="N309" s="37" t="s">
        <v>992</v>
      </c>
      <c r="O309" s="37"/>
      <c r="P309" s="1068">
        <v>6</v>
      </c>
      <c r="Q309" s="1068"/>
      <c r="R309" s="1068"/>
      <c r="S309" s="37"/>
      <c r="T309" s="37" t="s">
        <v>990</v>
      </c>
      <c r="V309" s="37"/>
      <c r="W309" s="37"/>
      <c r="X309" s="37"/>
      <c r="Y309" s="37"/>
      <c r="AA309" s="1339" t="s">
        <v>1067</v>
      </c>
      <c r="AB309" s="1339"/>
      <c r="AC309" s="1339"/>
      <c r="AD309" s="1339"/>
      <c r="AE309" s="1339"/>
      <c r="AF309" s="1339"/>
      <c r="AG309" s="37" t="s">
        <v>992</v>
      </c>
      <c r="AH309" s="37"/>
      <c r="AI309" s="1068">
        <v>103</v>
      </c>
      <c r="AJ309" s="1068"/>
      <c r="AK309" s="1068"/>
      <c r="BA309" s="37"/>
    </row>
    <row r="310" spans="2:53" ht="12.95" customHeight="1">
      <c r="B310" s="37" t="s">
        <v>993</v>
      </c>
      <c r="C310" s="37"/>
      <c r="D310" s="37"/>
      <c r="E310" s="37"/>
      <c r="F310" s="37"/>
      <c r="G310" s="37"/>
      <c r="H310" s="1216"/>
      <c r="I310" s="1216"/>
      <c r="J310" s="1216"/>
      <c r="K310" s="1216"/>
      <c r="L310" s="1216"/>
      <c r="M310" s="1216"/>
      <c r="N310" s="37"/>
      <c r="O310" s="37"/>
      <c r="P310" s="230"/>
      <c r="Q310" s="230"/>
      <c r="R310" s="230"/>
      <c r="S310" s="37"/>
      <c r="T310" s="37" t="s">
        <v>993</v>
      </c>
      <c r="V310" s="37"/>
      <c r="W310" s="37"/>
      <c r="X310" s="37"/>
      <c r="Y310" s="37"/>
      <c r="AA310" s="1216"/>
      <c r="AB310" s="1216"/>
      <c r="AC310" s="1216"/>
      <c r="AD310" s="1216"/>
      <c r="AE310" s="1216"/>
      <c r="AF310" s="1216"/>
      <c r="AG310" s="37"/>
      <c r="AH310" s="37"/>
      <c r="AI310" s="230"/>
      <c r="AJ310" s="230"/>
      <c r="AK310" s="230"/>
      <c r="BA310" s="37"/>
    </row>
    <row r="311" spans="2:53" ht="12.95" customHeight="1">
      <c r="B311" s="37" t="s">
        <v>1045</v>
      </c>
      <c r="C311" s="37"/>
      <c r="D311" s="37"/>
      <c r="E311" s="37"/>
      <c r="F311" s="37"/>
      <c r="G311" s="37"/>
      <c r="H311" s="1213" t="s">
        <v>1059</v>
      </c>
      <c r="I311" s="1214"/>
      <c r="J311" s="1214"/>
      <c r="K311" s="1214"/>
      <c r="L311" s="1214"/>
      <c r="M311" s="1214"/>
      <c r="N311" s="1072"/>
      <c r="O311" s="1072"/>
      <c r="P311" s="1072"/>
      <c r="Q311" s="1072"/>
      <c r="R311" s="1072"/>
      <c r="S311" s="37"/>
      <c r="T311" s="37" t="s">
        <v>1045</v>
      </c>
      <c r="V311" s="37"/>
      <c r="W311" s="37"/>
      <c r="X311" s="37"/>
      <c r="Y311" s="37"/>
      <c r="AA311" s="1213" t="s">
        <v>1068</v>
      </c>
      <c r="AB311" s="1214"/>
      <c r="AC311" s="1214"/>
      <c r="AD311" s="1214"/>
      <c r="AE311" s="1214"/>
      <c r="AF311" s="1214"/>
      <c r="AG311" s="1072"/>
      <c r="AH311" s="1072"/>
      <c r="AI311" s="1072"/>
      <c r="AJ311" s="1072"/>
      <c r="AK311" s="1072"/>
      <c r="BA311" s="37"/>
    </row>
    <row r="312" spans="2:53" ht="12.95" customHeight="1">
      <c r="C312"/>
      <c r="BA312" s="37"/>
    </row>
    <row r="313" spans="2:53" ht="12.95" customHeight="1">
      <c r="B313" s="37" t="s">
        <v>1069</v>
      </c>
      <c r="C313" s="37"/>
      <c r="D313" s="37"/>
      <c r="E313" s="37"/>
      <c r="F313" s="37"/>
      <c r="H313" s="1068" t="s">
        <v>1070</v>
      </c>
      <c r="I313" s="1072"/>
      <c r="J313" s="1072"/>
      <c r="K313" s="1072"/>
      <c r="L313" s="1072"/>
      <c r="M313" s="1072"/>
      <c r="N313" s="1072"/>
      <c r="O313" s="1072"/>
      <c r="P313" s="1072"/>
      <c r="Q313" s="1072"/>
      <c r="R313" s="1072"/>
      <c r="T313" s="37" t="s">
        <v>1071</v>
      </c>
      <c r="V313" s="37"/>
      <c r="W313" s="37"/>
      <c r="X313" s="37"/>
      <c r="Y313" s="37"/>
      <c r="AA313" s="1068" t="s">
        <v>1072</v>
      </c>
      <c r="AB313" s="1072"/>
      <c r="AC313" s="1072"/>
      <c r="AD313" s="1072"/>
      <c r="AE313" s="1072"/>
      <c r="AF313" s="1072"/>
      <c r="AG313" s="1072"/>
      <c r="AH313" s="1072"/>
      <c r="AI313" s="1072"/>
      <c r="AJ313" s="1072"/>
      <c r="AK313" s="1072"/>
      <c r="BA313" s="37"/>
    </row>
    <row r="314" spans="2:53" ht="12.95" customHeight="1">
      <c r="B314" s="37" t="s">
        <v>1037</v>
      </c>
      <c r="C314" s="37"/>
      <c r="D314" s="37"/>
      <c r="E314" s="37"/>
      <c r="F314" s="37"/>
      <c r="H314" s="1213" t="s">
        <v>1073</v>
      </c>
      <c r="I314" s="1214"/>
      <c r="J314" s="1214"/>
      <c r="K314" s="1214"/>
      <c r="L314" s="1214"/>
      <c r="M314" s="1214"/>
      <c r="N314" s="1214"/>
      <c r="O314" s="1214"/>
      <c r="P314" s="1214"/>
      <c r="Q314" s="1214"/>
      <c r="R314" s="1214"/>
      <c r="T314" s="37" t="s">
        <v>1037</v>
      </c>
      <c r="V314" s="37"/>
      <c r="W314" s="37"/>
      <c r="X314" s="37"/>
      <c r="Y314" s="37"/>
      <c r="AA314" s="1213"/>
      <c r="AB314" s="1214"/>
      <c r="AC314" s="1214"/>
      <c r="AD314" s="1214"/>
      <c r="AE314" s="1214"/>
      <c r="AF314" s="1214"/>
      <c r="AG314" s="1214"/>
      <c r="AH314" s="1214"/>
      <c r="AI314" s="1214"/>
      <c r="AJ314" s="1214"/>
      <c r="AK314" s="1214"/>
      <c r="BA314" s="37"/>
    </row>
    <row r="315" spans="2:53" ht="12.95" customHeight="1">
      <c r="B315" s="37" t="s">
        <v>1039</v>
      </c>
      <c r="C315" s="37"/>
      <c r="D315" s="37"/>
      <c r="E315" s="37"/>
      <c r="F315" s="37"/>
      <c r="H315" s="1213" t="s">
        <v>1074</v>
      </c>
      <c r="I315" s="1214"/>
      <c r="J315" s="1214"/>
      <c r="K315" s="1214"/>
      <c r="L315" s="1214"/>
      <c r="M315" s="1214"/>
      <c r="N315" s="1214"/>
      <c r="O315" s="1214"/>
      <c r="P315" s="1214"/>
      <c r="Q315" s="1214"/>
      <c r="R315" s="1214"/>
      <c r="T315" s="37" t="s">
        <v>1041</v>
      </c>
      <c r="V315" s="37"/>
      <c r="W315" s="37"/>
      <c r="X315" s="37"/>
      <c r="Y315" s="37"/>
      <c r="AA315" s="1213"/>
      <c r="AB315" s="1214"/>
      <c r="AC315" s="1214"/>
      <c r="AD315" s="1214"/>
      <c r="AE315" s="1214"/>
      <c r="AF315" s="1214"/>
      <c r="AG315" s="1214"/>
      <c r="AH315" s="1214"/>
      <c r="AI315" s="1214"/>
      <c r="AJ315" s="1214"/>
      <c r="AK315" s="1214"/>
      <c r="BA315" s="37"/>
    </row>
    <row r="316" spans="2:53" ht="12.95" customHeight="1">
      <c r="B316" s="37" t="s">
        <v>989</v>
      </c>
      <c r="C316" s="37"/>
      <c r="D316" s="37"/>
      <c r="E316" s="37"/>
      <c r="F316" s="37"/>
      <c r="H316" s="1213" t="s">
        <v>1075</v>
      </c>
      <c r="I316" s="1214"/>
      <c r="J316" s="1214"/>
      <c r="K316" s="1214"/>
      <c r="L316" s="1214"/>
      <c r="M316" s="1214"/>
      <c r="N316" s="1214"/>
      <c r="O316" s="1214"/>
      <c r="P316" s="1214"/>
      <c r="Q316" s="1214"/>
      <c r="R316" s="1214"/>
      <c r="T316" s="37" t="s">
        <v>989</v>
      </c>
      <c r="V316" s="37"/>
      <c r="W316" s="37"/>
      <c r="X316" s="37"/>
      <c r="Y316" s="37"/>
      <c r="AA316" s="1213"/>
      <c r="AB316" s="1214"/>
      <c r="AC316" s="1214"/>
      <c r="AD316" s="1214"/>
      <c r="AE316" s="1214"/>
      <c r="AF316" s="1214"/>
      <c r="AG316" s="1214"/>
      <c r="AH316" s="1214"/>
      <c r="AI316" s="1214"/>
      <c r="AJ316" s="1214"/>
      <c r="AK316" s="1214"/>
      <c r="BA316" s="37"/>
    </row>
    <row r="317" spans="2:53" ht="12.95" customHeight="1">
      <c r="B317" s="37" t="s">
        <v>990</v>
      </c>
      <c r="C317" s="37"/>
      <c r="D317" s="37"/>
      <c r="E317" s="37"/>
      <c r="F317" s="37"/>
      <c r="G317" s="37"/>
      <c r="H317" s="1339" t="s">
        <v>1076</v>
      </c>
      <c r="I317" s="1339"/>
      <c r="J317" s="1339"/>
      <c r="K317" s="1339"/>
      <c r="L317" s="1339"/>
      <c r="M317" s="1339"/>
      <c r="N317" s="37" t="s">
        <v>992</v>
      </c>
      <c r="O317" s="37"/>
      <c r="P317" s="1068"/>
      <c r="Q317" s="1068"/>
      <c r="R317" s="1068"/>
      <c r="S317" s="37"/>
      <c r="T317" s="37" t="s">
        <v>990</v>
      </c>
      <c r="V317" s="37"/>
      <c r="W317" s="37"/>
      <c r="X317" s="37"/>
      <c r="Y317" s="37"/>
      <c r="AA317" s="1339"/>
      <c r="AB317" s="1339"/>
      <c r="AC317" s="1339"/>
      <c r="AD317" s="1339"/>
      <c r="AE317" s="1339"/>
      <c r="AF317" s="1339"/>
      <c r="AG317" s="37" t="s">
        <v>992</v>
      </c>
      <c r="AH317" s="37"/>
      <c r="AI317" s="1068"/>
      <c r="AJ317" s="1068"/>
      <c r="AK317" s="1068"/>
      <c r="BA317" s="37"/>
    </row>
    <row r="318" spans="2:53" ht="12.95" customHeight="1">
      <c r="B318" s="37" t="s">
        <v>993</v>
      </c>
      <c r="C318" s="37"/>
      <c r="D318" s="37"/>
      <c r="E318" s="37"/>
      <c r="F318" s="37"/>
      <c r="G318" s="37"/>
      <c r="H318" s="1216" t="s">
        <v>1077</v>
      </c>
      <c r="I318" s="1216"/>
      <c r="J318" s="1216"/>
      <c r="K318" s="1216"/>
      <c r="L318" s="1216"/>
      <c r="M318" s="1216"/>
      <c r="N318" s="37"/>
      <c r="O318" s="37"/>
      <c r="P318" s="230"/>
      <c r="Q318" s="230"/>
      <c r="R318" s="230"/>
      <c r="S318" s="37"/>
      <c r="T318" s="37" t="s">
        <v>993</v>
      </c>
      <c r="V318" s="37"/>
      <c r="W318" s="37"/>
      <c r="X318" s="37"/>
      <c r="Y318" s="37"/>
      <c r="AA318" s="1216"/>
      <c r="AB318" s="1216"/>
      <c r="AC318" s="1216"/>
      <c r="AD318" s="1216"/>
      <c r="AE318" s="1216"/>
      <c r="AF318" s="1216"/>
      <c r="AG318" s="37"/>
      <c r="AH318" s="37"/>
      <c r="AI318" s="230"/>
      <c r="AJ318" s="230"/>
      <c r="AK318" s="230"/>
      <c r="BA318" s="37"/>
    </row>
    <row r="319" spans="2:53" ht="12.95" customHeight="1">
      <c r="B319" s="37" t="s">
        <v>1045</v>
      </c>
      <c r="C319" s="37"/>
      <c r="D319" s="37"/>
      <c r="E319" s="37"/>
      <c r="F319" s="37"/>
      <c r="G319" s="37"/>
      <c r="H319" s="1213" t="s">
        <v>1078</v>
      </c>
      <c r="I319" s="1214"/>
      <c r="J319" s="1214"/>
      <c r="K319" s="1214"/>
      <c r="L319" s="1214"/>
      <c r="M319" s="1214"/>
      <c r="N319" s="1072"/>
      <c r="O319" s="1072"/>
      <c r="P319" s="1072"/>
      <c r="Q319" s="1072"/>
      <c r="R319" s="1072"/>
      <c r="S319" s="37"/>
      <c r="T319" s="37" t="s">
        <v>1045</v>
      </c>
      <c r="V319" s="37"/>
      <c r="W319" s="37"/>
      <c r="X319" s="37"/>
      <c r="Y319" s="37"/>
      <c r="AA319" s="1213"/>
      <c r="AB319" s="1214"/>
      <c r="AC319" s="1214"/>
      <c r="AD319" s="1214"/>
      <c r="AE319" s="1214"/>
      <c r="AF319" s="1214"/>
      <c r="AG319" s="1072"/>
      <c r="AH319" s="1072"/>
      <c r="AI319" s="1072"/>
      <c r="AJ319" s="1072"/>
      <c r="AK319" s="1072"/>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1079</v>
      </c>
      <c r="C321" s="37"/>
      <c r="D321" s="37"/>
      <c r="E321" s="37"/>
      <c r="F321" s="37"/>
      <c r="H321" s="1068" t="s">
        <v>1080</v>
      </c>
      <c r="I321" s="1072"/>
      <c r="J321" s="1072"/>
      <c r="K321" s="1072"/>
      <c r="L321" s="1072"/>
      <c r="M321" s="1072"/>
      <c r="N321" s="1072"/>
      <c r="O321" s="1072"/>
      <c r="P321" s="1072"/>
      <c r="Q321" s="1072"/>
      <c r="R321" s="1072"/>
      <c r="T321" s="37" t="s">
        <v>1081</v>
      </c>
      <c r="V321" s="37"/>
      <c r="W321" s="37"/>
      <c r="X321" s="37"/>
      <c r="Y321" s="37"/>
      <c r="AA321" s="1072" t="s">
        <v>1082</v>
      </c>
      <c r="AB321" s="1072"/>
      <c r="AC321" s="1072"/>
      <c r="AD321" s="1072"/>
      <c r="AE321" s="1072"/>
      <c r="AF321" s="1072"/>
      <c r="AG321" s="1072"/>
      <c r="AH321" s="1072"/>
      <c r="AI321" s="1072"/>
      <c r="AJ321" s="1072"/>
      <c r="AK321" s="1072"/>
      <c r="BA321" s="37"/>
    </row>
    <row r="322" spans="2:53" ht="12.95" customHeight="1">
      <c r="B322" s="37" t="s">
        <v>1037</v>
      </c>
      <c r="C322" s="37"/>
      <c r="D322" s="37"/>
      <c r="E322" s="37"/>
      <c r="F322" s="37"/>
      <c r="H322" s="1213" t="s">
        <v>1083</v>
      </c>
      <c r="I322" s="1214"/>
      <c r="J322" s="1214"/>
      <c r="K322" s="1214"/>
      <c r="L322" s="1214"/>
      <c r="M322" s="1214"/>
      <c r="N322" s="1214"/>
      <c r="O322" s="1214"/>
      <c r="P322" s="1214"/>
      <c r="Q322" s="1214"/>
      <c r="R322" s="1214"/>
      <c r="T322" s="37" t="s">
        <v>1037</v>
      </c>
      <c r="V322" s="37"/>
      <c r="W322" s="37"/>
      <c r="X322" s="37"/>
      <c r="Y322" s="37"/>
      <c r="AA322" s="1214" t="s">
        <v>1084</v>
      </c>
      <c r="AB322" s="1214"/>
      <c r="AC322" s="1214"/>
      <c r="AD322" s="1214"/>
      <c r="AE322" s="1214"/>
      <c r="AF322" s="1214"/>
      <c r="AG322" s="1214"/>
      <c r="AH322" s="1214"/>
      <c r="AI322" s="1214"/>
      <c r="AJ322" s="1214"/>
      <c r="AK322" s="1214"/>
      <c r="BA322" s="37"/>
    </row>
    <row r="323" spans="2:53" ht="12.95" customHeight="1">
      <c r="B323" s="37" t="s">
        <v>1039</v>
      </c>
      <c r="C323" s="37"/>
      <c r="D323" s="37"/>
      <c r="E323" s="37"/>
      <c r="F323" s="37"/>
      <c r="H323" s="1213" t="s">
        <v>1085</v>
      </c>
      <c r="I323" s="1214"/>
      <c r="J323" s="1214"/>
      <c r="K323" s="1214"/>
      <c r="L323" s="1214"/>
      <c r="M323" s="1214"/>
      <c r="N323" s="1214"/>
      <c r="O323" s="1214"/>
      <c r="P323" s="1214"/>
      <c r="Q323" s="1214"/>
      <c r="R323" s="1214"/>
      <c r="T323" s="37" t="s">
        <v>1041</v>
      </c>
      <c r="V323" s="37"/>
      <c r="W323" s="37"/>
      <c r="X323" s="37"/>
      <c r="Y323" s="37"/>
      <c r="AA323" s="1214" t="s">
        <v>1086</v>
      </c>
      <c r="AB323" s="1214"/>
      <c r="AC323" s="1214"/>
      <c r="AD323" s="1214"/>
      <c r="AE323" s="1214"/>
      <c r="AF323" s="1214"/>
      <c r="AG323" s="1214"/>
      <c r="AH323" s="1214"/>
      <c r="AI323" s="1214"/>
      <c r="AJ323" s="1214"/>
      <c r="AK323" s="1214"/>
      <c r="BA323" s="37"/>
    </row>
    <row r="324" spans="2:53" ht="12.95" customHeight="1">
      <c r="B324" s="37" t="s">
        <v>989</v>
      </c>
      <c r="C324" s="37"/>
      <c r="D324" s="37"/>
      <c r="E324" s="37"/>
      <c r="F324" s="37"/>
      <c r="H324" s="1213" t="s">
        <v>1087</v>
      </c>
      <c r="I324" s="1214"/>
      <c r="J324" s="1214"/>
      <c r="K324" s="1214"/>
      <c r="L324" s="1214"/>
      <c r="M324" s="1214"/>
      <c r="N324" s="1214"/>
      <c r="O324" s="1214"/>
      <c r="P324" s="1214"/>
      <c r="Q324" s="1214"/>
      <c r="R324" s="1214"/>
      <c r="T324" s="37" t="s">
        <v>989</v>
      </c>
      <c r="V324" s="37"/>
      <c r="W324" s="37"/>
      <c r="X324" s="37"/>
      <c r="Y324" s="37"/>
      <c r="AA324" s="1213" t="s">
        <v>1088</v>
      </c>
      <c r="AB324" s="1214"/>
      <c r="AC324" s="1214"/>
      <c r="AD324" s="1214"/>
      <c r="AE324" s="1214"/>
      <c r="AF324" s="1214"/>
      <c r="AG324" s="1214"/>
      <c r="AH324" s="1214"/>
      <c r="AI324" s="1214"/>
      <c r="AJ324" s="1214"/>
      <c r="AK324" s="1214"/>
      <c r="BA324" s="37"/>
    </row>
    <row r="325" spans="2:53" ht="12.95" customHeight="1">
      <c r="B325" s="37" t="s">
        <v>990</v>
      </c>
      <c r="C325" s="37"/>
      <c r="D325" s="37"/>
      <c r="E325" s="37"/>
      <c r="F325" s="37"/>
      <c r="G325" s="37"/>
      <c r="H325" s="1339" t="s">
        <v>1089</v>
      </c>
      <c r="I325" s="1339"/>
      <c r="J325" s="1339"/>
      <c r="K325" s="1339"/>
      <c r="L325" s="1339"/>
      <c r="M325" s="1339"/>
      <c r="N325" s="37" t="s">
        <v>992</v>
      </c>
      <c r="O325" s="37"/>
      <c r="P325" s="1068"/>
      <c r="Q325" s="1068"/>
      <c r="R325" s="1068"/>
      <c r="S325" s="37"/>
      <c r="T325" s="37" t="s">
        <v>990</v>
      </c>
      <c r="V325" s="37"/>
      <c r="W325" s="37"/>
      <c r="X325" s="37"/>
      <c r="Y325" s="37"/>
      <c r="AA325" s="1339" t="s">
        <v>1090</v>
      </c>
      <c r="AB325" s="1339"/>
      <c r="AC325" s="1339"/>
      <c r="AD325" s="1339"/>
      <c r="AE325" s="1339"/>
      <c r="AF325" s="1339"/>
      <c r="AG325" s="37" t="s">
        <v>992</v>
      </c>
      <c r="AH325" s="37"/>
      <c r="AI325" s="1068"/>
      <c r="AJ325" s="1068"/>
      <c r="AK325" s="1068"/>
      <c r="BA325" s="37"/>
    </row>
    <row r="326" spans="2:53" ht="12.95" customHeight="1">
      <c r="B326" s="37" t="s">
        <v>993</v>
      </c>
      <c r="C326" s="37"/>
      <c r="D326" s="37"/>
      <c r="E326" s="37"/>
      <c r="F326" s="37"/>
      <c r="G326" s="37"/>
      <c r="H326" s="1216"/>
      <c r="I326" s="1216"/>
      <c r="J326" s="1216"/>
      <c r="K326" s="1216"/>
      <c r="L326" s="1216"/>
      <c r="M326" s="1216"/>
      <c r="N326" s="37"/>
      <c r="O326" s="37"/>
      <c r="P326" s="230"/>
      <c r="Q326" s="230"/>
      <c r="R326" s="230"/>
      <c r="S326" s="37"/>
      <c r="T326" s="37" t="s">
        <v>993</v>
      </c>
      <c r="V326" s="37"/>
      <c r="W326" s="37"/>
      <c r="X326" s="37"/>
      <c r="Y326" s="37"/>
      <c r="AA326" s="1216"/>
      <c r="AB326" s="1216"/>
      <c r="AC326" s="1216"/>
      <c r="AD326" s="1216"/>
      <c r="AE326" s="1216"/>
      <c r="AF326" s="1216"/>
      <c r="AG326" s="37"/>
      <c r="AH326" s="37"/>
      <c r="AI326" s="230"/>
      <c r="AJ326" s="230"/>
      <c r="AK326" s="230"/>
      <c r="BA326" s="37"/>
    </row>
    <row r="327" spans="2:53" ht="12.95" customHeight="1">
      <c r="B327" s="37" t="s">
        <v>1045</v>
      </c>
      <c r="C327" s="37"/>
      <c r="D327" s="37"/>
      <c r="E327" s="37"/>
      <c r="F327" s="37"/>
      <c r="G327" s="37"/>
      <c r="H327" s="1213" t="s">
        <v>1091</v>
      </c>
      <c r="I327" s="1214"/>
      <c r="J327" s="1214"/>
      <c r="K327" s="1214"/>
      <c r="L327" s="1214"/>
      <c r="M327" s="1214"/>
      <c r="N327" s="1072"/>
      <c r="O327" s="1072"/>
      <c r="P327" s="1072"/>
      <c r="Q327" s="1072"/>
      <c r="R327" s="1072"/>
      <c r="S327" s="37"/>
      <c r="T327" s="37" t="s">
        <v>1045</v>
      </c>
      <c r="V327" s="37"/>
      <c r="W327" s="37"/>
      <c r="X327" s="37"/>
      <c r="Y327" s="37"/>
      <c r="AA327" s="1213" t="s">
        <v>1092</v>
      </c>
      <c r="AB327" s="1214"/>
      <c r="AC327" s="1214"/>
      <c r="AD327" s="1214"/>
      <c r="AE327" s="1214"/>
      <c r="AF327" s="1214"/>
      <c r="AG327" s="1072"/>
      <c r="AH327" s="1072"/>
      <c r="AI327" s="1072"/>
      <c r="AJ327" s="1072"/>
      <c r="AK327" s="1072"/>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1093</v>
      </c>
      <c r="C329" s="37"/>
      <c r="D329" s="37"/>
      <c r="E329" s="37"/>
      <c r="F329" s="37"/>
      <c r="H329" s="1068" t="s">
        <v>1094</v>
      </c>
      <c r="I329" s="1072"/>
      <c r="J329" s="1072"/>
      <c r="K329" s="1072"/>
      <c r="L329" s="1072"/>
      <c r="M329" s="1072"/>
      <c r="N329" s="1072"/>
      <c r="O329" s="1072"/>
      <c r="P329" s="1072"/>
      <c r="Q329" s="1072"/>
      <c r="R329" s="1072"/>
      <c r="T329" s="37" t="s">
        <v>1095</v>
      </c>
      <c r="V329" s="37"/>
      <c r="W329" s="37"/>
      <c r="X329" s="37"/>
      <c r="Y329" s="37"/>
      <c r="AA329" s="1068" t="s">
        <v>1096</v>
      </c>
      <c r="AB329" s="1072"/>
      <c r="AC329" s="1072"/>
      <c r="AD329" s="1072"/>
      <c r="AE329" s="1072"/>
      <c r="AF329" s="1072"/>
      <c r="AG329" s="1072"/>
      <c r="AH329" s="1072"/>
      <c r="AI329" s="1072"/>
      <c r="AJ329" s="1072"/>
      <c r="AK329" s="1072"/>
      <c r="BA329" s="37"/>
    </row>
    <row r="330" spans="2:53" ht="12.95" customHeight="1">
      <c r="B330" s="37" t="s">
        <v>1037</v>
      </c>
      <c r="C330" s="37"/>
      <c r="D330" s="37"/>
      <c r="E330" s="37"/>
      <c r="F330" s="37"/>
      <c r="H330" s="1213" t="s">
        <v>1097</v>
      </c>
      <c r="I330" s="1214"/>
      <c r="J330" s="1214"/>
      <c r="K330" s="1214"/>
      <c r="L330" s="1214"/>
      <c r="M330" s="1214"/>
      <c r="N330" s="1214"/>
      <c r="O330" s="1214"/>
      <c r="P330" s="1214"/>
      <c r="Q330" s="1214"/>
      <c r="R330" s="1214"/>
      <c r="T330" s="37" t="s">
        <v>1037</v>
      </c>
      <c r="V330" s="37"/>
      <c r="W330" s="37"/>
      <c r="X330" s="37"/>
      <c r="Y330" s="37"/>
      <c r="AA330" s="1213" t="s">
        <v>985</v>
      </c>
      <c r="AB330" s="1214"/>
      <c r="AC330" s="1214"/>
      <c r="AD330" s="1214"/>
      <c r="AE330" s="1214"/>
      <c r="AF330" s="1214"/>
      <c r="AG330" s="1214"/>
      <c r="AH330" s="1214"/>
      <c r="AI330" s="1214"/>
      <c r="AJ330" s="1214"/>
      <c r="AK330" s="1214"/>
      <c r="BA330" s="37"/>
    </row>
    <row r="331" spans="2:53" ht="12.95" customHeight="1">
      <c r="B331" s="37" t="s">
        <v>1039</v>
      </c>
      <c r="C331" s="37"/>
      <c r="D331" s="37"/>
      <c r="E331" s="37"/>
      <c r="F331" s="37"/>
      <c r="G331" s="37"/>
      <c r="H331" s="1213" t="s">
        <v>1098</v>
      </c>
      <c r="I331" s="1214"/>
      <c r="J331" s="1214"/>
      <c r="K331" s="1214"/>
      <c r="L331" s="1214"/>
      <c r="M331" s="1214"/>
      <c r="N331" s="1214"/>
      <c r="O331" s="1214"/>
      <c r="P331" s="1214"/>
      <c r="Q331" s="1214"/>
      <c r="R331" s="1214"/>
      <c r="T331" s="37" t="s">
        <v>1041</v>
      </c>
      <c r="V331" s="37"/>
      <c r="W331" s="37"/>
      <c r="X331" s="37"/>
      <c r="Y331" s="37"/>
      <c r="AA331" s="1214" t="s">
        <v>1040</v>
      </c>
      <c r="AB331" s="1214"/>
      <c r="AC331" s="1214"/>
      <c r="AD331" s="1214"/>
      <c r="AE331" s="1214"/>
      <c r="AF331" s="1214"/>
      <c r="AG331" s="1214"/>
      <c r="AH331" s="1214"/>
      <c r="AI331" s="1214"/>
      <c r="AJ331" s="1214"/>
      <c r="AK331" s="1214"/>
      <c r="BA331" s="37"/>
    </row>
    <row r="332" spans="2:53" ht="12.95" customHeight="1">
      <c r="B332" s="37" t="s">
        <v>989</v>
      </c>
      <c r="C332" s="37"/>
      <c r="D332" s="37"/>
      <c r="E332" s="37"/>
      <c r="F332" s="37"/>
      <c r="H332" s="1214" t="s">
        <v>1094</v>
      </c>
      <c r="I332" s="1214"/>
      <c r="J332" s="1214"/>
      <c r="K332" s="1214"/>
      <c r="L332" s="1214"/>
      <c r="M332" s="1214"/>
      <c r="N332" s="1214"/>
      <c r="O332" s="1214"/>
      <c r="P332" s="1214"/>
      <c r="Q332" s="1214"/>
      <c r="R332" s="1214"/>
      <c r="T332" s="37" t="s">
        <v>989</v>
      </c>
      <c r="V332" s="37"/>
      <c r="W332" s="37"/>
      <c r="X332" s="37"/>
      <c r="Y332" s="37"/>
      <c r="AA332" s="1213" t="s">
        <v>1099</v>
      </c>
      <c r="AB332" s="1214"/>
      <c r="AC332" s="1214"/>
      <c r="AD332" s="1214"/>
      <c r="AE332" s="1214"/>
      <c r="AF332" s="1214"/>
      <c r="AG332" s="1214"/>
      <c r="AH332" s="1214"/>
      <c r="AI332" s="1214"/>
      <c r="AJ332" s="1214"/>
      <c r="AK332" s="1214"/>
      <c r="BA332" s="37"/>
    </row>
    <row r="333" spans="2:53" ht="12.95" customHeight="1">
      <c r="B333" s="37" t="s">
        <v>990</v>
      </c>
      <c r="C333" s="37"/>
      <c r="D333" s="37"/>
      <c r="E333" s="37"/>
      <c r="F333" s="37"/>
      <c r="G333" s="37"/>
      <c r="H333" s="1339" t="s">
        <v>1100</v>
      </c>
      <c r="I333" s="1339"/>
      <c r="J333" s="1339"/>
      <c r="K333" s="1339"/>
      <c r="L333" s="1339"/>
      <c r="M333" s="1339"/>
      <c r="N333" s="37" t="s">
        <v>992</v>
      </c>
      <c r="O333" s="37"/>
      <c r="P333" s="1068"/>
      <c r="Q333" s="1068"/>
      <c r="R333" s="1068"/>
      <c r="T333" s="37" t="s">
        <v>990</v>
      </c>
      <c r="V333" s="37"/>
      <c r="W333" s="37"/>
      <c r="X333" s="37"/>
      <c r="Y333" s="37"/>
      <c r="AA333" s="1339" t="s">
        <v>1101</v>
      </c>
      <c r="AB333" s="1339"/>
      <c r="AC333" s="1339"/>
      <c r="AD333" s="1339"/>
      <c r="AE333" s="1339"/>
      <c r="AF333" s="1339"/>
      <c r="AG333" s="37" t="s">
        <v>992</v>
      </c>
      <c r="AH333" s="37"/>
      <c r="AI333" s="1068"/>
      <c r="AJ333" s="1068"/>
      <c r="AK333" s="1068"/>
      <c r="BA333" s="37"/>
    </row>
    <row r="334" spans="2:53" ht="12.95" customHeight="1">
      <c r="B334" s="37" t="s">
        <v>993</v>
      </c>
      <c r="C334" s="37"/>
      <c r="D334" s="37"/>
      <c r="E334" s="37"/>
      <c r="F334" s="37"/>
      <c r="G334" s="37"/>
      <c r="H334" s="1216"/>
      <c r="I334" s="1216"/>
      <c r="J334" s="1216"/>
      <c r="K334" s="1216"/>
      <c r="L334" s="1216"/>
      <c r="M334" s="1216"/>
      <c r="N334" s="37"/>
      <c r="O334" s="37"/>
      <c r="P334" s="230"/>
      <c r="Q334" s="230"/>
      <c r="R334" s="230"/>
      <c r="T334" s="37" t="s">
        <v>993</v>
      </c>
      <c r="V334" s="37"/>
      <c r="W334" s="37"/>
      <c r="X334" s="37"/>
      <c r="Y334" s="37"/>
      <c r="AA334" s="1216"/>
      <c r="AB334" s="1216"/>
      <c r="AC334" s="1216"/>
      <c r="AD334" s="1216"/>
      <c r="AE334" s="1216"/>
      <c r="AF334" s="1216"/>
      <c r="AG334" s="37"/>
      <c r="AH334" s="37"/>
      <c r="AI334" s="230"/>
      <c r="AJ334" s="230"/>
      <c r="AK334" s="230"/>
      <c r="BA334" s="37"/>
    </row>
    <row r="335" spans="2:53" ht="12.95" customHeight="1">
      <c r="B335" s="37" t="s">
        <v>1045</v>
      </c>
      <c r="C335" s="37"/>
      <c r="D335" s="37"/>
      <c r="E335" s="37"/>
      <c r="F335" s="37"/>
      <c r="G335" s="37"/>
      <c r="H335" s="1213" t="s">
        <v>1102</v>
      </c>
      <c r="I335" s="1214"/>
      <c r="J335" s="1214"/>
      <c r="K335" s="1214"/>
      <c r="L335" s="1214"/>
      <c r="M335" s="1214"/>
      <c r="N335" s="1072"/>
      <c r="O335" s="1072"/>
      <c r="P335" s="1072"/>
      <c r="Q335" s="1072"/>
      <c r="R335" s="1072"/>
      <c r="T335" s="37" t="s">
        <v>1045</v>
      </c>
      <c r="V335" s="37"/>
      <c r="W335" s="37"/>
      <c r="X335" s="37"/>
      <c r="Y335" s="37"/>
      <c r="AA335" s="1213" t="s">
        <v>1103</v>
      </c>
      <c r="AB335" s="1214"/>
      <c r="AC335" s="1214"/>
      <c r="AD335" s="1214"/>
      <c r="AE335" s="1214"/>
      <c r="AF335" s="1214"/>
      <c r="AG335" s="1072"/>
      <c r="AH335" s="1072"/>
      <c r="AI335" s="1072"/>
      <c r="AJ335" s="1072"/>
      <c r="AK335" s="1072"/>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1104</v>
      </c>
      <c r="C337" s="293"/>
      <c r="D337" s="293"/>
      <c r="E337" s="293"/>
      <c r="F337" s="293"/>
      <c r="G337" s="293"/>
      <c r="H337" s="1068" t="s">
        <v>326</v>
      </c>
      <c r="I337" s="1072"/>
      <c r="J337" s="1072"/>
      <c r="K337" s="1072"/>
      <c r="L337" s="1072"/>
      <c r="M337" s="1072"/>
      <c r="N337" s="1072"/>
      <c r="O337" s="1072"/>
      <c r="P337" s="1072"/>
      <c r="Q337" s="1072"/>
      <c r="R337" s="1072"/>
      <c r="T337" s="293" t="s">
        <v>1105</v>
      </c>
      <c r="AA337" s="1068" t="s">
        <v>326</v>
      </c>
      <c r="AB337" s="1072"/>
      <c r="AC337" s="1072"/>
      <c r="AD337" s="1072"/>
      <c r="AE337" s="1072"/>
      <c r="AF337" s="1072"/>
      <c r="AG337" s="1072"/>
      <c r="AH337" s="1072"/>
      <c r="AI337" s="1072"/>
      <c r="AJ337" s="1072"/>
      <c r="AK337" s="1072"/>
      <c r="BA337" s="37"/>
    </row>
    <row r="338" spans="2:53" ht="12.95" customHeight="1">
      <c r="B338" s="293" t="s">
        <v>1037</v>
      </c>
      <c r="C338" s="293"/>
      <c r="D338" s="293"/>
      <c r="E338" s="293"/>
      <c r="F338" s="293"/>
      <c r="G338" s="293"/>
      <c r="H338" s="1213"/>
      <c r="I338" s="1214"/>
      <c r="J338" s="1214"/>
      <c r="K338" s="1214"/>
      <c r="L338" s="1214"/>
      <c r="M338" s="1214"/>
      <c r="N338" s="1214"/>
      <c r="O338" s="1214"/>
      <c r="P338" s="1214"/>
      <c r="Q338" s="1214"/>
      <c r="R338" s="1214"/>
      <c r="T338" s="37" t="s">
        <v>1037</v>
      </c>
      <c r="AA338" s="1213"/>
      <c r="AB338" s="1214"/>
      <c r="AC338" s="1214"/>
      <c r="AD338" s="1214"/>
      <c r="AE338" s="1214"/>
      <c r="AF338" s="1214"/>
      <c r="AG338" s="1214"/>
      <c r="AH338" s="1214"/>
      <c r="AI338" s="1214"/>
      <c r="AJ338" s="1214"/>
      <c r="AK338" s="1214"/>
      <c r="BA338" s="37"/>
    </row>
    <row r="339" spans="2:53" ht="12.95" customHeight="1">
      <c r="B339" s="293" t="s">
        <v>1039</v>
      </c>
      <c r="C339" s="293"/>
      <c r="D339" s="293"/>
      <c r="E339" s="293"/>
      <c r="F339" s="293"/>
      <c r="G339" s="293"/>
      <c r="H339" s="1213"/>
      <c r="I339" s="1214"/>
      <c r="J339" s="1214"/>
      <c r="K339" s="1214"/>
      <c r="L339" s="1214"/>
      <c r="M339" s="1214"/>
      <c r="N339" s="1214"/>
      <c r="O339" s="1214"/>
      <c r="P339" s="1214"/>
      <c r="Q339" s="1214"/>
      <c r="R339" s="1214"/>
      <c r="T339" s="37" t="s">
        <v>1041</v>
      </c>
      <c r="AA339" s="1213"/>
      <c r="AB339" s="1214"/>
      <c r="AC339" s="1214"/>
      <c r="AD339" s="1214"/>
      <c r="AE339" s="1214"/>
      <c r="AF339" s="1214"/>
      <c r="AG339" s="1214"/>
      <c r="AH339" s="1214"/>
      <c r="AI339" s="1214"/>
      <c r="AJ339" s="1214"/>
      <c r="AK339" s="1214"/>
    </row>
    <row r="340" spans="2:53" ht="12.95" customHeight="1">
      <c r="B340" s="293" t="s">
        <v>989</v>
      </c>
      <c r="C340" s="293"/>
      <c r="D340" s="293"/>
      <c r="E340" s="293"/>
      <c r="F340" s="293"/>
      <c r="G340" s="293"/>
      <c r="H340" s="1213"/>
      <c r="I340" s="1214"/>
      <c r="J340" s="1214"/>
      <c r="K340" s="1214"/>
      <c r="L340" s="1214"/>
      <c r="M340" s="1214"/>
      <c r="N340" s="1214"/>
      <c r="O340" s="1214"/>
      <c r="P340" s="1214"/>
      <c r="Q340" s="1214"/>
      <c r="R340" s="1214"/>
      <c r="T340" s="37" t="s">
        <v>989</v>
      </c>
      <c r="AA340" s="1213"/>
      <c r="AB340" s="1214"/>
      <c r="AC340" s="1214"/>
      <c r="AD340" s="1214"/>
      <c r="AE340" s="1214"/>
      <c r="AF340" s="1214"/>
      <c r="AG340" s="1214"/>
      <c r="AH340" s="1214"/>
      <c r="AI340" s="1214"/>
      <c r="AJ340" s="1214"/>
      <c r="AK340" s="1214"/>
    </row>
    <row r="341" spans="2:53" ht="12.95" customHeight="1">
      <c r="B341" s="293" t="s">
        <v>990</v>
      </c>
      <c r="C341" s="293"/>
      <c r="D341" s="293"/>
      <c r="E341" s="293"/>
      <c r="F341" s="293"/>
      <c r="G341" s="293"/>
      <c r="H341" s="1339"/>
      <c r="I341" s="1339"/>
      <c r="J341" s="1339"/>
      <c r="K341" s="1339"/>
      <c r="L341" s="1339"/>
      <c r="M341" s="1339"/>
      <c r="N341" s="37" t="s">
        <v>992</v>
      </c>
      <c r="O341" s="37"/>
      <c r="P341" s="1068"/>
      <c r="Q341" s="1068"/>
      <c r="R341" s="1068"/>
      <c r="T341" s="37" t="s">
        <v>990</v>
      </c>
      <c r="AA341" s="1339"/>
      <c r="AB341" s="1339"/>
      <c r="AC341" s="1339"/>
      <c r="AD341" s="1339"/>
      <c r="AE341" s="1339"/>
      <c r="AF341" s="1339"/>
      <c r="AG341" s="37" t="s">
        <v>992</v>
      </c>
      <c r="AH341" s="37"/>
      <c r="AI341" s="1068"/>
      <c r="AJ341" s="1068"/>
      <c r="AK341" s="1068"/>
    </row>
    <row r="342" spans="2:53" ht="12.95" customHeight="1">
      <c r="B342" s="293" t="s">
        <v>993</v>
      </c>
      <c r="C342" s="293"/>
      <c r="D342" s="293"/>
      <c r="E342" s="293"/>
      <c r="F342" s="293"/>
      <c r="G342" s="293"/>
      <c r="H342" s="1216"/>
      <c r="I342" s="1216"/>
      <c r="J342" s="1216"/>
      <c r="K342" s="1216"/>
      <c r="L342" s="1216"/>
      <c r="M342" s="1216"/>
      <c r="N342" s="37"/>
      <c r="O342" s="37"/>
      <c r="P342" s="230"/>
      <c r="Q342" s="230"/>
      <c r="R342" s="230"/>
      <c r="T342" s="37" t="s">
        <v>993</v>
      </c>
      <c r="AA342" s="1216"/>
      <c r="AB342" s="1216"/>
      <c r="AC342" s="1216"/>
      <c r="AD342" s="1216"/>
      <c r="AE342" s="1216"/>
      <c r="AF342" s="1216"/>
      <c r="AG342" s="37"/>
      <c r="AH342" s="37"/>
      <c r="AI342" s="230"/>
      <c r="AJ342" s="230"/>
      <c r="AK342" s="230"/>
    </row>
    <row r="343" spans="2:53" ht="12.95" customHeight="1">
      <c r="B343" s="293" t="s">
        <v>1045</v>
      </c>
      <c r="C343" s="293"/>
      <c r="D343" s="293"/>
      <c r="E343" s="293"/>
      <c r="F343" s="293"/>
      <c r="G343" s="293"/>
      <c r="H343" s="1213"/>
      <c r="I343" s="1214"/>
      <c r="J343" s="1214"/>
      <c r="K343" s="1214"/>
      <c r="L343" s="1214"/>
      <c r="M343" s="1214"/>
      <c r="N343" s="1072"/>
      <c r="O343" s="1072"/>
      <c r="P343" s="1072"/>
      <c r="Q343" s="1072"/>
      <c r="R343" s="1072"/>
      <c r="T343" s="37" t="s">
        <v>1045</v>
      </c>
      <c r="AA343" s="1213"/>
      <c r="AB343" s="1214"/>
      <c r="AC343" s="1214"/>
      <c r="AD343" s="1214"/>
      <c r="AE343" s="1214"/>
      <c r="AF343" s="1214"/>
      <c r="AG343" s="1072"/>
      <c r="AH343" s="1072"/>
      <c r="AI343" s="1072"/>
      <c r="AJ343" s="1072"/>
      <c r="AK343" s="1072"/>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1106</v>
      </c>
      <c r="P345" s="1072" t="s">
        <v>1009</v>
      </c>
      <c r="Q345" s="1072"/>
      <c r="R345" s="1072"/>
      <c r="S345" s="1072"/>
      <c r="T345" s="1072"/>
      <c r="U345" s="1072"/>
      <c r="V345" s="1072"/>
      <c r="W345" s="1072"/>
      <c r="X345" s="1072"/>
      <c r="Y345" s="1072"/>
      <c r="Z345" s="1072"/>
    </row>
    <row r="346" spans="2:53" ht="12.95" customHeight="1">
      <c r="C346" s="293"/>
      <c r="D346" s="293"/>
      <c r="E346" s="293"/>
      <c r="F346" s="293"/>
      <c r="G346" s="293"/>
      <c r="I346" s="293" t="s">
        <v>1037</v>
      </c>
      <c r="P346" s="1214" t="s">
        <v>985</v>
      </c>
      <c r="Q346" s="1214"/>
      <c r="R346" s="1214"/>
      <c r="S346" s="1214"/>
      <c r="T346" s="1214"/>
      <c r="U346" s="1214"/>
      <c r="V346" s="1214"/>
      <c r="W346" s="1214"/>
      <c r="X346" s="1214"/>
      <c r="Y346" s="1214"/>
      <c r="Z346" s="1214"/>
    </row>
    <row r="347" spans="2:53" ht="12.95" customHeight="1">
      <c r="C347" s="293"/>
      <c r="D347" s="293"/>
      <c r="E347" s="293"/>
      <c r="F347" s="293"/>
      <c r="G347" s="293"/>
      <c r="I347" s="293" t="s">
        <v>1039</v>
      </c>
      <c r="P347" s="1214" t="s">
        <v>1040</v>
      </c>
      <c r="Q347" s="1214"/>
      <c r="R347" s="1214"/>
      <c r="S347" s="1214"/>
      <c r="T347" s="1214"/>
      <c r="U347" s="1214"/>
      <c r="V347" s="1214"/>
      <c r="W347" s="1214"/>
      <c r="X347" s="1214"/>
      <c r="Y347" s="1214"/>
      <c r="Z347" s="1214"/>
    </row>
    <row r="348" spans="2:53" ht="12.95" customHeight="1">
      <c r="C348" s="293"/>
      <c r="D348" s="293"/>
      <c r="E348" s="293"/>
      <c r="F348" s="293"/>
      <c r="G348" s="293"/>
      <c r="I348" s="293" t="s">
        <v>989</v>
      </c>
      <c r="P348" s="1214" t="s">
        <v>1107</v>
      </c>
      <c r="Q348" s="1214"/>
      <c r="R348" s="1214"/>
      <c r="S348" s="1214"/>
      <c r="T348" s="1214"/>
      <c r="U348" s="1214"/>
      <c r="V348" s="1214"/>
      <c r="W348" s="1214"/>
      <c r="X348" s="1214"/>
      <c r="Y348" s="1214"/>
      <c r="Z348" s="1214"/>
    </row>
    <row r="349" spans="2:53" ht="12.95" customHeight="1">
      <c r="C349" s="293"/>
      <c r="D349" s="293"/>
      <c r="E349" s="293"/>
      <c r="F349" s="293"/>
      <c r="G349" s="293"/>
      <c r="I349" s="293" t="s">
        <v>990</v>
      </c>
      <c r="P349" s="1339" t="s">
        <v>991</v>
      </c>
      <c r="Q349" s="1339"/>
      <c r="R349" s="1339"/>
      <c r="S349" s="1339"/>
      <c r="T349" s="1339"/>
      <c r="U349" s="1339"/>
      <c r="V349" s="37" t="s">
        <v>992</v>
      </c>
      <c r="W349" s="37"/>
      <c r="X349" s="1068"/>
      <c r="Y349" s="1068"/>
      <c r="Z349" s="1068"/>
    </row>
    <row r="350" spans="2:53" ht="12.95" customHeight="1">
      <c r="C350" s="293"/>
      <c r="D350" s="293"/>
      <c r="E350" s="293"/>
      <c r="F350" s="293"/>
      <c r="G350" s="293"/>
      <c r="I350" s="293" t="s">
        <v>993</v>
      </c>
      <c r="P350" s="1216"/>
      <c r="Q350" s="1216"/>
      <c r="R350" s="1216"/>
      <c r="S350" s="1216"/>
      <c r="T350" s="1216"/>
      <c r="U350" s="1216"/>
      <c r="V350" s="37"/>
      <c r="W350" s="37"/>
      <c r="X350" s="230"/>
      <c r="Y350" s="230"/>
      <c r="Z350" s="230"/>
    </row>
    <row r="351" spans="2:53" ht="12.95" customHeight="1">
      <c r="C351" s="293"/>
      <c r="D351" s="293"/>
      <c r="E351" s="293"/>
      <c r="F351" s="293"/>
      <c r="G351" s="293"/>
      <c r="I351" s="293" t="s">
        <v>1045</v>
      </c>
      <c r="P351" s="1214" t="s">
        <v>1108</v>
      </c>
      <c r="Q351" s="1214"/>
      <c r="R351" s="1214"/>
      <c r="S351" s="1214"/>
      <c r="T351" s="1214"/>
      <c r="U351" s="1214"/>
      <c r="V351" s="1072"/>
      <c r="W351" s="1072"/>
      <c r="X351" s="1072"/>
      <c r="Y351" s="1072"/>
      <c r="Z351" s="1072"/>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48" t="s">
        <v>1109</v>
      </c>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c r="AC353" s="1048"/>
      <c r="AD353" s="1048"/>
      <c r="AE353" s="1048"/>
      <c r="AF353" s="1048"/>
      <c r="AG353" s="1048"/>
      <c r="AH353" s="1048"/>
      <c r="AI353" s="1048"/>
      <c r="AJ353" s="1048"/>
      <c r="AK353" s="1048"/>
      <c r="AL353" s="1048"/>
      <c r="AM353" s="1048"/>
      <c r="AN353" s="1048"/>
      <c r="AO353" s="1048"/>
      <c r="AP353" s="1048"/>
      <c r="AQ353" s="1048"/>
      <c r="AR353" s="1048"/>
      <c r="AS353" s="1048"/>
      <c r="AT353" s="1048"/>
    </row>
    <row r="354" spans="1:46" ht="12.95"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c r="AC354" s="1048"/>
      <c r="AD354" s="1048"/>
      <c r="AE354" s="1048"/>
      <c r="AF354" s="1048"/>
      <c r="AG354" s="1048"/>
      <c r="AH354" s="1048"/>
      <c r="AI354" s="1048"/>
      <c r="AJ354" s="1048"/>
      <c r="AK354" s="1048"/>
      <c r="AL354" s="1048"/>
      <c r="AM354" s="1048"/>
      <c r="AN354" s="1048"/>
      <c r="AO354" s="1048"/>
      <c r="AP354" s="1048"/>
      <c r="AQ354" s="1048"/>
      <c r="AR354" s="1048"/>
      <c r="AS354" s="1048"/>
      <c r="AT354" s="1048"/>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1110</v>
      </c>
    </row>
    <row r="357" spans="1:46" ht="12.95" customHeight="1">
      <c r="C357"/>
      <c r="D357" t="s">
        <v>1111</v>
      </c>
      <c r="M357" s="1063" t="s">
        <v>768</v>
      </c>
      <c r="N357" s="1063"/>
      <c r="P357" t="s">
        <v>1112</v>
      </c>
      <c r="AJ357" s="1063" t="s">
        <v>768</v>
      </c>
      <c r="AK357" s="1063"/>
    </row>
    <row r="358" spans="1:46" ht="12.95" customHeight="1">
      <c r="C358"/>
      <c r="D358" s="37" t="s">
        <v>1113</v>
      </c>
      <c r="M358" s="1063" t="s">
        <v>326</v>
      </c>
      <c r="N358" s="1063"/>
      <c r="P358" s="37" t="s">
        <v>1114</v>
      </c>
      <c r="AJ358" s="1364">
        <v>0</v>
      </c>
      <c r="AK358" s="1364"/>
    </row>
    <row r="359" spans="1:46" ht="12.95" customHeight="1">
      <c r="C359"/>
      <c r="D359" t="s">
        <v>1115</v>
      </c>
      <c r="M359" s="1063" t="s">
        <v>326</v>
      </c>
      <c r="N359" s="1063"/>
      <c r="P359" t="s">
        <v>1116</v>
      </c>
      <c r="AJ359" s="1063" t="s">
        <v>712</v>
      </c>
      <c r="AK359" s="1063"/>
    </row>
    <row r="360" spans="1:46" ht="12.95" customHeight="1">
      <c r="C360"/>
      <c r="D360" t="s">
        <v>1117</v>
      </c>
      <c r="M360" s="1063" t="s">
        <v>326</v>
      </c>
      <c r="N360" s="1063"/>
      <c r="Q360" s="37"/>
    </row>
    <row r="361" spans="1:46" ht="12.95" customHeight="1">
      <c r="C361"/>
      <c r="P361" s="293"/>
      <c r="Q361" s="293"/>
      <c r="R361" s="293"/>
    </row>
    <row r="362" spans="1:46" ht="12.95" customHeight="1">
      <c r="C362"/>
    </row>
    <row r="363" spans="1:46" ht="12.95" customHeight="1">
      <c r="A363" s="3" t="s">
        <v>830</v>
      </c>
      <c r="B363" s="3"/>
      <c r="C363" s="3" t="s">
        <v>1118</v>
      </c>
      <c r="D363" s="3"/>
    </row>
    <row r="364" spans="1:46" ht="12.95" customHeight="1">
      <c r="C364"/>
      <c r="D364" s="41" t="s">
        <v>1119</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1120</v>
      </c>
      <c r="E365" s="42"/>
      <c r="F365" s="42"/>
      <c r="G365" s="42"/>
      <c r="H365" s="42"/>
      <c r="I365" s="42"/>
      <c r="J365" s="42"/>
      <c r="K365" s="42"/>
      <c r="L365" s="42"/>
      <c r="M365" s="42"/>
      <c r="N365" s="1063" t="s">
        <v>326</v>
      </c>
      <c r="O365" s="1063"/>
      <c r="P365" s="42"/>
      <c r="Q365" s="42"/>
      <c r="R365" s="42"/>
      <c r="S365" s="42"/>
      <c r="T365" s="42"/>
      <c r="U365" s="42"/>
      <c r="V365" s="42"/>
      <c r="W365" s="42"/>
      <c r="X365" s="42"/>
      <c r="Y365" s="42"/>
      <c r="Z365" s="42"/>
      <c r="AC365" s="42"/>
      <c r="AD365" s="42"/>
      <c r="AE365" s="42"/>
    </row>
    <row r="366" spans="1:46" ht="12.95" customHeight="1">
      <c r="C366"/>
      <c r="E366" t="s">
        <v>1121</v>
      </c>
      <c r="Y366" s="1063" t="s">
        <v>326</v>
      </c>
      <c r="Z366" s="1063"/>
    </row>
    <row r="367" spans="1:46" ht="12.95" customHeight="1">
      <c r="C367"/>
      <c r="D367" t="s">
        <v>1122</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1123</v>
      </c>
      <c r="E368" s="42"/>
      <c r="F368" s="42"/>
      <c r="G368" s="42"/>
      <c r="H368" s="42"/>
      <c r="I368" s="42"/>
      <c r="J368" s="1063" t="s">
        <v>326</v>
      </c>
      <c r="K368" s="106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39" t="s">
        <v>1124</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326</v>
      </c>
    </row>
    <row r="370" spans="4:57" customFormat="1" ht="12.95"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712</v>
      </c>
    </row>
    <row r="371" spans="4:57" customFormat="1" ht="12.95" customHeight="1">
      <c r="E371" s="37" t="s">
        <v>1125</v>
      </c>
      <c r="F371" s="37"/>
      <c r="G371" s="37"/>
      <c r="H371" s="37"/>
      <c r="I371" s="37"/>
      <c r="J371" s="37"/>
      <c r="K371" s="37"/>
      <c r="L371" s="37"/>
      <c r="N371" s="1066" t="s">
        <v>326</v>
      </c>
      <c r="O371" s="1066"/>
      <c r="P371" s="1066"/>
      <c r="Q371" s="1066"/>
      <c r="R371" s="37"/>
      <c r="U371" s="37" t="s">
        <v>1126</v>
      </c>
      <c r="V371" s="37"/>
      <c r="W371" s="37"/>
      <c r="X371" s="37"/>
      <c r="Y371" s="37"/>
      <c r="Z371" s="37"/>
      <c r="AA371" s="37"/>
      <c r="AB371" s="37"/>
      <c r="AC371" s="1066" t="s">
        <v>326</v>
      </c>
      <c r="AD371" s="1066"/>
      <c r="AE371" s="1066"/>
      <c r="AF371" s="1066"/>
      <c r="BE371" t="s">
        <v>768</v>
      </c>
    </row>
    <row r="372" spans="4:57" customFormat="1" ht="12.95" customHeight="1">
      <c r="E372" s="37" t="s">
        <v>1127</v>
      </c>
      <c r="F372" s="37"/>
      <c r="G372" s="37"/>
      <c r="H372" s="37"/>
      <c r="I372" s="37"/>
      <c r="J372" s="37"/>
      <c r="K372" s="37"/>
      <c r="L372" s="37"/>
      <c r="N372" s="1066" t="s">
        <v>326</v>
      </c>
      <c r="O372" s="1066"/>
      <c r="P372" s="1066"/>
      <c r="Q372" s="1066"/>
      <c r="R372" s="37"/>
      <c r="U372" s="37" t="s">
        <v>1128</v>
      </c>
      <c r="V372" s="37"/>
      <c r="W372" s="37"/>
      <c r="X372" s="37"/>
      <c r="Y372" s="37"/>
      <c r="Z372" s="37"/>
      <c r="AA372" s="37"/>
      <c r="AB372" s="37"/>
      <c r="AC372" s="1066" t="s">
        <v>326</v>
      </c>
      <c r="AD372" s="1066"/>
      <c r="AE372" s="1066"/>
      <c r="AF372" s="1066"/>
    </row>
    <row r="373" spans="4:57" customFormat="1" ht="12.95" customHeight="1">
      <c r="E373" s="37" t="s">
        <v>1129</v>
      </c>
      <c r="F373" s="37"/>
      <c r="G373" s="37"/>
      <c r="H373" s="37"/>
      <c r="I373" s="37"/>
      <c r="J373" s="37"/>
      <c r="K373" s="37"/>
      <c r="L373" s="37"/>
      <c r="N373" s="1504" t="s">
        <v>326</v>
      </c>
      <c r="O373" s="1066"/>
      <c r="P373" s="1066"/>
      <c r="Q373" s="1066"/>
      <c r="R373" s="37"/>
      <c r="V373" s="37"/>
      <c r="W373" s="37"/>
      <c r="X373" s="37"/>
      <c r="Y373" s="37"/>
      <c r="Z373" s="37"/>
      <c r="AA373" s="37"/>
      <c r="AB373" s="37"/>
    </row>
    <row r="374" spans="4:57" customFormat="1" ht="12.95" customHeight="1">
      <c r="E374" s="37" t="s">
        <v>1130</v>
      </c>
      <c r="F374" s="37"/>
      <c r="G374" s="37"/>
      <c r="H374" s="37"/>
      <c r="I374" s="37"/>
      <c r="J374" s="37"/>
      <c r="K374" s="37"/>
      <c r="L374" s="37"/>
      <c r="N374" s="1414" t="s">
        <v>326</v>
      </c>
      <c r="O374" s="1414"/>
      <c r="P374" s="1414"/>
      <c r="Q374" s="1414"/>
      <c r="R374" s="1414"/>
      <c r="S374" s="1414"/>
      <c r="T374" s="1414"/>
      <c r="U374" s="1414"/>
      <c r="V374" s="1414"/>
      <c r="W374" s="1414"/>
      <c r="X374" s="1414"/>
      <c r="Y374" s="1414"/>
      <c r="Z374" s="1414"/>
      <c r="AA374" s="1414"/>
      <c r="AB374" s="1414"/>
      <c r="AC374" s="1414"/>
      <c r="AD374" s="1414"/>
      <c r="AE374" s="1414"/>
      <c r="AF374" s="1414"/>
    </row>
    <row r="375" spans="4:57" customFormat="1" ht="12.95" customHeight="1">
      <c r="E375" s="37"/>
      <c r="F375" s="37"/>
      <c r="G375" s="37"/>
      <c r="H375" s="37"/>
      <c r="I375" s="37"/>
      <c r="J375" s="37"/>
      <c r="K375" s="37"/>
      <c r="L375" s="37"/>
      <c r="N375" s="1495"/>
      <c r="O375" s="1495"/>
      <c r="P375" s="1495"/>
      <c r="Q375" s="1495"/>
      <c r="R375" s="1495"/>
      <c r="S375" s="1495"/>
      <c r="T375" s="1495"/>
      <c r="U375" s="1495"/>
      <c r="V375" s="1495"/>
      <c r="W375" s="1495"/>
      <c r="X375" s="1495"/>
      <c r="Y375" s="1495"/>
      <c r="Z375" s="1495"/>
      <c r="AA375" s="1495"/>
      <c r="AB375" s="1495"/>
      <c r="AC375" s="1495"/>
      <c r="AD375" s="1495"/>
      <c r="AE375" s="1495"/>
      <c r="AF375" s="1495"/>
    </row>
    <row r="376" spans="4:57" customFormat="1" ht="12.95" customHeight="1">
      <c r="E376" s="37"/>
      <c r="F376" s="37"/>
      <c r="G376" s="37"/>
      <c r="H376" s="37"/>
      <c r="I376" s="37"/>
      <c r="J376" s="37"/>
      <c r="K376" s="37"/>
      <c r="L376" s="37"/>
    </row>
    <row r="377" spans="4:57" customFormat="1" ht="12.95" customHeight="1">
      <c r="D377" s="300" t="s">
        <v>1131</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1132</v>
      </c>
      <c r="F378" s="293"/>
      <c r="G378" s="293"/>
      <c r="H378" s="293"/>
      <c r="I378" s="293"/>
      <c r="J378" s="293"/>
      <c r="K378" s="293"/>
      <c r="L378" s="293"/>
      <c r="M378" s="293"/>
      <c r="O378" s="293"/>
      <c r="P378" s="828" t="s">
        <v>806</v>
      </c>
      <c r="Q378" s="293" t="s">
        <v>807</v>
      </c>
      <c r="R378" s="293"/>
      <c r="S378" s="1073" t="s">
        <v>326</v>
      </c>
      <c r="T378" s="1074"/>
      <c r="U378" s="297" t="s">
        <v>808</v>
      </c>
      <c r="V378" s="1074"/>
      <c r="W378" s="1074"/>
      <c r="X378" s="293"/>
      <c r="Z378" s="293"/>
      <c r="AA378" s="828" t="s">
        <v>806</v>
      </c>
      <c r="AB378" s="293" t="s">
        <v>807</v>
      </c>
      <c r="AC378" s="293"/>
      <c r="AD378" s="1073" t="s">
        <v>326</v>
      </c>
      <c r="AE378" s="1074"/>
      <c r="AF378" s="297" t="s">
        <v>808</v>
      </c>
      <c r="AG378" s="1074"/>
      <c r="AH378" s="1074"/>
    </row>
    <row r="379" spans="4:57" customFormat="1" ht="12.95" customHeight="1">
      <c r="D379" s="293"/>
      <c r="E379" s="293" t="s">
        <v>1133</v>
      </c>
      <c r="F379" s="293"/>
      <c r="G379" s="293"/>
      <c r="H379" s="293"/>
      <c r="I379" s="293"/>
      <c r="J379" s="293"/>
      <c r="K379" s="293"/>
      <c r="L379" s="293"/>
      <c r="M379" s="293"/>
      <c r="N379" s="1073" t="s">
        <v>326</v>
      </c>
      <c r="O379" s="1074"/>
      <c r="P379" s="1074"/>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1134</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5" t="s">
        <v>326</v>
      </c>
      <c r="AH380" s="1075"/>
    </row>
    <row r="381" spans="4:57" customFormat="1" ht="12.95" customHeight="1">
      <c r="D381" s="293"/>
      <c r="E381" s="293"/>
      <c r="F381" s="293"/>
      <c r="G381" s="648" t="s">
        <v>1135</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5" t="s">
        <v>326</v>
      </c>
      <c r="AH381" s="1075"/>
    </row>
    <row r="382" spans="4:57" customFormat="1" ht="12.95" customHeight="1">
      <c r="D382" s="293"/>
      <c r="E382" s="293"/>
      <c r="F382" s="293"/>
      <c r="G382" s="418" t="s">
        <v>1136</v>
      </c>
      <c r="H382" s="293"/>
      <c r="I382" s="293"/>
      <c r="J382" s="293"/>
      <c r="K382" s="293"/>
      <c r="L382" s="293"/>
      <c r="M382" s="293"/>
      <c r="N382" s="293"/>
      <c r="O382" s="293"/>
      <c r="P382" s="293"/>
      <c r="Q382" s="293"/>
      <c r="R382" s="293"/>
      <c r="S382" s="293"/>
      <c r="T382" s="293"/>
      <c r="U382" s="293"/>
      <c r="V382" s="1075" t="s">
        <v>326</v>
      </c>
      <c r="W382" s="1075"/>
      <c r="X382" s="293"/>
      <c r="Y382" s="370" t="s">
        <v>1137</v>
      </c>
      <c r="Z382" s="293"/>
      <c r="AA382" s="293"/>
      <c r="AB382" s="293"/>
      <c r="AC382" s="293"/>
      <c r="AD382" s="293"/>
      <c r="AE382" s="293"/>
      <c r="AF382" s="293"/>
      <c r="AG382" s="293"/>
      <c r="AH382" s="293"/>
    </row>
    <row r="383" spans="4:57" customFormat="1" ht="12.95" customHeight="1">
      <c r="D383" s="293"/>
      <c r="E383" s="293" t="s">
        <v>1138</v>
      </c>
      <c r="F383" s="293"/>
      <c r="G383" s="293"/>
      <c r="H383" s="293"/>
      <c r="I383" s="293"/>
      <c r="J383" s="293"/>
      <c r="K383" s="293"/>
      <c r="L383" s="293"/>
      <c r="M383" s="293"/>
      <c r="N383" s="293"/>
      <c r="O383" s="293"/>
      <c r="P383" s="293"/>
      <c r="Q383" s="293"/>
      <c r="R383" s="293"/>
      <c r="S383" s="293"/>
      <c r="T383" s="293"/>
      <c r="U383" s="293"/>
      <c r="V383" s="1075" t="s">
        <v>326</v>
      </c>
      <c r="W383" s="1075"/>
      <c r="X383" s="293"/>
      <c r="Y383" s="293" t="s">
        <v>1139</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910</v>
      </c>
      <c r="B385" s="3"/>
      <c r="C385" s="3" t="s">
        <v>154</v>
      </c>
    </row>
    <row r="386" spans="1:36" ht="12.95" customHeight="1">
      <c r="C386"/>
      <c r="D386" t="s">
        <v>1140</v>
      </c>
      <c r="J386" s="1068" t="s">
        <v>326</v>
      </c>
      <c r="K386" s="1072"/>
      <c r="L386" s="1072"/>
      <c r="M386" s="1072"/>
      <c r="N386" s="1072"/>
      <c r="O386" s="1072"/>
      <c r="P386" s="1072"/>
      <c r="Q386" s="1072"/>
      <c r="R386" s="1072"/>
      <c r="S386" s="1072"/>
      <c r="T386" s="1072"/>
      <c r="U386" s="1072"/>
      <c r="V386" s="12" t="s">
        <v>1141</v>
      </c>
      <c r="W386" s="12"/>
      <c r="X386" s="12"/>
      <c r="Y386" s="12"/>
      <c r="Z386" s="12"/>
      <c r="AA386" s="12"/>
      <c r="AB386" s="12"/>
      <c r="AC386" s="1068" t="s">
        <v>326</v>
      </c>
      <c r="AD386" s="1072"/>
      <c r="AE386" s="1072"/>
      <c r="AF386" s="1072"/>
      <c r="AG386" s="1072"/>
      <c r="AH386" s="1072"/>
      <c r="AI386" s="1072"/>
      <c r="AJ386" s="1072"/>
    </row>
    <row r="387" spans="1:36" ht="12.95" customHeight="1">
      <c r="C387"/>
      <c r="D387" s="37" t="s">
        <v>1142</v>
      </c>
      <c r="J387" s="1213" t="s">
        <v>326</v>
      </c>
      <c r="K387" s="1214"/>
      <c r="L387" s="1214"/>
      <c r="M387" s="1214"/>
      <c r="N387" s="1214"/>
      <c r="O387" s="1214"/>
      <c r="P387" s="1214"/>
      <c r="Q387" s="1214"/>
      <c r="R387" s="1214"/>
      <c r="S387" s="1214"/>
      <c r="T387" s="1214"/>
      <c r="U387" s="1214"/>
      <c r="V387" s="37" t="s">
        <v>1142</v>
      </c>
      <c r="W387" s="12"/>
      <c r="X387" s="12"/>
      <c r="Y387" s="12"/>
      <c r="Z387" s="12"/>
      <c r="AA387" s="12"/>
      <c r="AB387" s="12"/>
      <c r="AC387" s="1072" t="s">
        <v>326</v>
      </c>
      <c r="AD387" s="1072"/>
      <c r="AE387" s="1072"/>
      <c r="AF387" s="1072"/>
      <c r="AG387" s="1072"/>
      <c r="AH387" s="1072"/>
      <c r="AI387" s="1072"/>
      <c r="AJ387" s="1072"/>
    </row>
    <row r="388" spans="1:36" ht="12.95" customHeight="1">
      <c r="C388"/>
      <c r="D388" s="37" t="s">
        <v>751</v>
      </c>
      <c r="J388" s="1213" t="s">
        <v>326</v>
      </c>
      <c r="K388" s="1214"/>
      <c r="L388" s="1214"/>
      <c r="M388" s="1214"/>
      <c r="N388" s="1214"/>
      <c r="O388" s="1214"/>
      <c r="P388" s="1214"/>
      <c r="Q388" s="1214"/>
      <c r="R388" s="1214"/>
      <c r="S388" s="1214"/>
      <c r="T388" s="1214"/>
      <c r="U388" s="1214"/>
      <c r="V388" s="37" t="s">
        <v>751</v>
      </c>
      <c r="W388" s="12"/>
      <c r="X388" s="12"/>
      <c r="Y388" s="12"/>
      <c r="Z388" s="12"/>
      <c r="AA388" s="12"/>
      <c r="AB388" s="12"/>
      <c r="AC388" s="1072" t="s">
        <v>326</v>
      </c>
      <c r="AD388" s="1072"/>
      <c r="AE388" s="1072"/>
      <c r="AF388" s="1072"/>
      <c r="AG388" s="1072"/>
      <c r="AH388" s="1072"/>
      <c r="AI388" s="1072"/>
      <c r="AJ388" s="1072"/>
    </row>
    <row r="389" spans="1:36" ht="12.95" customHeight="1">
      <c r="C389"/>
      <c r="D389" t="s">
        <v>1143</v>
      </c>
      <c r="J389" s="1087" t="s">
        <v>326</v>
      </c>
      <c r="K389" s="1031"/>
      <c r="L389" s="1031"/>
      <c r="M389" s="1031"/>
      <c r="N389" s="1031"/>
      <c r="O389" s="1031"/>
      <c r="P389" s="1031"/>
      <c r="Q389" s="1031"/>
      <c r="R389" s="1031"/>
      <c r="S389" s="1031"/>
      <c r="T389" s="1031"/>
      <c r="U389" s="1031"/>
      <c r="V389" s="1072"/>
      <c r="W389" s="1072"/>
      <c r="X389" s="1072"/>
      <c r="Y389" s="1072"/>
      <c r="Z389" s="1072"/>
      <c r="AA389" s="1072"/>
      <c r="AB389" s="1072"/>
      <c r="AC389" s="1072"/>
      <c r="AD389" s="1072"/>
      <c r="AE389" s="1072"/>
      <c r="AF389" s="1072"/>
      <c r="AG389" s="1072"/>
      <c r="AH389" s="1072"/>
      <c r="AI389" s="1072"/>
      <c r="AJ389" s="1072"/>
    </row>
    <row r="390" spans="1:36" ht="12.95" customHeight="1">
      <c r="C390"/>
      <c r="D390" t="s">
        <v>1144</v>
      </c>
      <c r="Q390" s="1502" t="s">
        <v>326</v>
      </c>
      <c r="R390" s="1502"/>
      <c r="S390" s="1502"/>
      <c r="T390" s="1502"/>
      <c r="U390" s="1502"/>
      <c r="V390" t="s">
        <v>1145</v>
      </c>
      <c r="AI390" s="1063" t="s">
        <v>712</v>
      </c>
      <c r="AJ390" s="1063"/>
    </row>
    <row r="391" spans="1:36" ht="12.95" customHeight="1">
      <c r="C391"/>
      <c r="D391" t="s">
        <v>1146</v>
      </c>
      <c r="Q391" s="1320" t="s">
        <v>326</v>
      </c>
      <c r="R391" s="1140"/>
      <c r="S391" s="1140"/>
      <c r="T391" s="1140"/>
      <c r="U391" s="1140"/>
      <c r="W391" s="27" t="s">
        <v>1147</v>
      </c>
      <c r="AG391" s="1034" t="s">
        <v>326</v>
      </c>
      <c r="AH391" s="1034"/>
      <c r="AI391" s="1034"/>
      <c r="AJ391" s="1034"/>
    </row>
    <row r="392" spans="1:36" ht="12.95" customHeight="1">
      <c r="C392"/>
      <c r="D392" t="s">
        <v>1148</v>
      </c>
      <c r="Q392" s="1176" t="s">
        <v>326</v>
      </c>
      <c r="R392" s="1176"/>
      <c r="S392" s="1176"/>
      <c r="T392" s="1176"/>
      <c r="U392" s="1176"/>
      <c r="V392" s="37" t="s">
        <v>1149</v>
      </c>
      <c r="AG392" s="1430"/>
      <c r="AH392" s="1430"/>
      <c r="AI392" s="1430"/>
      <c r="AJ392" s="1430"/>
    </row>
    <row r="393" spans="1:36" ht="12.95" customHeight="1">
      <c r="C393"/>
      <c r="D393" t="s">
        <v>990</v>
      </c>
      <c r="I393" s="1339" t="s">
        <v>326</v>
      </c>
      <c r="J393" s="1339"/>
      <c r="K393" s="1339"/>
      <c r="L393" s="1339"/>
      <c r="M393" s="1339"/>
      <c r="N393" s="1339"/>
      <c r="Q393" s="37" t="s">
        <v>992</v>
      </c>
      <c r="S393" s="1463" t="s">
        <v>326</v>
      </c>
      <c r="T393" s="1463"/>
      <c r="U393" s="1463"/>
      <c r="V393" t="s">
        <v>1150</v>
      </c>
      <c r="AI393" s="1063" t="s">
        <v>712</v>
      </c>
      <c r="AJ393" s="1063"/>
    </row>
    <row r="394" spans="1:36" ht="12.95" customHeight="1">
      <c r="C394"/>
      <c r="D394" t="s">
        <v>1151</v>
      </c>
      <c r="Q394" s="1019" t="s">
        <v>326</v>
      </c>
      <c r="R394" s="1019"/>
      <c r="S394" s="1019"/>
      <c r="T394" s="1019"/>
      <c r="U394" s="1019"/>
      <c r="V394" t="s">
        <v>1152</v>
      </c>
      <c r="AG394" s="1034" t="s">
        <v>326</v>
      </c>
      <c r="AH394" s="1034"/>
      <c r="AI394" s="1034"/>
      <c r="AJ394" s="1034"/>
    </row>
    <row r="395" spans="1:36" ht="12.95" customHeight="1">
      <c r="C395"/>
      <c r="D395" t="s">
        <v>1153</v>
      </c>
      <c r="Q395" s="1270" t="s">
        <v>326</v>
      </c>
      <c r="R395" s="1270"/>
      <c r="S395" s="1270"/>
      <c r="T395" s="1270"/>
      <c r="U395" s="1270"/>
      <c r="V395" t="s">
        <v>1154</v>
      </c>
      <c r="AG395" s="1034" t="s">
        <v>326</v>
      </c>
      <c r="AH395" s="1034"/>
      <c r="AI395" s="1034"/>
      <c r="AJ395" s="1034"/>
    </row>
    <row r="396" spans="1:36" ht="12.95" customHeight="1">
      <c r="C396"/>
      <c r="D396" t="s">
        <v>1155</v>
      </c>
      <c r="AG396" s="1034" t="s">
        <v>326</v>
      </c>
      <c r="AH396" s="1034"/>
      <c r="AI396" s="1034"/>
      <c r="AJ396" s="1034"/>
    </row>
    <row r="397" spans="1:36" ht="12.95" customHeight="1">
      <c r="C397"/>
      <c r="AG397" s="724"/>
      <c r="AH397" s="724"/>
      <c r="AI397" s="724"/>
      <c r="AJ397" s="724"/>
    </row>
    <row r="398" spans="1:36" ht="12.95" customHeight="1">
      <c r="C398"/>
      <c r="D398" s="37" t="s">
        <v>1156</v>
      </c>
      <c r="AG398" s="724"/>
      <c r="AH398" s="724"/>
      <c r="AI398" s="1063" t="s">
        <v>712</v>
      </c>
      <c r="AJ398" s="1063"/>
    </row>
    <row r="399" spans="1:36" ht="12.95" customHeight="1">
      <c r="C399"/>
      <c r="D399" s="37" t="s">
        <v>1157</v>
      </c>
      <c r="T399" s="1242" t="s">
        <v>326</v>
      </c>
      <c r="U399" s="1243"/>
      <c r="V399" s="1243"/>
      <c r="W399" s="1243"/>
      <c r="X399" s="1243"/>
      <c r="Y399" s="1243"/>
      <c r="Z399" s="1243"/>
      <c r="AA399" s="1243"/>
      <c r="AB399" s="1243"/>
      <c r="AC399" s="1243"/>
      <c r="AD399" s="1243"/>
      <c r="AE399" s="1243"/>
      <c r="AF399" s="1243"/>
      <c r="AG399" s="1243"/>
      <c r="AH399" s="1243"/>
      <c r="AI399" s="1243"/>
      <c r="AJ399" s="1243"/>
    </row>
    <row r="400" spans="1:36" ht="12.95" customHeight="1">
      <c r="C400"/>
      <c r="D400" s="37" t="s">
        <v>1158</v>
      </c>
      <c r="T400" s="1242" t="s">
        <v>326</v>
      </c>
      <c r="U400" s="1243"/>
      <c r="V400" s="1243"/>
      <c r="W400" s="1243"/>
      <c r="X400" s="1243"/>
      <c r="Y400" s="1243"/>
      <c r="Z400" s="1243"/>
      <c r="AA400" s="1243"/>
      <c r="AB400" s="1243"/>
      <c r="AC400" s="1243"/>
      <c r="AD400" s="1243"/>
      <c r="AE400" s="1243"/>
      <c r="AF400" s="1243"/>
      <c r="AG400" s="1243"/>
      <c r="AH400" s="1243"/>
      <c r="AI400" s="1243"/>
      <c r="AJ400" s="1243"/>
    </row>
    <row r="401" spans="1:36" ht="12.95" customHeight="1">
      <c r="C401"/>
      <c r="AG401" s="724"/>
      <c r="AH401" s="724"/>
      <c r="AI401" s="724"/>
      <c r="AJ401" s="724"/>
    </row>
    <row r="402" spans="1:36" ht="12.95" customHeight="1">
      <c r="C402"/>
      <c r="D402" s="37" t="s">
        <v>1159</v>
      </c>
      <c r="S402" s="1243" t="s">
        <v>768</v>
      </c>
      <c r="T402" s="1243"/>
      <c r="U402" s="1243"/>
      <c r="V402" t="s">
        <v>1160</v>
      </c>
      <c r="AG402" s="1501">
        <v>90</v>
      </c>
      <c r="AH402" s="1501"/>
      <c r="AI402" s="1501"/>
      <c r="AJ402" s="1501"/>
    </row>
    <row r="403" spans="1:36" ht="12.95" customHeight="1">
      <c r="C403"/>
      <c r="D403" s="37" t="s">
        <v>1161</v>
      </c>
      <c r="S403" s="1242" t="s">
        <v>768</v>
      </c>
      <c r="T403" s="1243"/>
      <c r="U403" s="1243"/>
      <c r="V403" t="s">
        <v>1162</v>
      </c>
      <c r="AE403" s="1271">
        <v>1</v>
      </c>
      <c r="AF403" s="1271"/>
      <c r="AG403" s="1271"/>
      <c r="AH403" s="1271"/>
      <c r="AI403" s="1271"/>
      <c r="AJ403" s="1271"/>
    </row>
    <row r="404" spans="1:36" ht="12.95" customHeight="1">
      <c r="C404"/>
      <c r="D404" s="37" t="s">
        <v>1163</v>
      </c>
      <c r="K404" s="1351" t="s">
        <v>326</v>
      </c>
      <c r="L404" s="1351"/>
      <c r="M404" s="1351"/>
      <c r="N404" s="1351"/>
      <c r="O404" s="1351"/>
      <c r="P404" s="1351"/>
      <c r="Q404" s="1351"/>
      <c r="R404" s="1351"/>
      <c r="S404" s="1351"/>
      <c r="T404" s="1351"/>
      <c r="U404" s="1351"/>
      <c r="V404" s="1351"/>
      <c r="W404" s="1351"/>
      <c r="X404" s="1351"/>
      <c r="Y404" s="1351"/>
      <c r="Z404" s="1351"/>
      <c r="AA404" s="1351"/>
      <c r="AB404" s="1351"/>
      <c r="AC404" s="1351"/>
      <c r="AD404" s="1351"/>
      <c r="AE404" s="1351"/>
      <c r="AF404" s="1351"/>
      <c r="AG404" s="1351"/>
      <c r="AH404" s="1351"/>
      <c r="AI404" s="1351"/>
      <c r="AJ404" s="1351"/>
    </row>
    <row r="405" spans="1:36" ht="12.95" customHeight="1">
      <c r="C405"/>
      <c r="D405" s="37" t="s">
        <v>1164</v>
      </c>
      <c r="K405" s="1351" t="s">
        <v>1012</v>
      </c>
      <c r="L405" s="1351"/>
      <c r="M405" s="1351"/>
      <c r="N405" s="1351"/>
      <c r="O405" s="1351"/>
      <c r="P405" s="1351"/>
      <c r="Q405" s="1351"/>
      <c r="R405" s="1351"/>
      <c r="S405" s="1351"/>
      <c r="T405" s="1351"/>
      <c r="U405" s="1351"/>
      <c r="V405" s="1351"/>
      <c r="W405" s="1351"/>
      <c r="X405" s="1351"/>
      <c r="Y405" s="1351"/>
      <c r="Z405" s="1351"/>
      <c r="AA405" s="1351"/>
      <c r="AB405" s="1351"/>
      <c r="AC405" s="1351"/>
      <c r="AD405" s="1351"/>
      <c r="AE405" s="1351"/>
      <c r="AF405" s="1351"/>
      <c r="AG405" s="1351"/>
      <c r="AH405" s="1351"/>
      <c r="AI405" s="1351"/>
      <c r="AJ405" s="1351"/>
    </row>
    <row r="406" spans="1:36" ht="12.95" customHeight="1">
      <c r="C406"/>
      <c r="D406" s="37" t="s">
        <v>1165</v>
      </c>
      <c r="E406" s="705"/>
      <c r="F406" s="705"/>
      <c r="G406" s="705"/>
      <c r="H406" s="705"/>
      <c r="I406" s="705"/>
      <c r="J406" s="705"/>
      <c r="K406" s="705"/>
      <c r="L406" s="705"/>
      <c r="M406" s="705"/>
      <c r="N406" s="705"/>
      <c r="O406" s="705"/>
      <c r="P406" s="705"/>
      <c r="Q406" s="705"/>
      <c r="R406" s="705"/>
      <c r="S406" s="1503" t="s">
        <v>2489</v>
      </c>
      <c r="T406" s="1503"/>
      <c r="U406" s="1503"/>
      <c r="V406" s="1503"/>
      <c r="W406" s="1503"/>
      <c r="X406" s="1503"/>
      <c r="Y406" s="1503"/>
      <c r="Z406" s="1503"/>
      <c r="AA406" s="1503"/>
      <c r="AB406" s="1503"/>
      <c r="AC406" s="1503"/>
      <c r="AD406" s="1503"/>
      <c r="AE406" s="1503"/>
      <c r="AF406" s="1503"/>
      <c r="AG406" s="1503"/>
      <c r="AH406" s="1503"/>
      <c r="AI406" s="1503"/>
      <c r="AJ406" s="1503"/>
    </row>
    <row r="407" spans="1:36" ht="12.95" customHeight="1">
      <c r="C407"/>
      <c r="D407" s="944" t="s">
        <v>1167</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2.95"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2.95" customHeight="1">
      <c r="C409"/>
      <c r="AG409" s="724"/>
      <c r="AH409" s="724"/>
      <c r="AI409" s="724"/>
      <c r="AJ409" s="724"/>
    </row>
    <row r="410" spans="1:36" ht="12.95" customHeight="1">
      <c r="A410" s="3" t="s">
        <v>932</v>
      </c>
      <c r="B410" s="3"/>
      <c r="C410" s="3" t="s">
        <v>156</v>
      </c>
    </row>
    <row r="411" spans="1:36" ht="12.95" customHeight="1">
      <c r="C411"/>
      <c r="D411" s="3" t="s">
        <v>1168</v>
      </c>
      <c r="I411" s="1068" t="s">
        <v>1169</v>
      </c>
      <c r="J411" s="1068"/>
      <c r="K411" s="1068"/>
      <c r="L411" s="1068"/>
      <c r="M411" s="1068"/>
      <c r="N411" s="1068"/>
      <c r="O411" s="1068"/>
      <c r="P411" s="1068"/>
      <c r="Q411" s="1068"/>
      <c r="R411" s="1068"/>
      <c r="S411" s="1068"/>
      <c r="T411" s="1068"/>
      <c r="U411" s="1068"/>
      <c r="V411" s="1068"/>
      <c r="W411" s="1068"/>
      <c r="X411" s="1068"/>
      <c r="Y411" s="1068"/>
      <c r="Z411" s="1068"/>
      <c r="AA411" s="1068"/>
      <c r="AB411" s="1068"/>
      <c r="AC411" s="1068"/>
      <c r="AD411" s="1068"/>
    </row>
    <row r="412" spans="1:36" ht="12.95" customHeight="1">
      <c r="C412"/>
      <c r="E412" t="s">
        <v>1170</v>
      </c>
      <c r="R412" s="1063" t="s">
        <v>768</v>
      </c>
      <c r="S412" s="1063"/>
      <c r="T412" t="s">
        <v>1171</v>
      </c>
      <c r="AD412" s="1066">
        <v>2</v>
      </c>
      <c r="AE412" s="1066"/>
    </row>
    <row r="413" spans="1:36" ht="12.95" customHeight="1">
      <c r="C413"/>
      <c r="E413" t="s">
        <v>1172</v>
      </c>
      <c r="R413" s="1063" t="s">
        <v>326</v>
      </c>
      <c r="S413" s="1063"/>
      <c r="T413" t="s">
        <v>1171</v>
      </c>
      <c r="AD413" s="1066">
        <v>0</v>
      </c>
      <c r="AE413" s="1066"/>
    </row>
    <row r="414" spans="1:36" ht="12.95" customHeight="1">
      <c r="C414"/>
      <c r="E414" t="s">
        <v>1173</v>
      </c>
      <c r="S414" s="1063" t="s">
        <v>326</v>
      </c>
      <c r="T414" s="1063"/>
    </row>
    <row r="415" spans="1:36" ht="12.95" customHeight="1">
      <c r="C415"/>
      <c r="E415" t="s">
        <v>1174</v>
      </c>
      <c r="H415" s="1064" t="s">
        <v>1175</v>
      </c>
      <c r="I415" s="1064"/>
      <c r="J415" s="1064"/>
      <c r="K415" s="1064"/>
      <c r="L415" s="1064"/>
      <c r="M415" s="1064"/>
      <c r="N415" s="1064"/>
      <c r="O415" s="1064"/>
      <c r="P415" s="1064"/>
      <c r="Q415" s="1064"/>
      <c r="R415" s="1064"/>
      <c r="S415" s="1064"/>
      <c r="T415" s="1064"/>
      <c r="U415" s="1064"/>
      <c r="V415" s="1064"/>
      <c r="W415" s="1064"/>
      <c r="X415" s="1064"/>
      <c r="Y415" s="1064"/>
      <c r="Z415" s="1064"/>
      <c r="AA415" s="1064"/>
      <c r="AB415" s="1064"/>
      <c r="AC415" s="1064"/>
      <c r="AD415" s="1064"/>
      <c r="AE415" s="1064"/>
      <c r="AF415" s="1064"/>
      <c r="AG415" s="1064"/>
      <c r="AH415" s="1064"/>
      <c r="AI415" s="1064"/>
      <c r="AJ415" s="1064"/>
    </row>
    <row r="416" spans="1:36" ht="12.95" customHeight="1">
      <c r="C416"/>
      <c r="H416" s="1065"/>
      <c r="I416" s="1065"/>
      <c r="J416" s="1065"/>
      <c r="K416" s="1065"/>
      <c r="L416" s="1065"/>
      <c r="M416" s="1065"/>
      <c r="N416" s="1065"/>
      <c r="O416" s="1065"/>
      <c r="P416" s="1065"/>
      <c r="Q416" s="1065"/>
      <c r="R416" s="1065"/>
      <c r="S416" s="1065"/>
      <c r="T416" s="1065"/>
      <c r="U416" s="1065"/>
      <c r="V416" s="1065"/>
      <c r="W416" s="1065"/>
      <c r="X416" s="1065"/>
      <c r="Y416" s="1065"/>
      <c r="Z416" s="1065"/>
      <c r="AA416" s="1065"/>
      <c r="AB416" s="1065"/>
      <c r="AC416" s="1065"/>
      <c r="AD416" s="1065"/>
      <c r="AE416" s="1065"/>
      <c r="AF416" s="1065"/>
      <c r="AG416" s="1065"/>
      <c r="AH416" s="1065"/>
      <c r="AI416" s="1065"/>
      <c r="AJ416" s="1065"/>
    </row>
    <row r="417" spans="1:36" ht="12.95" customHeight="1">
      <c r="C417"/>
    </row>
    <row r="418" spans="1:36" ht="12.95" customHeight="1">
      <c r="A418" s="3" t="s">
        <v>944</v>
      </c>
      <c r="B418" s="3"/>
      <c r="C418" s="3"/>
      <c r="D418" s="3" t="s">
        <v>161</v>
      </c>
      <c r="AE418" s="37"/>
      <c r="AF418" s="3" t="s">
        <v>1176</v>
      </c>
    </row>
    <row r="419" spans="1:36" ht="12.95" customHeight="1">
      <c r="C419"/>
      <c r="E419" s="1254"/>
      <c r="F419" s="1254"/>
      <c r="G419" s="1254"/>
      <c r="H419" s="18" t="s">
        <v>1177</v>
      </c>
      <c r="I419" s="1254"/>
      <c r="J419" s="1254"/>
      <c r="K419" s="1254"/>
      <c r="L419" t="s">
        <v>1178</v>
      </c>
      <c r="N419" s="31" t="s">
        <v>1179</v>
      </c>
      <c r="P419" s="1275">
        <v>2.62</v>
      </c>
      <c r="Q419" s="1275"/>
      <c r="R419" s="1275"/>
      <c r="S419" t="s">
        <v>1180</v>
      </c>
      <c r="W419" s="1276">
        <f>IF(E419&gt;0,(E419*I419),(P419*43560))</f>
        <v>114127.20000000001</v>
      </c>
      <c r="X419" s="1276"/>
      <c r="Y419" s="1276"/>
      <c r="Z419" t="s">
        <v>1181</v>
      </c>
      <c r="AF419" s="1505" cm="1">
        <f t="array" ref="AF419">_xlfn.IFS(P419&gt;0,(AG438/P419),W419&gt;0,(AG438/(W419/43560)),TRUE,0)</f>
        <v>40.458015267175568</v>
      </c>
      <c r="AG419" s="1505"/>
      <c r="AH419" s="1505"/>
    </row>
    <row r="420" spans="1:36" ht="12.95" customHeight="1">
      <c r="C420"/>
      <c r="E420" t="s">
        <v>1182</v>
      </c>
    </row>
    <row r="421" spans="1:36" ht="12.95" customHeight="1">
      <c r="C421"/>
      <c r="E421" s="1302"/>
      <c r="F421" s="1302"/>
      <c r="G421" s="1302"/>
      <c r="H421" s="1302"/>
      <c r="I421" s="1302"/>
      <c r="J421" s="1302"/>
      <c r="K421" s="1302"/>
      <c r="L421" s="1302"/>
      <c r="M421" s="1302"/>
      <c r="N421" s="1302"/>
      <c r="O421" s="1302"/>
      <c r="P421" s="1302"/>
      <c r="Q421" s="1302"/>
      <c r="R421" s="1302"/>
      <c r="S421" s="1302"/>
      <c r="T421" s="1302"/>
      <c r="U421" s="1302"/>
      <c r="V421" s="1302"/>
      <c r="W421" s="1302"/>
      <c r="X421" s="1302"/>
      <c r="Y421" s="1302"/>
      <c r="Z421" s="1302"/>
      <c r="AA421" s="1302"/>
      <c r="AB421" s="1302"/>
      <c r="AC421" s="1302"/>
      <c r="AD421" s="1302"/>
      <c r="AE421" s="1302"/>
      <c r="AF421" s="1302"/>
      <c r="AG421" s="1302"/>
      <c r="AH421" s="1302"/>
      <c r="AI421" s="1302"/>
      <c r="AJ421" s="1302"/>
    </row>
    <row r="422" spans="1:36" ht="12.95" customHeight="1">
      <c r="C422"/>
      <c r="E422" s="230" t="s">
        <v>1183</v>
      </c>
      <c r="F422" s="27"/>
      <c r="G422" s="27"/>
      <c r="H422" s="27"/>
      <c r="I422" s="1298">
        <v>2.62</v>
      </c>
      <c r="J422" s="1298"/>
      <c r="K422" s="1298"/>
      <c r="L422" s="27"/>
      <c r="M422" s="230"/>
      <c r="N422" s="27"/>
      <c r="O422" s="27"/>
      <c r="P422" s="1253">
        <f>(CQ636+CS641+CQ655)/I422</f>
        <v>40.839694656488547</v>
      </c>
      <c r="Q422" s="1253"/>
      <c r="R422" s="1253"/>
      <c r="S422" s="230" t="s">
        <v>1184</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1185</v>
      </c>
      <c r="P425" s="1063">
        <v>1</v>
      </c>
      <c r="Q425" s="1063"/>
      <c r="S425" t="s">
        <v>1186</v>
      </c>
      <c r="AE425" s="1063">
        <v>1</v>
      </c>
      <c r="AF425" s="1063"/>
    </row>
    <row r="426" spans="1:36" ht="12.95" customHeight="1">
      <c r="C426"/>
      <c r="E426" t="s">
        <v>1187</v>
      </c>
      <c r="P426" s="1063">
        <v>0</v>
      </c>
      <c r="Q426" s="1063"/>
      <c r="S426" t="s">
        <v>1188</v>
      </c>
      <c r="AE426" s="1063" t="s">
        <v>326</v>
      </c>
      <c r="AF426" s="1063"/>
    </row>
    <row r="427" spans="1:36" ht="12.95" customHeight="1">
      <c r="C427"/>
      <c r="F427" s="4" t="s">
        <v>1189</v>
      </c>
    </row>
    <row r="428" spans="1:36" ht="12.95" customHeight="1">
      <c r="C428"/>
      <c r="F428" s="1296"/>
      <c r="G428" s="1296"/>
      <c r="H428" s="1296"/>
      <c r="I428" s="1296"/>
      <c r="J428" s="1296"/>
      <c r="K428" s="1296"/>
      <c r="L428" s="1296"/>
      <c r="M428" s="1296"/>
      <c r="N428" s="1296"/>
      <c r="O428" s="1296"/>
      <c r="P428" s="1296"/>
      <c r="Q428" s="1296"/>
      <c r="R428" s="1296"/>
      <c r="S428" s="1296"/>
      <c r="T428" s="1296"/>
      <c r="U428" s="1296"/>
      <c r="V428" s="1296"/>
      <c r="W428" s="1296"/>
      <c r="X428" s="1296"/>
      <c r="Y428" s="1296"/>
      <c r="Z428" s="1296"/>
      <c r="AA428" s="1296"/>
      <c r="AB428" s="1296"/>
      <c r="AC428" s="1296"/>
      <c r="AD428" s="1296"/>
      <c r="AE428" s="1296"/>
      <c r="AF428" s="1296"/>
      <c r="AG428" s="1296"/>
      <c r="AH428" s="1296"/>
    </row>
    <row r="429" spans="1:36" ht="12.95" customHeight="1">
      <c r="C429"/>
      <c r="F429" s="1297"/>
      <c r="G429" s="1297"/>
      <c r="H429" s="1297"/>
      <c r="I429" s="1297"/>
      <c r="J429" s="1297"/>
      <c r="K429" s="1297"/>
      <c r="L429" s="1297"/>
      <c r="M429" s="1297"/>
      <c r="N429" s="1297"/>
      <c r="O429" s="1297"/>
      <c r="P429" s="1297"/>
      <c r="Q429" s="1297"/>
      <c r="R429" s="1297"/>
      <c r="S429" s="1297"/>
      <c r="T429" s="1297"/>
      <c r="U429" s="1297"/>
      <c r="V429" s="1297"/>
      <c r="W429" s="1297"/>
      <c r="X429" s="1297"/>
      <c r="Y429" s="1297"/>
      <c r="Z429" s="1297"/>
      <c r="AA429" s="1297"/>
      <c r="AB429" s="1297"/>
      <c r="AC429" s="1297"/>
      <c r="AD429" s="1297"/>
      <c r="AE429" s="1297"/>
      <c r="AF429" s="1297"/>
      <c r="AG429" s="1297"/>
      <c r="AH429" s="1297"/>
    </row>
    <row r="430" spans="1:36" ht="12.95" customHeight="1">
      <c r="C430"/>
      <c r="E430" t="s">
        <v>1190</v>
      </c>
      <c r="P430" s="1"/>
      <c r="Q430" s="1063" t="s">
        <v>768</v>
      </c>
      <c r="R430" s="1063"/>
      <c r="AE430" s="1"/>
      <c r="AF430" s="1"/>
    </row>
    <row r="431" spans="1:36" ht="12.95" customHeight="1">
      <c r="C431"/>
      <c r="F431" t="s">
        <v>1191</v>
      </c>
      <c r="P431" s="1"/>
      <c r="Q431" s="1"/>
      <c r="AE431" s="1063" t="s">
        <v>326</v>
      </c>
      <c r="AF431" s="1344"/>
    </row>
    <row r="432" spans="1:36" ht="12.95" customHeight="1">
      <c r="C432"/>
    </row>
    <row r="433" spans="1:36" ht="12.95" customHeight="1">
      <c r="A433" s="3"/>
      <c r="B433" s="3"/>
      <c r="C433" s="3"/>
      <c r="E433" s="37" t="s">
        <v>1192</v>
      </c>
      <c r="Z433" s="1063" t="s">
        <v>712</v>
      </c>
      <c r="AA433" s="1063"/>
    </row>
    <row r="434" spans="1:36" ht="12.95" customHeight="1">
      <c r="C434"/>
      <c r="F434" s="41" t="s">
        <v>1193</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1194</v>
      </c>
      <c r="G435" s="42"/>
      <c r="I435" s="42"/>
      <c r="J435" s="42"/>
      <c r="K435" s="42"/>
      <c r="L435" s="42"/>
      <c r="M435" s="42"/>
      <c r="N435" s="42"/>
      <c r="Q435" s="37"/>
      <c r="R435" s="42"/>
      <c r="S435" s="42"/>
      <c r="T435" s="42"/>
      <c r="U435" s="42"/>
      <c r="V435" s="42"/>
      <c r="W435" s="42"/>
      <c r="Z435" s="1063" t="s">
        <v>326</v>
      </c>
      <c r="AA435" s="1063"/>
    </row>
    <row r="436" spans="1:36" ht="12.95" customHeight="1">
      <c r="C436"/>
    </row>
    <row r="437" spans="1:36" ht="12.95" customHeight="1">
      <c r="A437" s="3" t="s">
        <v>973</v>
      </c>
      <c r="B437" s="3"/>
      <c r="C437" s="3"/>
      <c r="D437" s="3" t="s">
        <v>170</v>
      </c>
      <c r="AF437" s="47"/>
    </row>
    <row r="438" spans="1:36" ht="12.95" customHeight="1">
      <c r="C438"/>
      <c r="D438" s="1301" t="s">
        <v>1195</v>
      </c>
      <c r="E438" s="1273"/>
      <c r="F438" s="1273"/>
      <c r="G438" s="1273"/>
      <c r="H438" s="1273"/>
      <c r="I438" s="1273"/>
      <c r="J438" s="1273"/>
      <c r="K438" s="1273"/>
      <c r="L438" s="1273"/>
      <c r="M438" s="1273"/>
      <c r="N438" s="1273"/>
      <c r="O438" s="1273"/>
      <c r="P438" s="1273"/>
      <c r="Q438" s="1273"/>
      <c r="R438" s="1273"/>
      <c r="S438" s="1273"/>
      <c r="T438" s="1273"/>
      <c r="U438" s="1273"/>
      <c r="V438" s="1273"/>
      <c r="W438" s="1273"/>
      <c r="X438" s="1273"/>
      <c r="Y438" s="1273"/>
      <c r="Z438" s="1273"/>
      <c r="AA438" s="1273"/>
      <c r="AB438" s="1273"/>
      <c r="AC438" s="1273"/>
      <c r="AD438" s="1273"/>
      <c r="AE438" s="1273"/>
      <c r="AF438" s="1274"/>
      <c r="AG438" s="1056">
        <v>106</v>
      </c>
      <c r="AH438" s="1056"/>
      <c r="AI438" s="1056"/>
      <c r="AJ438" s="1056"/>
    </row>
    <row r="439" spans="1:36" ht="12.95" customHeight="1">
      <c r="C439"/>
      <c r="D439" s="1057" t="s">
        <v>1196</v>
      </c>
      <c r="E439" s="1058"/>
      <c r="F439" s="1058"/>
      <c r="G439" s="1058"/>
      <c r="H439" s="1058"/>
      <c r="I439" s="1058"/>
      <c r="J439" s="1058"/>
      <c r="K439" s="1058"/>
      <c r="L439" s="1058"/>
      <c r="M439" s="1058"/>
      <c r="N439" s="1058"/>
      <c r="O439" s="1058"/>
      <c r="P439" s="1058"/>
      <c r="Q439" s="1058"/>
      <c r="R439" s="1058"/>
      <c r="S439" s="1058"/>
      <c r="T439" s="1058"/>
      <c r="U439" s="1058"/>
      <c r="V439" s="1058"/>
      <c r="W439" s="1058"/>
      <c r="X439" s="1058"/>
      <c r="Y439" s="1058"/>
      <c r="Z439" s="1058"/>
      <c r="AA439" s="1058"/>
      <c r="AB439" s="1058"/>
      <c r="AC439" s="1058"/>
      <c r="AD439" s="1058"/>
      <c r="AE439" s="1058"/>
      <c r="AF439" s="1059"/>
      <c r="AG439" s="1246">
        <v>0</v>
      </c>
      <c r="AH439" s="1247"/>
      <c r="AI439" s="1247"/>
      <c r="AJ439" s="1247"/>
    </row>
    <row r="440" spans="1:36" ht="12.95" customHeight="1">
      <c r="C440"/>
      <c r="D440" s="1057" t="s">
        <v>1197</v>
      </c>
      <c r="E440" s="1058"/>
      <c r="F440" s="1058"/>
      <c r="G440" s="1058"/>
      <c r="H440" s="1058"/>
      <c r="I440" s="1058"/>
      <c r="J440" s="1058"/>
      <c r="K440" s="1058"/>
      <c r="L440" s="1058"/>
      <c r="M440" s="1058"/>
      <c r="N440" s="1058"/>
      <c r="O440" s="1058"/>
      <c r="P440" s="1058"/>
      <c r="Q440" s="1058"/>
      <c r="R440" s="1058"/>
      <c r="S440" s="1058"/>
      <c r="T440" s="1058"/>
      <c r="U440" s="1058"/>
      <c r="V440" s="1058"/>
      <c r="W440" s="1058"/>
      <c r="X440" s="1058"/>
      <c r="Y440" s="1058"/>
      <c r="Z440" s="1058"/>
      <c r="AA440" s="1058"/>
      <c r="AB440" s="1058"/>
      <c r="AC440" s="1058"/>
      <c r="AD440" s="1058"/>
      <c r="AE440" s="1058"/>
      <c r="AF440" s="1059"/>
      <c r="AG440" s="1056">
        <v>106</v>
      </c>
      <c r="AH440" s="1056"/>
      <c r="AI440" s="1056"/>
      <c r="AJ440" s="1056"/>
    </row>
    <row r="441" spans="1:36" ht="12.95" customHeight="1">
      <c r="C441"/>
      <c r="D441" s="1057" t="s">
        <v>1198</v>
      </c>
      <c r="E441" s="1058"/>
      <c r="F441" s="1058"/>
      <c r="G441" s="1058"/>
      <c r="H441" s="1058"/>
      <c r="I441" s="1058"/>
      <c r="J441" s="1058"/>
      <c r="K441" s="1058"/>
      <c r="L441" s="1058"/>
      <c r="M441" s="1058"/>
      <c r="N441" s="1058"/>
      <c r="O441" s="1058"/>
      <c r="P441" s="1058"/>
      <c r="Q441" s="1058"/>
      <c r="R441" s="1058"/>
      <c r="S441" s="1058"/>
      <c r="T441" s="1058"/>
      <c r="U441" s="1058"/>
      <c r="V441" s="1058"/>
      <c r="W441" s="1058"/>
      <c r="X441" s="1058"/>
      <c r="Y441" s="1058"/>
      <c r="Z441" s="1058"/>
      <c r="AA441" s="1058"/>
      <c r="AB441" s="1058"/>
      <c r="AC441" s="1058"/>
      <c r="AD441" s="1058"/>
      <c r="AE441" s="1058"/>
      <c r="AF441" s="1059"/>
      <c r="AG441" s="1056">
        <v>106</v>
      </c>
      <c r="AH441" s="1056"/>
      <c r="AI441" s="1056"/>
      <c r="AJ441" s="1056"/>
    </row>
    <row r="442" spans="1:36" ht="12.95" customHeight="1">
      <c r="C442"/>
      <c r="D442" s="1057" t="s">
        <v>1199</v>
      </c>
      <c r="E442" s="1058"/>
      <c r="F442" s="1058"/>
      <c r="G442" s="1058"/>
      <c r="H442" s="1058"/>
      <c r="I442" s="1058"/>
      <c r="J442" s="1058"/>
      <c r="K442" s="1058"/>
      <c r="L442" s="1058"/>
      <c r="M442" s="1058"/>
      <c r="N442" s="1058"/>
      <c r="O442" s="1058"/>
      <c r="P442" s="1058"/>
      <c r="Q442" s="1058"/>
      <c r="R442" s="1058"/>
      <c r="S442" s="1058"/>
      <c r="T442" s="1058"/>
      <c r="U442" s="1058"/>
      <c r="V442" s="1058"/>
      <c r="W442" s="1058"/>
      <c r="X442" s="1058"/>
      <c r="Y442" s="1058"/>
      <c r="Z442" s="1058"/>
      <c r="AA442" s="1058"/>
      <c r="AB442" s="1058"/>
      <c r="AC442" s="1058"/>
      <c r="AD442" s="1058"/>
      <c r="AE442" s="1058"/>
      <c r="AF442" s="1059"/>
      <c r="AG442" s="1272">
        <f>IF(ISERROR(AG441/AG440),"",AG441/AG440)</f>
        <v>1</v>
      </c>
      <c r="AH442" s="1272"/>
      <c r="AI442" s="1272"/>
      <c r="AJ442" s="1272"/>
    </row>
    <row r="443" spans="1:36" ht="12.95" customHeight="1">
      <c r="C443"/>
      <c r="D443" s="1057" t="s">
        <v>1200</v>
      </c>
      <c r="E443" s="1058"/>
      <c r="F443" s="1058"/>
      <c r="G443" s="1058"/>
      <c r="H443" s="1058"/>
      <c r="I443" s="1058"/>
      <c r="J443" s="1058"/>
      <c r="K443" s="1058"/>
      <c r="L443" s="1058"/>
      <c r="M443" s="1058"/>
      <c r="N443" s="1058"/>
      <c r="O443" s="1058"/>
      <c r="P443" s="1058"/>
      <c r="Q443" s="1058"/>
      <c r="R443" s="1058"/>
      <c r="S443" s="1058"/>
      <c r="T443" s="1058"/>
      <c r="U443" s="1058"/>
      <c r="V443" s="1058"/>
      <c r="W443" s="1058"/>
      <c r="X443" s="1058"/>
      <c r="Y443" s="1058"/>
      <c r="Z443" s="1058"/>
      <c r="AA443" s="1058"/>
      <c r="AB443" s="1058"/>
      <c r="AC443" s="1058"/>
      <c r="AD443" s="1058"/>
      <c r="AE443" s="1058"/>
      <c r="AF443" s="1059"/>
      <c r="AG443" s="1067">
        <f>40174</f>
        <v>40174</v>
      </c>
      <c r="AH443" s="1067"/>
      <c r="AI443" s="1067"/>
      <c r="AJ443" s="1067"/>
    </row>
    <row r="444" spans="1:36" ht="12.95" customHeight="1">
      <c r="C444"/>
      <c r="D444" s="1057" t="s">
        <v>1201</v>
      </c>
      <c r="E444" s="1058"/>
      <c r="F444" s="1058"/>
      <c r="G444" s="1058"/>
      <c r="H444" s="1058"/>
      <c r="I444" s="1058"/>
      <c r="J444" s="1058"/>
      <c r="K444" s="1058"/>
      <c r="L444" s="1058"/>
      <c r="M444" s="1058"/>
      <c r="N444" s="1058"/>
      <c r="O444" s="1058"/>
      <c r="P444" s="1058"/>
      <c r="Q444" s="1058"/>
      <c r="R444" s="1058"/>
      <c r="S444" s="1058"/>
      <c r="T444" s="1058"/>
      <c r="U444" s="1058"/>
      <c r="V444" s="1058"/>
      <c r="W444" s="1058"/>
      <c r="X444" s="1058"/>
      <c r="Y444" s="1058"/>
      <c r="Z444" s="1058"/>
      <c r="AA444" s="1058"/>
      <c r="AB444" s="1058"/>
      <c r="AC444" s="1058"/>
      <c r="AD444" s="1058"/>
      <c r="AE444" s="1058"/>
      <c r="AF444" s="1059"/>
      <c r="AG444" s="1067">
        <f>40174</f>
        <v>40174</v>
      </c>
      <c r="AH444" s="1067"/>
      <c r="AI444" s="1067"/>
      <c r="AJ444" s="1067"/>
    </row>
    <row r="445" spans="1:36" ht="12.95" customHeight="1">
      <c r="C445"/>
      <c r="D445" s="1057" t="s">
        <v>1202</v>
      </c>
      <c r="E445" s="1058"/>
      <c r="F445" s="1058"/>
      <c r="G445" s="1058"/>
      <c r="H445" s="1058"/>
      <c r="I445" s="1058"/>
      <c r="J445" s="1058"/>
      <c r="K445" s="1058"/>
      <c r="L445" s="1058"/>
      <c r="M445" s="1058"/>
      <c r="N445" s="1058"/>
      <c r="O445" s="1058"/>
      <c r="P445" s="1058"/>
      <c r="Q445" s="1058"/>
      <c r="R445" s="1058"/>
      <c r="S445" s="1058"/>
      <c r="T445" s="1058"/>
      <c r="U445" s="1058"/>
      <c r="V445" s="1058"/>
      <c r="W445" s="1058"/>
      <c r="X445" s="1058"/>
      <c r="Y445" s="1058"/>
      <c r="Z445" s="1058"/>
      <c r="AA445" s="1058"/>
      <c r="AB445" s="1058"/>
      <c r="AC445" s="1058"/>
      <c r="AD445" s="1058"/>
      <c r="AE445" s="1058"/>
      <c r="AF445" s="1059"/>
      <c r="AG445" s="1272">
        <f>IF(ISERROR(AG444/AG443),"",AG444/AG443)</f>
        <v>1</v>
      </c>
      <c r="AH445" s="1272"/>
      <c r="AI445" s="1272"/>
      <c r="AJ445" s="1272"/>
    </row>
    <row r="446" spans="1:36" ht="12.95" customHeight="1">
      <c r="C446"/>
      <c r="D446" s="1057" t="s">
        <v>1203</v>
      </c>
      <c r="E446" s="1058"/>
      <c r="F446" s="1058"/>
      <c r="G446" s="1058"/>
      <c r="H446" s="1058"/>
      <c r="I446" s="1058"/>
      <c r="J446" s="1058"/>
      <c r="K446" s="1058"/>
      <c r="L446" s="1058"/>
      <c r="M446" s="1058"/>
      <c r="N446" s="1058"/>
      <c r="O446" s="1058"/>
      <c r="P446" s="1058"/>
      <c r="Q446" s="1058"/>
      <c r="R446" s="1058"/>
      <c r="S446" s="1058"/>
      <c r="T446" s="1058"/>
      <c r="U446" s="1058"/>
      <c r="V446" s="1058"/>
      <c r="W446" s="1058"/>
      <c r="X446" s="1058"/>
      <c r="Y446" s="1058"/>
      <c r="Z446" s="1058"/>
      <c r="AA446" s="1058"/>
      <c r="AB446" s="1058"/>
      <c r="AC446" s="1058"/>
      <c r="AD446" s="1058"/>
      <c r="AE446" s="1058"/>
      <c r="AF446" s="1059"/>
      <c r="AG446" s="1272">
        <f>MIN(IF(AG442&gt;AG445,AG445,AG442),1)</f>
        <v>1</v>
      </c>
      <c r="AH446" s="1272"/>
      <c r="AI446" s="1272"/>
      <c r="AJ446" s="1272"/>
    </row>
    <row r="447" spans="1:36" ht="12.95" customHeight="1">
      <c r="C447"/>
      <c r="D447" s="1057" t="s">
        <v>1204</v>
      </c>
      <c r="E447" s="1273"/>
      <c r="F447" s="1273"/>
      <c r="G447" s="1273"/>
      <c r="H447" s="1273"/>
      <c r="I447" s="1273"/>
      <c r="J447" s="1273"/>
      <c r="K447" s="1273"/>
      <c r="L447" s="1273"/>
      <c r="M447" s="1273"/>
      <c r="N447" s="1273"/>
      <c r="O447" s="1273"/>
      <c r="P447" s="1273"/>
      <c r="Q447" s="1273"/>
      <c r="R447" s="1273"/>
      <c r="S447" s="1273"/>
      <c r="T447" s="1273"/>
      <c r="U447" s="1273"/>
      <c r="V447" s="1273"/>
      <c r="W447" s="1273"/>
      <c r="X447" s="1273"/>
      <c r="Y447" s="1273"/>
      <c r="Z447" s="1273"/>
      <c r="AA447" s="1273"/>
      <c r="AB447" s="1273"/>
      <c r="AC447" s="1273"/>
      <c r="AD447" s="1273"/>
      <c r="AE447" s="1273"/>
      <c r="AF447" s="1274"/>
      <c r="AG447" s="1067">
        <f>1580+225+530</f>
        <v>2335</v>
      </c>
      <c r="AH447" s="1067"/>
      <c r="AI447" s="1067"/>
      <c r="AJ447" s="1067"/>
    </row>
    <row r="448" spans="1:36" ht="12.95" customHeight="1">
      <c r="C448"/>
      <c r="D448" s="1057" t="s">
        <v>1205</v>
      </c>
      <c r="E448" s="1058"/>
      <c r="F448" s="1058"/>
      <c r="G448" s="1058"/>
      <c r="H448" s="1058"/>
      <c r="I448" s="1058"/>
      <c r="J448" s="1058"/>
      <c r="K448" s="1058"/>
      <c r="L448" s="1058"/>
      <c r="M448" s="1058"/>
      <c r="N448" s="1058"/>
      <c r="O448" s="1058"/>
      <c r="P448" s="1058"/>
      <c r="Q448" s="1058"/>
      <c r="R448" s="1058"/>
      <c r="S448" s="1058"/>
      <c r="T448" s="1058"/>
      <c r="U448" s="1058"/>
      <c r="V448" s="1058"/>
      <c r="W448" s="1058"/>
      <c r="X448" s="1058"/>
      <c r="Y448" s="1058"/>
      <c r="Z448" s="1058"/>
      <c r="AA448" s="1058"/>
      <c r="AB448" s="1058"/>
      <c r="AC448" s="1058"/>
      <c r="AD448" s="1058"/>
      <c r="AE448" s="1058"/>
      <c r="AF448" s="1059"/>
      <c r="AG448" s="1067">
        <v>0</v>
      </c>
      <c r="AH448" s="1067"/>
      <c r="AI448" s="1067"/>
      <c r="AJ448" s="1067"/>
    </row>
    <row r="449" spans="1:36" ht="12.95" customHeight="1">
      <c r="C449"/>
      <c r="D449" s="1057" t="s">
        <v>1206</v>
      </c>
      <c r="E449" s="1058"/>
      <c r="F449" s="1058"/>
      <c r="G449" s="1058"/>
      <c r="H449" s="1058"/>
      <c r="I449" s="1058"/>
      <c r="J449" s="1058"/>
      <c r="K449" s="1058"/>
      <c r="L449" s="1058"/>
      <c r="M449" s="1058"/>
      <c r="N449" s="1058"/>
      <c r="O449" s="1058"/>
      <c r="P449" s="1058"/>
      <c r="Q449" s="1058"/>
      <c r="R449" s="1058"/>
      <c r="S449" s="1058"/>
      <c r="T449" s="1058"/>
      <c r="U449" s="1058"/>
      <c r="V449" s="1058"/>
      <c r="W449" s="1058"/>
      <c r="X449" s="1058"/>
      <c r="Y449" s="1058"/>
      <c r="Z449" s="1058"/>
      <c r="AA449" s="1058"/>
      <c r="AB449" s="1058"/>
      <c r="AC449" s="1058"/>
      <c r="AD449" s="1058"/>
      <c r="AE449" s="1058"/>
      <c r="AF449" s="1059"/>
      <c r="AG449" s="1067">
        <f>13021+100+744+1580+750+2749</f>
        <v>18944</v>
      </c>
      <c r="AH449" s="1067"/>
      <c r="AI449" s="1067"/>
      <c r="AJ449" s="1067"/>
    </row>
    <row r="450" spans="1:36" ht="12.95" customHeight="1">
      <c r="C450"/>
      <c r="D450" s="1057" t="s">
        <v>1207</v>
      </c>
      <c r="E450" s="1058"/>
      <c r="F450" s="1058"/>
      <c r="G450" s="1058"/>
      <c r="H450" s="1058"/>
      <c r="I450" s="1058"/>
      <c r="J450" s="1058"/>
      <c r="K450" s="1058"/>
      <c r="L450" s="1058"/>
      <c r="M450" s="1058"/>
      <c r="N450" s="1058"/>
      <c r="O450" s="1058"/>
      <c r="P450" s="1058"/>
      <c r="Q450" s="1058"/>
      <c r="R450" s="1058"/>
      <c r="S450" s="1058"/>
      <c r="T450" s="1058"/>
      <c r="U450" s="1058"/>
      <c r="V450" s="1058"/>
      <c r="W450" s="1058"/>
      <c r="X450" s="1058"/>
      <c r="Y450" s="1058"/>
      <c r="Z450" s="1058"/>
      <c r="AA450" s="1058"/>
      <c r="AB450" s="1058"/>
      <c r="AC450" s="1058"/>
      <c r="AD450" s="1058"/>
      <c r="AE450" s="1058"/>
      <c r="AF450" s="1059"/>
      <c r="AG450" s="1067"/>
      <c r="AH450" s="1067"/>
      <c r="AI450" s="1067"/>
      <c r="AJ450" s="1067"/>
    </row>
    <row r="451" spans="1:36" ht="12.95" customHeight="1">
      <c r="C451"/>
      <c r="D451" s="1057" t="s">
        <v>1208</v>
      </c>
      <c r="E451" s="1058"/>
      <c r="F451" s="1058"/>
      <c r="G451" s="1058"/>
      <c r="H451" s="1058"/>
      <c r="I451" s="1058"/>
      <c r="J451" s="1058"/>
      <c r="K451" s="1058"/>
      <c r="L451" s="1058"/>
      <c r="M451" s="1058"/>
      <c r="N451" s="1058"/>
      <c r="O451" s="1058"/>
      <c r="P451" s="1058"/>
      <c r="Q451" s="1058"/>
      <c r="R451" s="1058"/>
      <c r="S451" s="1058"/>
      <c r="T451" s="1058"/>
      <c r="U451" s="1058"/>
      <c r="V451" s="1058"/>
      <c r="W451" s="1058"/>
      <c r="X451" s="1058"/>
      <c r="Y451" s="1058"/>
      <c r="Z451" s="1058"/>
      <c r="AA451" s="1058"/>
      <c r="AB451" s="1058"/>
      <c r="AC451" s="1058"/>
      <c r="AD451" s="1058"/>
      <c r="AE451" s="1058"/>
      <c r="AF451" s="1059"/>
      <c r="AG451" s="1295">
        <f>AG443+AG447+AG449+AG450</f>
        <v>61453</v>
      </c>
      <c r="AH451" s="1295"/>
      <c r="AI451" s="1295"/>
      <c r="AJ451" s="1295"/>
    </row>
    <row r="452" spans="1:36" ht="12.95" customHeight="1">
      <c r="C452"/>
      <c r="D452" s="1299" t="s">
        <v>1209</v>
      </c>
      <c r="E452" s="1299"/>
      <c r="F452" s="1299"/>
      <c r="G452" s="1299"/>
      <c r="H452" s="1299"/>
      <c r="I452" s="1299"/>
      <c r="J452" s="1299"/>
      <c r="K452" s="1299"/>
      <c r="L452" s="1299"/>
      <c r="M452" s="1299"/>
      <c r="N452" s="1299"/>
      <c r="O452" s="1299"/>
      <c r="P452" s="1299"/>
      <c r="Q452" s="1299"/>
      <c r="R452" s="1299"/>
      <c r="S452" s="1299"/>
      <c r="T452" s="1299"/>
      <c r="U452" s="1299"/>
      <c r="V452" s="1299"/>
      <c r="W452" s="1299"/>
      <c r="X452" s="1299"/>
      <c r="Y452" s="1299"/>
      <c r="Z452" s="1299"/>
      <c r="AA452" s="1299"/>
      <c r="AB452" s="1299"/>
      <c r="AC452" s="1299"/>
      <c r="AD452" s="1299"/>
      <c r="AE452" s="1299"/>
      <c r="AF452" s="1299"/>
      <c r="AG452" s="1299"/>
      <c r="AH452" s="1299"/>
      <c r="AI452" s="1299"/>
      <c r="AJ452" s="1299"/>
    </row>
    <row r="453" spans="1:36" ht="12.95" customHeight="1">
      <c r="C453"/>
      <c r="D453" s="1300"/>
      <c r="E453" s="1300"/>
      <c r="F453" s="1300"/>
      <c r="G453" s="1300"/>
      <c r="H453" s="1300"/>
      <c r="I453" s="1300"/>
      <c r="J453" s="1300"/>
      <c r="K453" s="1300"/>
      <c r="L453" s="1300"/>
      <c r="M453" s="1300"/>
      <c r="N453" s="1300"/>
      <c r="O453" s="1300"/>
      <c r="P453" s="1300"/>
      <c r="Q453" s="1300"/>
      <c r="R453" s="1300"/>
      <c r="S453" s="1300"/>
      <c r="T453" s="1300"/>
      <c r="U453" s="1300"/>
      <c r="V453" s="1300"/>
      <c r="W453" s="1300"/>
      <c r="X453" s="1300"/>
      <c r="Y453" s="1300"/>
      <c r="Z453" s="1300"/>
      <c r="AA453" s="1300"/>
      <c r="AB453" s="1300"/>
      <c r="AC453" s="1300"/>
      <c r="AD453" s="1300"/>
      <c r="AE453" s="1300"/>
      <c r="AF453" s="1300"/>
      <c r="AG453" s="1300"/>
      <c r="AH453" s="1300"/>
      <c r="AI453" s="1300"/>
      <c r="AJ453" s="1300"/>
    </row>
    <row r="454" spans="1:36" ht="12.95" customHeight="1">
      <c r="C454"/>
      <c r="D454" s="1500"/>
      <c r="E454" s="1500"/>
      <c r="F454" s="1500"/>
      <c r="G454" s="1500"/>
      <c r="H454" s="1500"/>
      <c r="I454" s="1500"/>
      <c r="J454" s="1500"/>
      <c r="K454" s="1500"/>
      <c r="L454" s="1500"/>
      <c r="M454" s="1500"/>
      <c r="N454" s="1500"/>
      <c r="O454" s="1500"/>
      <c r="P454" s="1500"/>
      <c r="Q454" s="1500"/>
      <c r="R454" s="1500"/>
      <c r="S454" s="1500"/>
      <c r="T454" s="1500"/>
      <c r="U454" s="1500"/>
      <c r="V454" s="1500"/>
      <c r="W454" s="1500"/>
      <c r="X454" s="1500"/>
      <c r="Y454" s="1500"/>
      <c r="Z454" s="1500"/>
      <c r="AA454" s="1500"/>
      <c r="AB454" s="1500"/>
      <c r="AC454" s="1500"/>
      <c r="AD454" s="1500"/>
      <c r="AE454" s="1500"/>
      <c r="AF454" s="1500"/>
      <c r="AG454" s="1500"/>
      <c r="AH454" s="1500"/>
      <c r="AI454" s="1500"/>
      <c r="AJ454" s="1500"/>
    </row>
    <row r="455" spans="1:36" ht="12.95" customHeight="1">
      <c r="C455"/>
      <c r="D455" s="3" t="s">
        <v>1210</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58">
        <f>IF(AG438=0,"",'Sources and Uses Budget'!B104/Application!AG438)</f>
        <v>642794.64150943398</v>
      </c>
      <c r="AD455" s="1258"/>
      <c r="AE455" s="1258"/>
      <c r="AF455" s="1258"/>
      <c r="AG455" s="1269"/>
      <c r="AH455" s="1269"/>
      <c r="AI455" s="1269"/>
      <c r="AJ455" s="1269"/>
    </row>
    <row r="456" spans="1:36" ht="12.95" customHeight="1">
      <c r="C456"/>
      <c r="D456" s="3" t="s">
        <v>1211</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58">
        <f>IF(AG438=0,"",'Sources and Uses Budget'!C104/Application!AG438)</f>
        <v>642794.64150943398</v>
      </c>
      <c r="AD456" s="1258"/>
      <c r="AE456" s="1258"/>
      <c r="AF456" s="1258"/>
      <c r="AG456" s="1269"/>
      <c r="AH456" s="1269"/>
      <c r="AI456" s="1269"/>
      <c r="AJ456" s="1269"/>
    </row>
    <row r="457" spans="1:36" ht="12.95" customHeight="1">
      <c r="C457"/>
      <c r="D457" s="300" t="s">
        <v>1212</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58">
        <f>IF(AG438=0,"",('Sources and Uses Budget'!S106+'Sources and Uses Budget'!T106)/Application!AG438)</f>
        <v>598921.66037735844</v>
      </c>
      <c r="AD457" s="1258"/>
      <c r="AE457" s="1258"/>
      <c r="AF457" s="1258"/>
      <c r="AG457" s="884"/>
      <c r="AH457" s="884"/>
      <c r="AI457" s="884"/>
      <c r="AJ457" s="884"/>
    </row>
    <row r="458" spans="1:36" ht="12.95" customHeight="1">
      <c r="C458"/>
      <c r="D458" s="300"/>
      <c r="E458" s="468"/>
      <c r="F458" s="1055" t="str">
        <f>IF(AG438=0,"",IF(AC455&gt;650000,"Please provide a justification of cost per unit in Tab 12 for all projects with per unit costs of greater than $650,000.",""))</f>
        <v/>
      </c>
      <c r="G458" s="1055"/>
      <c r="H458" s="1055"/>
      <c r="I458" s="1055"/>
      <c r="J458" s="1055"/>
      <c r="K458" s="1055"/>
      <c r="L458" s="1055"/>
      <c r="M458" s="1055"/>
      <c r="N458" s="1055"/>
      <c r="O458" s="1055"/>
      <c r="P458" s="1055"/>
      <c r="Q458" s="1055"/>
      <c r="R458" s="1055"/>
      <c r="S458" s="1055"/>
      <c r="T458" s="1055"/>
      <c r="U458" s="1055"/>
      <c r="V458" s="1055"/>
      <c r="W458" s="1055"/>
      <c r="X458" s="1055"/>
      <c r="Y458" s="1055"/>
      <c r="Z458" s="1055"/>
      <c r="AA458" s="1055"/>
      <c r="AB458" s="1055"/>
      <c r="AC458" s="812"/>
      <c r="AD458" s="812"/>
      <c r="AE458" s="812"/>
      <c r="AF458" s="812"/>
      <c r="AG458" s="884"/>
      <c r="AH458" s="884"/>
      <c r="AI458" s="884"/>
      <c r="AJ458" s="884"/>
    </row>
    <row r="459" spans="1:36" ht="12.95" customHeight="1">
      <c r="C459"/>
      <c r="D459" s="300"/>
      <c r="E459" s="468"/>
      <c r="F459" s="1055"/>
      <c r="G459" s="1055"/>
      <c r="H459" s="1055"/>
      <c r="I459" s="1055"/>
      <c r="J459" s="1055"/>
      <c r="K459" s="1055"/>
      <c r="L459" s="1055"/>
      <c r="M459" s="1055"/>
      <c r="N459" s="1055"/>
      <c r="O459" s="1055"/>
      <c r="P459" s="1055"/>
      <c r="Q459" s="1055"/>
      <c r="R459" s="1055"/>
      <c r="S459" s="1055"/>
      <c r="T459" s="1055"/>
      <c r="U459" s="1055"/>
      <c r="V459" s="1055"/>
      <c r="W459" s="1055"/>
      <c r="X459" s="1055"/>
      <c r="Y459" s="1055"/>
      <c r="Z459" s="1055"/>
      <c r="AA459" s="1055"/>
      <c r="AB459" s="1055"/>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1213</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1214</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1215</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1216</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1217</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1218</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60" t="s">
        <v>1219</v>
      </c>
      <c r="E468" s="1061"/>
      <c r="F468" s="1061"/>
      <c r="G468" s="1061"/>
      <c r="H468" s="1061"/>
      <c r="I468" s="1061"/>
      <c r="J468" s="1061"/>
      <c r="K468" s="1061"/>
      <c r="L468" s="1061"/>
      <c r="M468" s="1061"/>
      <c r="N468" s="1061"/>
      <c r="O468" s="1061"/>
      <c r="P468" s="1061"/>
      <c r="Q468" s="1061"/>
      <c r="R468" s="1061"/>
      <c r="S468" s="1061"/>
      <c r="T468" s="1061"/>
      <c r="U468" s="1061"/>
      <c r="V468" s="1062"/>
      <c r="W468" s="1069">
        <v>0</v>
      </c>
      <c r="X468" s="1070"/>
      <c r="Y468" s="1071"/>
      <c r="Z468" s="262"/>
      <c r="AA468" s="262"/>
      <c r="AB468" s="262"/>
      <c r="AC468" s="262"/>
      <c r="AD468" s="262"/>
      <c r="AE468" s="262"/>
      <c r="AF468" s="262"/>
      <c r="AG468" s="262"/>
      <c r="AH468" s="262"/>
      <c r="AI468" s="262"/>
      <c r="AJ468" s="37"/>
      <c r="AK468" s="37"/>
      <c r="AL468" s="37"/>
    </row>
    <row r="469" spans="1:97" ht="12.95" customHeight="1">
      <c r="A469" s="37"/>
      <c r="B469" s="37"/>
      <c r="C469" s="37"/>
      <c r="D469" s="1060" t="s">
        <v>1220</v>
      </c>
      <c r="E469" s="1061"/>
      <c r="F469" s="1061"/>
      <c r="G469" s="1061"/>
      <c r="H469" s="1061"/>
      <c r="I469" s="1061"/>
      <c r="J469" s="1061"/>
      <c r="K469" s="1061"/>
      <c r="L469" s="1061"/>
      <c r="M469" s="1061"/>
      <c r="N469" s="1061"/>
      <c r="O469" s="1061"/>
      <c r="P469" s="1061"/>
      <c r="Q469" s="1061"/>
      <c r="R469" s="1061"/>
      <c r="S469" s="1061"/>
      <c r="T469" s="1061"/>
      <c r="U469" s="1061"/>
      <c r="V469" s="1062"/>
      <c r="W469" s="1069">
        <v>0</v>
      </c>
      <c r="X469" s="1070"/>
      <c r="Y469" s="1071"/>
      <c r="Z469" s="262"/>
      <c r="AA469" s="262"/>
      <c r="AB469" s="262"/>
      <c r="AC469" s="262"/>
      <c r="AD469" s="262"/>
      <c r="AE469" s="262"/>
      <c r="AF469" s="262"/>
      <c r="AG469" s="262"/>
      <c r="AH469" s="262"/>
      <c r="AI469" s="262"/>
      <c r="AJ469" s="37"/>
      <c r="AK469" s="37"/>
      <c r="AL469" s="37"/>
    </row>
    <row r="470" spans="1:97" ht="12.95" customHeight="1">
      <c r="A470" s="37"/>
      <c r="B470" s="37"/>
      <c r="C470" s="37"/>
      <c r="D470" s="1060" t="s">
        <v>1221</v>
      </c>
      <c r="E470" s="1061"/>
      <c r="F470" s="1061"/>
      <c r="G470" s="1061"/>
      <c r="H470" s="1061"/>
      <c r="I470" s="1061"/>
      <c r="J470" s="1061"/>
      <c r="K470" s="1061"/>
      <c r="L470" s="1061"/>
      <c r="M470" s="1061"/>
      <c r="N470" s="1061"/>
      <c r="O470" s="1061"/>
      <c r="P470" s="1061"/>
      <c r="Q470" s="1061"/>
      <c r="R470" s="1061"/>
      <c r="S470" s="1061"/>
      <c r="T470" s="1061"/>
      <c r="U470" s="1061"/>
      <c r="V470" s="1062"/>
      <c r="W470" s="1069">
        <v>0</v>
      </c>
      <c r="X470" s="1070"/>
      <c r="Y470" s="1071"/>
      <c r="Z470" s="262"/>
      <c r="AA470" s="262"/>
      <c r="AB470" s="262"/>
      <c r="AC470" s="262"/>
      <c r="AD470" s="262"/>
      <c r="AE470" s="262"/>
      <c r="AF470" s="262"/>
      <c r="AG470" s="262"/>
      <c r="AH470" s="262"/>
      <c r="AI470" s="262"/>
      <c r="AJ470" s="37"/>
      <c r="AK470" s="37"/>
      <c r="AL470" s="37"/>
    </row>
    <row r="471" spans="1:97" ht="12.95" customHeight="1">
      <c r="A471" s="37"/>
      <c r="B471" s="37"/>
      <c r="C471" s="37"/>
      <c r="D471" s="1060" t="s">
        <v>1222</v>
      </c>
      <c r="E471" s="1061"/>
      <c r="F471" s="1061"/>
      <c r="G471" s="1061"/>
      <c r="H471" s="1061"/>
      <c r="I471" s="1061"/>
      <c r="J471" s="1061"/>
      <c r="K471" s="1061"/>
      <c r="L471" s="1061"/>
      <c r="M471" s="1061"/>
      <c r="N471" s="1061"/>
      <c r="O471" s="1061"/>
      <c r="P471" s="1061"/>
      <c r="Q471" s="1061"/>
      <c r="R471" s="1061"/>
      <c r="S471" s="1061"/>
      <c r="T471" s="1061"/>
      <c r="U471" s="1061"/>
      <c r="V471" s="1062"/>
      <c r="W471" s="1069">
        <v>0</v>
      </c>
      <c r="X471" s="1070"/>
      <c r="Y471" s="1071"/>
      <c r="Z471" s="262"/>
      <c r="AA471" s="262"/>
      <c r="AB471" s="262"/>
      <c r="AC471" s="262"/>
      <c r="AD471" s="262"/>
      <c r="AE471" s="262"/>
      <c r="AF471" s="262"/>
      <c r="AG471" s="262"/>
      <c r="AH471" s="262"/>
      <c r="AI471" s="262"/>
      <c r="AJ471" s="37"/>
      <c r="AK471" s="37"/>
      <c r="AL471" s="37"/>
    </row>
    <row r="472" spans="1:97" ht="12.95" customHeight="1">
      <c r="A472" s="37"/>
      <c r="B472" s="37"/>
      <c r="C472" s="37"/>
      <c r="D472" s="1060" t="s">
        <v>1223</v>
      </c>
      <c r="E472" s="1061"/>
      <c r="F472" s="1061"/>
      <c r="G472" s="1061"/>
      <c r="H472" s="1061"/>
      <c r="I472" s="1061"/>
      <c r="J472" s="1061"/>
      <c r="K472" s="1061"/>
      <c r="L472" s="1061"/>
      <c r="M472" s="1061"/>
      <c r="N472" s="1061"/>
      <c r="O472" s="1061"/>
      <c r="P472" s="1061"/>
      <c r="Q472" s="1061"/>
      <c r="R472" s="1061"/>
      <c r="S472" s="1061"/>
      <c r="T472" s="1061"/>
      <c r="U472" s="1061"/>
      <c r="V472" s="1062"/>
      <c r="W472" s="1069">
        <v>0</v>
      </c>
      <c r="X472" s="1070"/>
      <c r="Y472" s="1071"/>
      <c r="Z472" s="262"/>
      <c r="AA472" s="262"/>
      <c r="AB472" s="262"/>
      <c r="AC472" s="262"/>
      <c r="AD472" s="262"/>
      <c r="AE472" s="262"/>
      <c r="AF472" s="262"/>
      <c r="AG472" s="262"/>
      <c r="AH472" s="262"/>
      <c r="AI472" s="262"/>
      <c r="AJ472" s="37"/>
      <c r="AK472" s="37"/>
      <c r="AL472" s="37"/>
    </row>
    <row r="473" spans="1:97" ht="12.95" customHeight="1">
      <c r="A473" s="37"/>
      <c r="B473" s="37"/>
      <c r="C473" s="37"/>
      <c r="D473" s="1060" t="s">
        <v>1224</v>
      </c>
      <c r="E473" s="1061"/>
      <c r="F473" s="1061"/>
      <c r="G473" s="1061"/>
      <c r="H473" s="1061"/>
      <c r="I473" s="1061"/>
      <c r="J473" s="1061"/>
      <c r="K473" s="1061"/>
      <c r="L473" s="1061"/>
      <c r="M473" s="1061"/>
      <c r="N473" s="1061"/>
      <c r="O473" s="1061"/>
      <c r="P473" s="1061"/>
      <c r="Q473" s="1061"/>
      <c r="R473" s="1061"/>
      <c r="S473" s="1061"/>
      <c r="T473" s="1061"/>
      <c r="U473" s="1061"/>
      <c r="V473" s="1062"/>
      <c r="W473" s="1069">
        <v>0</v>
      </c>
      <c r="X473" s="1070"/>
      <c r="Y473" s="1071"/>
      <c r="Z473" s="262"/>
      <c r="AA473" s="262"/>
      <c r="AB473" s="262"/>
      <c r="AC473" s="262"/>
      <c r="AD473" s="262"/>
      <c r="AE473" s="262"/>
      <c r="AF473" s="262"/>
      <c r="AG473" s="262"/>
      <c r="AH473" s="262"/>
      <c r="AI473" s="262"/>
      <c r="AJ473" s="37"/>
      <c r="AK473" s="37"/>
      <c r="AL473" s="37"/>
    </row>
    <row r="474" spans="1:97" ht="12.95" customHeight="1">
      <c r="A474" s="37"/>
      <c r="B474" s="37"/>
      <c r="C474" s="37"/>
      <c r="D474" s="1060" t="s">
        <v>1225</v>
      </c>
      <c r="E474" s="1061"/>
      <c r="F474" s="1061"/>
      <c r="G474" s="1061"/>
      <c r="H474" s="1061"/>
      <c r="I474" s="1061"/>
      <c r="J474" s="1061"/>
      <c r="K474" s="1061"/>
      <c r="L474" s="1061"/>
      <c r="M474" s="1061"/>
      <c r="N474" s="1061"/>
      <c r="O474" s="1061"/>
      <c r="P474" s="1061"/>
      <c r="Q474" s="1061"/>
      <c r="R474" s="1061"/>
      <c r="S474" s="1061"/>
      <c r="T474" s="1061"/>
      <c r="U474" s="1061"/>
      <c r="V474" s="1062"/>
      <c r="W474" s="1069">
        <v>0</v>
      </c>
      <c r="X474" s="1070"/>
      <c r="Y474" s="1071"/>
      <c r="Z474" s="262"/>
      <c r="AA474" s="262"/>
      <c r="AB474" s="262"/>
      <c r="AC474" s="262"/>
      <c r="AD474" s="468"/>
      <c r="AE474" s="468"/>
      <c r="AF474" s="468"/>
      <c r="AG474" s="468"/>
      <c r="AH474" s="468"/>
      <c r="AI474" s="468"/>
      <c r="AJ474" s="884"/>
    </row>
    <row r="475" spans="1:97" ht="12.95" customHeight="1">
      <c r="A475" s="37"/>
      <c r="B475" s="37"/>
      <c r="C475" s="37"/>
      <c r="D475" s="1060" t="s">
        <v>1226</v>
      </c>
      <c r="E475" s="1061"/>
      <c r="F475" s="1061"/>
      <c r="G475" s="1061"/>
      <c r="H475" s="1061"/>
      <c r="I475" s="1061"/>
      <c r="J475" s="1061"/>
      <c r="K475" s="1061"/>
      <c r="L475" s="1061"/>
      <c r="M475" s="1061"/>
      <c r="N475" s="1061"/>
      <c r="O475" s="1061"/>
      <c r="P475" s="1061"/>
      <c r="Q475" s="1061"/>
      <c r="R475" s="1061"/>
      <c r="S475" s="1061"/>
      <c r="T475" s="1061"/>
      <c r="U475" s="1061"/>
      <c r="V475" s="1062"/>
      <c r="W475" s="1069">
        <v>0</v>
      </c>
      <c r="X475" s="1070"/>
      <c r="Y475" s="1071"/>
      <c r="Z475" s="262"/>
      <c r="AA475" s="262"/>
      <c r="AB475" s="262"/>
      <c r="AC475" s="262"/>
      <c r="AD475" s="468"/>
      <c r="AE475" s="468"/>
      <c r="AF475" s="468"/>
      <c r="AG475" s="468"/>
      <c r="AH475" s="468"/>
      <c r="AI475" s="468"/>
      <c r="AJ475" s="884"/>
    </row>
    <row r="476" spans="1:97" ht="12.95" customHeight="1">
      <c r="A476" s="37"/>
      <c r="B476" s="37"/>
      <c r="C476" s="37"/>
      <c r="D476" s="1060" t="s">
        <v>1227</v>
      </c>
      <c r="E476" s="1061"/>
      <c r="F476" s="1061"/>
      <c r="G476" s="1061"/>
      <c r="H476" s="1061"/>
      <c r="I476" s="1061"/>
      <c r="J476" s="1061"/>
      <c r="K476" s="1061"/>
      <c r="L476" s="1061"/>
      <c r="M476" s="1061"/>
      <c r="N476" s="1061"/>
      <c r="O476" s="1061"/>
      <c r="P476" s="1061"/>
      <c r="Q476" s="1061"/>
      <c r="R476" s="1061"/>
      <c r="S476" s="1061"/>
      <c r="T476" s="1061"/>
      <c r="U476" s="1061"/>
      <c r="V476" s="1062"/>
      <c r="W476" s="1069">
        <v>0</v>
      </c>
      <c r="X476" s="1070"/>
      <c r="Y476" s="107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1174</v>
      </c>
      <c r="E477" s="339"/>
      <c r="F477" s="340"/>
      <c r="G477" s="1497" t="s">
        <v>1228</v>
      </c>
      <c r="H477" s="1498"/>
      <c r="I477" s="1498"/>
      <c r="J477" s="1498"/>
      <c r="K477" s="1498"/>
      <c r="L477" s="1498"/>
      <c r="M477" s="1498"/>
      <c r="N477" s="1498"/>
      <c r="O477" s="1498"/>
      <c r="P477" s="1498"/>
      <c r="Q477" s="1498"/>
      <c r="R477" s="1498"/>
      <c r="S477" s="1498"/>
      <c r="T477" s="1498"/>
      <c r="U477" s="1498"/>
      <c r="V477" s="1499"/>
      <c r="W477" s="1069">
        <v>106</v>
      </c>
      <c r="X477" s="1070"/>
      <c r="Y477" s="1071"/>
      <c r="Z477" s="262"/>
      <c r="AA477" s="262"/>
      <c r="AB477" s="262"/>
      <c r="AC477" s="262"/>
      <c r="AD477" s="262"/>
      <c r="AE477" s="262"/>
      <c r="AF477" s="262"/>
      <c r="AG477" s="262"/>
      <c r="AH477" s="262"/>
      <c r="AI477" s="262"/>
      <c r="AJ477" s="37"/>
      <c r="AK477" s="37"/>
      <c r="AL477" s="37"/>
    </row>
    <row r="478" spans="1:97" ht="12.95" customHeight="1">
      <c r="A478" s="37"/>
      <c r="B478" s="37"/>
      <c r="C478" s="37"/>
      <c r="D478" s="836" t="s">
        <v>1229</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250" t="s">
        <v>1228</v>
      </c>
      <c r="E479" s="1251"/>
      <c r="F479" s="1251"/>
      <c r="G479" s="1251"/>
      <c r="H479" s="1251"/>
      <c r="I479" s="1251"/>
      <c r="J479" s="1251"/>
      <c r="K479" s="1251"/>
      <c r="L479" s="1251"/>
      <c r="M479" s="1251"/>
      <c r="N479" s="1251"/>
      <c r="O479" s="1251"/>
      <c r="P479" s="1251"/>
      <c r="Q479" s="1251"/>
      <c r="R479" s="1251"/>
      <c r="S479" s="1251"/>
      <c r="T479" s="1251"/>
      <c r="U479" s="1251"/>
      <c r="V479" s="1251"/>
      <c r="W479" s="1251"/>
      <c r="X479" s="1251"/>
      <c r="Y479" s="1251"/>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52"/>
      <c r="E480" s="1252"/>
      <c r="F480" s="1252"/>
      <c r="G480" s="1252"/>
      <c r="H480" s="1252"/>
      <c r="I480" s="1252"/>
      <c r="J480" s="1252"/>
      <c r="K480" s="1252"/>
      <c r="L480" s="1252"/>
      <c r="M480" s="1252"/>
      <c r="N480" s="1252"/>
      <c r="O480" s="1252"/>
      <c r="P480" s="1252"/>
      <c r="Q480" s="1252"/>
      <c r="R480" s="1252"/>
      <c r="S480" s="1252"/>
      <c r="T480" s="1252"/>
      <c r="U480" s="1252"/>
      <c r="V480" s="1252"/>
      <c r="W480" s="1252"/>
      <c r="X480" s="1252"/>
      <c r="Y480" s="1252"/>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52"/>
      <c r="E481" s="1252"/>
      <c r="F481" s="1252"/>
      <c r="G481" s="1252"/>
      <c r="H481" s="1252"/>
      <c r="I481" s="1252"/>
      <c r="J481" s="1252"/>
      <c r="K481" s="1252"/>
      <c r="L481" s="1252"/>
      <c r="M481" s="1252"/>
      <c r="N481" s="1252"/>
      <c r="O481" s="1252"/>
      <c r="P481" s="1252"/>
      <c r="Q481" s="1252"/>
      <c r="R481" s="1252"/>
      <c r="S481" s="1252"/>
      <c r="T481" s="1252"/>
      <c r="U481" s="1252"/>
      <c r="V481" s="1252"/>
      <c r="W481" s="1252"/>
      <c r="X481" s="1252"/>
      <c r="Y481" s="1252"/>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48" t="s">
        <v>1230</v>
      </c>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c r="AC484" s="1048"/>
      <c r="AD484" s="1048"/>
      <c r="AE484" s="1048"/>
      <c r="AF484" s="1048"/>
      <c r="AG484" s="1048"/>
      <c r="AH484" s="1048"/>
      <c r="AI484" s="1048"/>
      <c r="AJ484" s="1048"/>
      <c r="AK484" s="1048"/>
      <c r="AL484" s="1048"/>
      <c r="AM484" s="1048"/>
      <c r="AN484" s="1048"/>
      <c r="AO484" s="1048"/>
      <c r="AP484" s="1048"/>
      <c r="AQ484" s="1048"/>
      <c r="AR484" s="1048"/>
      <c r="AS484" s="1048"/>
      <c r="AT484" s="1048"/>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c r="AC485" s="1048"/>
      <c r="AD485" s="1048"/>
      <c r="AE485" s="1048"/>
      <c r="AF485" s="1048"/>
      <c r="AG485" s="1048"/>
      <c r="AH485" s="1048"/>
      <c r="AI485" s="1048"/>
      <c r="AJ485" s="1048"/>
      <c r="AK485" s="1048"/>
      <c r="AL485" s="1048"/>
      <c r="AM485" s="1048"/>
      <c r="AN485" s="1048"/>
      <c r="AO485" s="1048"/>
      <c r="AP485" s="1048"/>
      <c r="AQ485" s="1048"/>
      <c r="AR485" s="1048"/>
      <c r="AS485" s="1048"/>
      <c r="AT485" s="1048"/>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55" t="s">
        <v>1231</v>
      </c>
      <c r="R489" s="1256"/>
      <c r="S489" s="1256"/>
      <c r="T489" s="1256"/>
      <c r="U489" s="1256"/>
      <c r="V489" s="1256"/>
      <c r="W489" s="1256"/>
      <c r="X489" s="1256"/>
      <c r="Y489" s="1256"/>
      <c r="Z489" s="1256"/>
      <c r="AA489" s="1256"/>
      <c r="AB489" s="1256"/>
      <c r="AC489" s="1256"/>
      <c r="AD489" s="1256"/>
      <c r="AE489" s="1256"/>
      <c r="AF489" s="1256"/>
      <c r="AG489" s="1256"/>
      <c r="AH489" s="1256"/>
      <c r="AI489" s="1256"/>
      <c r="AJ489" s="1256"/>
      <c r="AK489" s="125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1232</v>
      </c>
      <c r="C490" s="9"/>
      <c r="D490" s="9"/>
      <c r="E490" s="9"/>
      <c r="F490" s="9"/>
      <c r="G490" s="9"/>
      <c r="H490" s="9"/>
      <c r="I490" s="9"/>
      <c r="J490" s="9"/>
      <c r="K490" s="9"/>
      <c r="L490" s="9"/>
      <c r="M490" s="9"/>
      <c r="N490" s="9"/>
      <c r="O490" s="9"/>
      <c r="P490" s="9"/>
      <c r="Q490" s="1248" t="s">
        <v>1233</v>
      </c>
      <c r="R490" s="1214"/>
      <c r="S490" s="1214"/>
      <c r="T490" s="1214"/>
      <c r="U490" s="1214"/>
      <c r="V490" s="1214"/>
      <c r="W490" s="1214"/>
      <c r="X490" s="1214"/>
      <c r="Y490" s="1214"/>
      <c r="Z490" s="1214"/>
      <c r="AA490" s="1214"/>
      <c r="AB490" s="1214"/>
      <c r="AC490" s="1214"/>
      <c r="AD490" s="1214"/>
      <c r="AE490" s="1214"/>
      <c r="AF490" s="1214"/>
      <c r="AG490" s="1214"/>
      <c r="AH490" s="1214"/>
      <c r="AI490" s="1214"/>
      <c r="AJ490" s="1214"/>
      <c r="AK490" s="124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1234</v>
      </c>
      <c r="C491" s="9"/>
      <c r="D491" s="9"/>
      <c r="E491" s="9"/>
      <c r="F491" s="9"/>
      <c r="G491" s="9"/>
      <c r="H491" s="9"/>
      <c r="I491" s="9"/>
      <c r="J491" s="9"/>
      <c r="K491" s="9"/>
      <c r="L491" s="9"/>
      <c r="M491" s="9"/>
      <c r="N491" s="9"/>
      <c r="O491" s="9"/>
      <c r="P491" s="9"/>
      <c r="Q491" s="1248" t="s">
        <v>1235</v>
      </c>
      <c r="R491" s="1214"/>
      <c r="S491" s="1214"/>
      <c r="T491" s="1214"/>
      <c r="U491" s="1214"/>
      <c r="V491" s="1214"/>
      <c r="W491" s="1214"/>
      <c r="X491" s="1214"/>
      <c r="Y491" s="1214"/>
      <c r="Z491" s="1214"/>
      <c r="AA491" s="1214"/>
      <c r="AB491" s="1214"/>
      <c r="AC491" s="1214"/>
      <c r="AD491" s="1214"/>
      <c r="AE491" s="1214"/>
      <c r="AF491" s="1214"/>
      <c r="AG491" s="1214"/>
      <c r="AH491" s="1214"/>
      <c r="AI491" s="1214"/>
      <c r="AJ491" s="1214"/>
      <c r="AK491" s="124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1236</v>
      </c>
      <c r="C492" s="9"/>
      <c r="D492" s="9"/>
      <c r="E492" s="9"/>
      <c r="F492" s="9"/>
      <c r="G492" s="9"/>
      <c r="H492" s="9"/>
      <c r="I492" s="9"/>
      <c r="J492" s="9"/>
      <c r="K492" s="9"/>
      <c r="L492" s="9"/>
      <c r="M492" s="9"/>
      <c r="N492" s="9"/>
      <c r="O492" s="9"/>
      <c r="P492" s="9"/>
      <c r="Q492" s="1248" t="s">
        <v>1237</v>
      </c>
      <c r="R492" s="1214"/>
      <c r="S492" s="1214"/>
      <c r="T492" s="1214"/>
      <c r="U492" s="1214"/>
      <c r="V492" s="1214"/>
      <c r="W492" s="1214"/>
      <c r="X492" s="1214"/>
      <c r="Y492" s="1214"/>
      <c r="Z492" s="1214"/>
      <c r="AA492" s="1214"/>
      <c r="AB492" s="1214"/>
      <c r="AC492" s="1214"/>
      <c r="AD492" s="1214"/>
      <c r="AE492" s="1214"/>
      <c r="AF492" s="1214"/>
      <c r="AG492" s="1214"/>
      <c r="AH492" s="1214"/>
      <c r="AI492" s="1214"/>
      <c r="AJ492" s="1214"/>
      <c r="AK492" s="1249"/>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77" t="s">
        <v>1238</v>
      </c>
      <c r="C493" s="1278"/>
      <c r="D493" s="1278"/>
      <c r="E493" s="1278"/>
      <c r="F493" s="1278"/>
      <c r="G493" s="1278"/>
      <c r="H493" s="1278"/>
      <c r="I493" s="1278"/>
      <c r="J493" s="1278"/>
      <c r="K493" s="1278"/>
      <c r="L493" s="1278"/>
      <c r="M493" s="1278"/>
      <c r="N493" s="1278"/>
      <c r="O493" s="1278"/>
      <c r="P493" s="1279"/>
      <c r="Q493" s="1506" t="s">
        <v>768</v>
      </c>
      <c r="R493" s="1507"/>
      <c r="S493" s="1259" t="s">
        <v>1239</v>
      </c>
      <c r="T493" s="1260"/>
      <c r="U493" s="1260"/>
      <c r="V493" s="1260"/>
      <c r="W493" s="1260"/>
      <c r="X493" s="1260"/>
      <c r="Y493" s="1260"/>
      <c r="Z493" s="1260"/>
      <c r="AA493" s="1260"/>
      <c r="AB493" s="1260"/>
      <c r="AC493" s="1260"/>
      <c r="AD493" s="1260"/>
      <c r="AE493" s="1260"/>
      <c r="AF493" s="1260"/>
      <c r="AG493" s="1260"/>
      <c r="AH493" s="1260"/>
      <c r="AI493" s="1260"/>
      <c r="AJ493" s="1260"/>
      <c r="AK493" s="126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80"/>
      <c r="C494" s="1281"/>
      <c r="D494" s="1281"/>
      <c r="E494" s="1281"/>
      <c r="F494" s="1281"/>
      <c r="G494" s="1281"/>
      <c r="H494" s="1281"/>
      <c r="I494" s="1281"/>
      <c r="J494" s="1281"/>
      <c r="K494" s="1281"/>
      <c r="L494" s="1281"/>
      <c r="M494" s="1281"/>
      <c r="N494" s="1281"/>
      <c r="O494" s="1281"/>
      <c r="P494" s="1282"/>
      <c r="Q494" s="1508"/>
      <c r="R494" s="1509"/>
      <c r="S494" s="1262"/>
      <c r="T494" s="1263"/>
      <c r="U494" s="1263"/>
      <c r="V494" s="1263"/>
      <c r="W494" s="1263"/>
      <c r="X494" s="1263"/>
      <c r="Y494" s="1263"/>
      <c r="Z494" s="1263"/>
      <c r="AA494" s="1263"/>
      <c r="AB494" s="1263"/>
      <c r="AC494" s="1263"/>
      <c r="AD494" s="1263"/>
      <c r="AE494" s="1263"/>
      <c r="AF494" s="1263"/>
      <c r="AG494" s="1263"/>
      <c r="AH494" s="1263"/>
      <c r="AI494" s="1263"/>
      <c r="AJ494" s="1263"/>
      <c r="AK494" s="126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1240</v>
      </c>
      <c r="C495" s="706"/>
      <c r="D495" s="706"/>
      <c r="E495" s="706"/>
      <c r="F495" s="706"/>
      <c r="G495" s="706"/>
      <c r="H495" s="706"/>
      <c r="I495" s="706"/>
      <c r="J495" s="706"/>
      <c r="K495" s="706"/>
      <c r="L495" s="706"/>
      <c r="M495" s="706"/>
      <c r="N495" s="706"/>
      <c r="O495" s="706"/>
      <c r="P495" s="706"/>
      <c r="Q495" s="1265" t="s">
        <v>712</v>
      </c>
      <c r="R495" s="1266"/>
      <c r="S495" s="1266"/>
      <c r="T495" s="1266"/>
      <c r="U495" s="1266"/>
      <c r="V495" s="1266"/>
      <c r="W495" s="1266"/>
      <c r="X495" s="1266"/>
      <c r="Y495" s="1266"/>
      <c r="Z495" s="1266"/>
      <c r="AA495" s="1266"/>
      <c r="AB495" s="1266"/>
      <c r="AC495" s="1266"/>
      <c r="AD495" s="1266"/>
      <c r="AE495" s="1266"/>
      <c r="AF495" s="1266"/>
      <c r="AG495" s="1266"/>
      <c r="AH495" s="1266"/>
      <c r="AI495" s="1266"/>
      <c r="AJ495" s="1266"/>
      <c r="AK495" s="126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1241</v>
      </c>
      <c r="C496" s="9"/>
      <c r="D496" s="9"/>
      <c r="E496" s="9"/>
      <c r="F496" s="9"/>
      <c r="G496" s="9"/>
      <c r="H496" s="9"/>
      <c r="I496" s="9"/>
      <c r="J496" s="9"/>
      <c r="K496" s="9"/>
      <c r="L496" s="9"/>
      <c r="M496" s="9"/>
      <c r="N496" s="9"/>
      <c r="O496" s="9"/>
      <c r="P496" s="9"/>
      <c r="Q496" s="1248" t="s">
        <v>1242</v>
      </c>
      <c r="R496" s="1214"/>
      <c r="S496" s="1214"/>
      <c r="T496" s="1214"/>
      <c r="U496" s="1214"/>
      <c r="V496" s="1214"/>
      <c r="W496" s="1214"/>
      <c r="X496" s="1214"/>
      <c r="Y496" s="1214"/>
      <c r="Z496" s="1214"/>
      <c r="AA496" s="1214"/>
      <c r="AB496" s="1214"/>
      <c r="AC496" s="1214"/>
      <c r="AD496" s="1214"/>
      <c r="AE496" s="1214"/>
      <c r="AF496" s="1214"/>
      <c r="AG496" s="1214"/>
      <c r="AH496" s="1214"/>
      <c r="AI496" s="1214"/>
      <c r="AJ496" s="1214"/>
      <c r="AK496" s="124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1243</v>
      </c>
      <c r="C497" s="9"/>
      <c r="D497" s="9"/>
      <c r="E497" s="9"/>
      <c r="F497" s="9"/>
      <c r="G497" s="9"/>
      <c r="H497" s="9"/>
      <c r="I497" s="9"/>
      <c r="J497" s="9"/>
      <c r="K497" s="9"/>
      <c r="L497" s="9"/>
      <c r="M497" s="9"/>
      <c r="N497" s="9"/>
      <c r="O497" s="9"/>
      <c r="P497" s="9"/>
      <c r="Q497" s="1268">
        <v>0</v>
      </c>
      <c r="R497" s="1214"/>
      <c r="S497" s="1214"/>
      <c r="T497" s="1214"/>
      <c r="U497" s="1214"/>
      <c r="V497" s="1214"/>
      <c r="W497" s="1214"/>
      <c r="X497" s="1214"/>
      <c r="Y497" s="1214"/>
      <c r="Z497" s="1214"/>
      <c r="AA497" s="1214"/>
      <c r="AB497" s="1214"/>
      <c r="AC497" s="1214"/>
      <c r="AD497" s="1214"/>
      <c r="AE497" s="1214"/>
      <c r="AF497" s="1214"/>
      <c r="AG497" s="1214"/>
      <c r="AH497" s="1214"/>
      <c r="AI497" s="1214"/>
      <c r="AJ497" s="1214"/>
      <c r="AK497" s="124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1244</v>
      </c>
      <c r="C498" s="9"/>
      <c r="D498" s="9"/>
      <c r="E498" s="9"/>
      <c r="F498" s="9"/>
      <c r="G498" s="9"/>
      <c r="H498" s="9"/>
      <c r="I498" s="9"/>
      <c r="J498" s="9"/>
      <c r="K498" s="9"/>
      <c r="L498" s="9"/>
      <c r="M498" s="9"/>
      <c r="N498" s="9"/>
      <c r="O498" s="9"/>
      <c r="P498" s="9"/>
      <c r="Q498" s="1268">
        <v>66</v>
      </c>
      <c r="R498" s="1214"/>
      <c r="S498" s="1214"/>
      <c r="T498" s="1214"/>
      <c r="U498" s="1214"/>
      <c r="V498" s="1214"/>
      <c r="W498" s="1214"/>
      <c r="X498" s="1214"/>
      <c r="Y498" s="1214"/>
      <c r="Z498" s="1214"/>
      <c r="AA498" s="1214"/>
      <c r="AB498" s="1214"/>
      <c r="AC498" s="1214"/>
      <c r="AD498" s="1214"/>
      <c r="AE498" s="1214"/>
      <c r="AF498" s="1214"/>
      <c r="AG498" s="1214"/>
      <c r="AH498" s="1214"/>
      <c r="AI498" s="1214"/>
      <c r="AJ498" s="1214"/>
      <c r="AK498" s="124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1245</v>
      </c>
      <c r="C499" s="9"/>
      <c r="D499" s="9"/>
      <c r="E499" s="9"/>
      <c r="F499" s="9"/>
      <c r="G499" s="9"/>
      <c r="H499" s="9"/>
      <c r="I499" s="9"/>
      <c r="J499" s="9"/>
      <c r="K499" s="9"/>
      <c r="L499" s="9"/>
      <c r="M499" s="1363">
        <v>0</v>
      </c>
      <c r="N499" s="1364"/>
      <c r="O499" s="1364"/>
      <c r="P499" s="1365"/>
      <c r="Q499" s="178" t="s">
        <v>1246</v>
      </c>
      <c r="R499" s="9"/>
      <c r="S499" s="9"/>
      <c r="T499" s="9"/>
      <c r="U499" s="9"/>
      <c r="V499" s="9"/>
      <c r="W499" s="9"/>
      <c r="X499" s="9"/>
      <c r="Y499" s="9"/>
      <c r="Z499" s="9"/>
      <c r="AA499" s="9"/>
      <c r="AB499" s="9"/>
      <c r="AC499" s="9"/>
      <c r="AD499" s="9"/>
      <c r="AE499" s="9"/>
      <c r="AF499" s="9"/>
      <c r="AG499" s="9"/>
      <c r="AH499" s="1363">
        <v>66</v>
      </c>
      <c r="AI499" s="1364"/>
      <c r="AJ499" s="1364"/>
      <c r="AK499" s="1365"/>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55" t="s">
        <v>1247</v>
      </c>
      <c r="AD503" s="1256"/>
      <c r="AE503" s="1256"/>
      <c r="AF503" s="1256"/>
      <c r="AG503" s="1256"/>
      <c r="AH503" s="1256"/>
      <c r="AI503" s="1256"/>
      <c r="AJ503" s="1256"/>
      <c r="AK503" s="125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55" t="s">
        <v>1248</v>
      </c>
      <c r="AD504" s="1256"/>
      <c r="AE504" s="1256"/>
      <c r="AF504" s="1256"/>
      <c r="AG504" s="49" t="s">
        <v>1249</v>
      </c>
      <c r="AH504" s="1256" t="s">
        <v>1250</v>
      </c>
      <c r="AI504" s="1256"/>
      <c r="AJ504" s="1256"/>
      <c r="AK504" s="125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84" t="s">
        <v>1251</v>
      </c>
      <c r="C505" s="1285"/>
      <c r="D505" s="1285"/>
      <c r="E505" s="1285"/>
      <c r="F505" s="1285"/>
      <c r="G505" s="1285"/>
      <c r="H505" s="1286"/>
      <c r="I505" s="7" t="s">
        <v>1252</v>
      </c>
      <c r="J505" s="7"/>
      <c r="K505" s="7"/>
      <c r="L505" s="7"/>
      <c r="M505" s="7"/>
      <c r="N505" s="7"/>
      <c r="O505" s="7"/>
      <c r="P505" s="7"/>
      <c r="Q505" s="7"/>
      <c r="R505" s="7"/>
      <c r="S505" s="7"/>
      <c r="T505" s="7"/>
      <c r="U505" s="7"/>
      <c r="V505" s="7"/>
      <c r="W505" s="7"/>
      <c r="AC505" s="1245">
        <v>3</v>
      </c>
      <c r="AD505" s="1066"/>
      <c r="AE505" s="1066"/>
      <c r="AF505" s="1066"/>
      <c r="AG505" s="18" t="s">
        <v>1249</v>
      </c>
      <c r="AH505" s="1031">
        <v>2022</v>
      </c>
      <c r="AI505" s="1031"/>
      <c r="AJ505" s="1031"/>
      <c r="AK505" s="103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87"/>
      <c r="C506" s="1288"/>
      <c r="D506" s="1288"/>
      <c r="E506" s="1288"/>
      <c r="F506" s="1288"/>
      <c r="G506" s="1288"/>
      <c r="H506" s="1289"/>
      <c r="I506" s="47" t="s">
        <v>1253</v>
      </c>
      <c r="J506" s="47"/>
      <c r="K506" s="47"/>
      <c r="L506" s="47"/>
      <c r="M506" s="47"/>
      <c r="N506" s="47"/>
      <c r="O506" s="47"/>
      <c r="P506" s="47"/>
      <c r="Q506" s="47"/>
      <c r="R506" s="47"/>
      <c r="S506" s="47"/>
      <c r="T506" s="47"/>
      <c r="U506" s="47"/>
      <c r="V506" s="47"/>
      <c r="W506" s="47"/>
      <c r="X506" s="47"/>
      <c r="Y506" s="47"/>
      <c r="Z506" s="47"/>
      <c r="AA506" s="47"/>
      <c r="AB506" s="47"/>
      <c r="AC506" s="1245">
        <v>9</v>
      </c>
      <c r="AD506" s="1066"/>
      <c r="AE506" s="1066"/>
      <c r="AF506" s="1066"/>
      <c r="AG506" s="40" t="s">
        <v>1249</v>
      </c>
      <c r="AH506" s="1031">
        <v>2018</v>
      </c>
      <c r="AI506" s="1031"/>
      <c r="AJ506" s="1031"/>
      <c r="AK506" s="103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84" t="s">
        <v>1254</v>
      </c>
      <c r="C507" s="1285"/>
      <c r="D507" s="1285"/>
      <c r="E507" s="1285"/>
      <c r="F507" s="1285"/>
      <c r="G507" s="1285"/>
      <c r="H507" s="1286"/>
      <c r="I507" s="7" t="s">
        <v>1255</v>
      </c>
      <c r="J507" s="7"/>
      <c r="K507" s="7"/>
      <c r="L507" s="7"/>
      <c r="M507" s="7"/>
      <c r="N507" s="7"/>
      <c r="O507" s="7"/>
      <c r="P507" s="7"/>
      <c r="Q507" s="7"/>
      <c r="R507" s="7"/>
      <c r="S507" s="7"/>
      <c r="T507" s="7"/>
      <c r="U507" s="7"/>
      <c r="V507" s="7"/>
      <c r="W507" s="7"/>
      <c r="AC507" s="1245" t="s">
        <v>326</v>
      </c>
      <c r="AD507" s="1066"/>
      <c r="AE507" s="1066"/>
      <c r="AF507" s="1066"/>
      <c r="AG507" s="18" t="s">
        <v>1249</v>
      </c>
      <c r="AH507" s="1031">
        <v>2025</v>
      </c>
      <c r="AI507" s="1031"/>
      <c r="AJ507" s="1031"/>
      <c r="AK507" s="103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87"/>
      <c r="C508" s="1288"/>
      <c r="D508" s="1288"/>
      <c r="E508" s="1288"/>
      <c r="F508" s="1288"/>
      <c r="G508" s="1288"/>
      <c r="H508" s="1289"/>
      <c r="I508" t="s">
        <v>1256</v>
      </c>
      <c r="AC508" s="1245" t="s">
        <v>326</v>
      </c>
      <c r="AD508" s="1066"/>
      <c r="AE508" s="1066"/>
      <c r="AF508" s="1066"/>
      <c r="AG508" s="18" t="s">
        <v>1249</v>
      </c>
      <c r="AH508" s="1031">
        <v>2025</v>
      </c>
      <c r="AI508" s="1031"/>
      <c r="AJ508" s="1031"/>
      <c r="AK508" s="103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87"/>
      <c r="C509" s="1288"/>
      <c r="D509" s="1288"/>
      <c r="E509" s="1288"/>
      <c r="F509" s="1288"/>
      <c r="G509" s="1288"/>
      <c r="H509" s="1289"/>
      <c r="I509" t="s">
        <v>1257</v>
      </c>
      <c r="AC509" s="1245">
        <v>10</v>
      </c>
      <c r="AD509" s="1066"/>
      <c r="AE509" s="1066"/>
      <c r="AF509" s="1066"/>
      <c r="AG509" s="18" t="s">
        <v>1249</v>
      </c>
      <c r="AH509" s="1031">
        <v>2025</v>
      </c>
      <c r="AI509" s="1031"/>
      <c r="AJ509" s="1031"/>
      <c r="AK509" s="103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87"/>
      <c r="C510" s="1288"/>
      <c r="D510" s="1288"/>
      <c r="E510" s="1288"/>
      <c r="F510" s="1288"/>
      <c r="G510" s="1288"/>
      <c r="H510" s="1289"/>
      <c r="I510" t="s">
        <v>1258</v>
      </c>
      <c r="AC510" s="1245">
        <v>3</v>
      </c>
      <c r="AD510" s="1066"/>
      <c r="AE510" s="1066"/>
      <c r="AF510" s="1066"/>
      <c r="AG510" s="18" t="s">
        <v>1249</v>
      </c>
      <c r="AH510" s="1031">
        <v>2026</v>
      </c>
      <c r="AI510" s="1031"/>
      <c r="AJ510" s="1031"/>
      <c r="AK510" s="103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87"/>
      <c r="C511" s="1288"/>
      <c r="D511" s="1288"/>
      <c r="E511" s="1288"/>
      <c r="F511" s="1288"/>
      <c r="G511" s="1288"/>
      <c r="H511" s="1289"/>
      <c r="I511" s="37" t="s">
        <v>1259</v>
      </c>
      <c r="AC511" s="1086">
        <v>3</v>
      </c>
      <c r="AD511" s="1087"/>
      <c r="AE511" s="1087"/>
      <c r="AF511" s="1087"/>
      <c r="AG511" s="18" t="s">
        <v>1249</v>
      </c>
      <c r="AH511" s="1031">
        <v>2026</v>
      </c>
      <c r="AI511" s="1031"/>
      <c r="AJ511" s="1031"/>
      <c r="AK511" s="103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87"/>
      <c r="C512" s="1288"/>
      <c r="D512" s="1288"/>
      <c r="E512" s="1288"/>
      <c r="F512" s="1288"/>
      <c r="G512" s="1288"/>
      <c r="H512" s="1289"/>
      <c r="I512" s="336" t="s">
        <v>1174</v>
      </c>
      <c r="J512" s="47"/>
      <c r="K512" s="47"/>
      <c r="L512" s="1242" t="s">
        <v>1175</v>
      </c>
      <c r="M512" s="1243"/>
      <c r="N512" s="1243"/>
      <c r="O512" s="1243"/>
      <c r="P512" s="1243"/>
      <c r="Q512" s="1243"/>
      <c r="R512" s="1243"/>
      <c r="S512" s="1243"/>
      <c r="T512" s="1243"/>
      <c r="U512" s="1243"/>
      <c r="V512" s="1243"/>
      <c r="W512" s="1243"/>
      <c r="X512" s="1243"/>
      <c r="Y512" s="1243"/>
      <c r="Z512" s="1243"/>
      <c r="AA512" s="1243"/>
      <c r="AB512" s="1496"/>
      <c r="AC512" s="1245" t="s">
        <v>326</v>
      </c>
      <c r="AD512" s="1066"/>
      <c r="AE512" s="1066"/>
      <c r="AF512" s="1066"/>
      <c r="AG512" s="40" t="s">
        <v>1249</v>
      </c>
      <c r="AH512" s="1031"/>
      <c r="AI512" s="1031"/>
      <c r="AJ512" s="1031"/>
      <c r="AK512" s="103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87"/>
      <c r="C513" s="1288"/>
      <c r="D513" s="1288"/>
      <c r="E513" s="1288"/>
      <c r="F513" s="1288"/>
      <c r="G513" s="1288"/>
      <c r="H513" s="1289"/>
      <c r="I513" s="37" t="s">
        <v>1260</v>
      </c>
      <c r="AC513" s="1056" t="s">
        <v>1166</v>
      </c>
      <c r="AD513" s="1056"/>
      <c r="AE513" s="1056"/>
      <c r="AF513" s="1056"/>
      <c r="AG513" s="18"/>
      <c r="AH513" s="1293"/>
      <c r="AI513" s="1293"/>
      <c r="AJ513" s="1293"/>
      <c r="AK513" s="129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87"/>
      <c r="C514" s="1288"/>
      <c r="D514" s="1288"/>
      <c r="E514" s="1288"/>
      <c r="F514" s="1288"/>
      <c r="G514" s="1288"/>
      <c r="H514" s="1289"/>
      <c r="I514" t="s">
        <v>1261</v>
      </c>
      <c r="AC514" s="1086"/>
      <c r="AD514" s="1087"/>
      <c r="AE514" s="1087"/>
      <c r="AF514" s="1088"/>
      <c r="AG514" s="18"/>
      <c r="AH514" s="1293"/>
      <c r="AI514" s="1293"/>
      <c r="AJ514" s="1293"/>
      <c r="AK514" s="129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87"/>
      <c r="C515" s="1288"/>
      <c r="D515" s="1288"/>
      <c r="E515" s="1288"/>
      <c r="F515" s="1288"/>
      <c r="G515" s="1288"/>
      <c r="H515" s="1289"/>
      <c r="I515" t="s">
        <v>1262</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87"/>
      <c r="C516" s="1288"/>
      <c r="D516" s="1288"/>
      <c r="E516" s="1288"/>
      <c r="F516" s="1288"/>
      <c r="G516" s="1288"/>
      <c r="H516" s="1289"/>
      <c r="I516" s="730" t="s">
        <v>1263</v>
      </c>
      <c r="J516" s="47"/>
      <c r="K516" s="47"/>
      <c r="L516" s="47"/>
      <c r="M516" s="47"/>
      <c r="N516" s="47"/>
      <c r="O516" s="47"/>
      <c r="P516" s="47"/>
      <c r="Q516" s="47"/>
      <c r="R516" s="47"/>
      <c r="S516" s="47"/>
      <c r="T516" s="47"/>
      <c r="U516" s="47"/>
      <c r="V516" s="47"/>
      <c r="W516" s="47"/>
      <c r="X516" s="47"/>
      <c r="Y516" s="47"/>
      <c r="Z516" s="47"/>
      <c r="AA516" s="47"/>
      <c r="AB516" s="47"/>
      <c r="AC516" s="1303"/>
      <c r="AD516" s="1304"/>
      <c r="AE516" s="1304"/>
      <c r="AF516" s="1305"/>
      <c r="AG516" s="40"/>
      <c r="AH516" s="1428"/>
      <c r="AI516" s="1428"/>
      <c r="AJ516" s="1428"/>
      <c r="AK516" s="1429"/>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84" t="s">
        <v>1264</v>
      </c>
      <c r="C517" s="1285"/>
      <c r="D517" s="1285"/>
      <c r="E517" s="1285"/>
      <c r="F517" s="1285"/>
      <c r="G517" s="1285"/>
      <c r="H517" s="1286"/>
      <c r="I517" s="7" t="s">
        <v>1265</v>
      </c>
      <c r="J517" s="7"/>
      <c r="K517" s="7"/>
      <c r="L517" s="7"/>
      <c r="M517" s="7"/>
      <c r="N517" s="7"/>
      <c r="O517" s="7"/>
      <c r="P517" s="7"/>
      <c r="Q517" s="7"/>
      <c r="R517" s="7"/>
      <c r="S517" s="7"/>
      <c r="T517" s="7"/>
      <c r="U517" s="7"/>
      <c r="V517" s="7"/>
      <c r="W517" s="7"/>
      <c r="AC517" s="1245">
        <v>3</v>
      </c>
      <c r="AD517" s="1066"/>
      <c r="AE517" s="1066"/>
      <c r="AF517" s="1066"/>
      <c r="AG517" s="18" t="s">
        <v>1249</v>
      </c>
      <c r="AH517" s="1031">
        <v>2026</v>
      </c>
      <c r="AI517" s="1031"/>
      <c r="AJ517" s="1031"/>
      <c r="AK517" s="1032"/>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87"/>
      <c r="C518" s="1288"/>
      <c r="D518" s="1288"/>
      <c r="E518" s="1288"/>
      <c r="F518" s="1288"/>
      <c r="G518" s="1288"/>
      <c r="H518" s="1289"/>
      <c r="I518" t="s">
        <v>1266</v>
      </c>
      <c r="AC518" s="1245">
        <v>3</v>
      </c>
      <c r="AD518" s="1066"/>
      <c r="AE518" s="1066"/>
      <c r="AF518" s="1066"/>
      <c r="AG518" s="18" t="s">
        <v>1249</v>
      </c>
      <c r="AH518" s="1031">
        <v>2026</v>
      </c>
      <c r="AI518" s="1031"/>
      <c r="AJ518" s="1031"/>
      <c r="AK518" s="1032"/>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87"/>
      <c r="C519" s="1288"/>
      <c r="D519" s="1288"/>
      <c r="E519" s="1288"/>
      <c r="F519" s="1288"/>
      <c r="G519" s="1288"/>
      <c r="H519" s="1289"/>
      <c r="I519" s="47" t="s">
        <v>1267</v>
      </c>
      <c r="J519" s="47"/>
      <c r="K519" s="47"/>
      <c r="L519" s="47"/>
      <c r="M519" s="47"/>
      <c r="N519" s="47"/>
      <c r="O519" s="47"/>
      <c r="P519" s="47"/>
      <c r="Q519" s="47"/>
      <c r="R519" s="47"/>
      <c r="S519" s="47"/>
      <c r="T519" s="47"/>
      <c r="U519" s="47"/>
      <c r="V519" s="47"/>
      <c r="W519" s="47"/>
      <c r="X519" s="47"/>
      <c r="Y519" s="47"/>
      <c r="Z519" s="47"/>
      <c r="AA519" s="47"/>
      <c r="AB519" s="47"/>
      <c r="AC519" s="1245">
        <v>3</v>
      </c>
      <c r="AD519" s="1066"/>
      <c r="AE519" s="1066"/>
      <c r="AF519" s="1066"/>
      <c r="AG519" s="40" t="s">
        <v>1249</v>
      </c>
      <c r="AH519" s="1031">
        <v>2026</v>
      </c>
      <c r="AI519" s="1031"/>
      <c r="AJ519" s="1031"/>
      <c r="AK519" s="1032"/>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84" t="s">
        <v>1268</v>
      </c>
      <c r="C520" s="1285"/>
      <c r="D520" s="1285"/>
      <c r="E520" s="1285"/>
      <c r="F520" s="1285"/>
      <c r="G520" s="1285"/>
      <c r="H520" s="1286"/>
      <c r="I520" s="7" t="s">
        <v>1265</v>
      </c>
      <c r="J520" s="7"/>
      <c r="K520" s="7"/>
      <c r="L520" s="7"/>
      <c r="M520" s="7"/>
      <c r="N520" s="7"/>
      <c r="O520" s="7"/>
      <c r="P520" s="7"/>
      <c r="Q520" s="7"/>
      <c r="R520" s="7"/>
      <c r="S520" s="7"/>
      <c r="T520" s="7"/>
      <c r="U520" s="7"/>
      <c r="V520" s="7"/>
      <c r="W520" s="7"/>
      <c r="X520" s="7"/>
      <c r="Y520" s="7"/>
      <c r="Z520" s="7"/>
      <c r="AA520" s="7"/>
      <c r="AB520" s="7"/>
      <c r="AC520" s="1086" t="s">
        <v>326</v>
      </c>
      <c r="AD520" s="1087"/>
      <c r="AE520" s="1087"/>
      <c r="AF520" s="1087"/>
      <c r="AG520" s="194" t="s">
        <v>1249</v>
      </c>
      <c r="AH520" s="1031"/>
      <c r="AI520" s="1031"/>
      <c r="AJ520" s="1031"/>
      <c r="AK520" s="1032"/>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87"/>
      <c r="C521" s="1288"/>
      <c r="D521" s="1288"/>
      <c r="E521" s="1288"/>
      <c r="F521" s="1288"/>
      <c r="G521" s="1288"/>
      <c r="H521" s="1289"/>
      <c r="I521" t="s">
        <v>1266</v>
      </c>
      <c r="AC521" s="1245" t="s">
        <v>326</v>
      </c>
      <c r="AD521" s="1066"/>
      <c r="AE521" s="1066"/>
      <c r="AF521" s="1066"/>
      <c r="AG521" s="18" t="s">
        <v>1249</v>
      </c>
      <c r="AH521" s="1031"/>
      <c r="AI521" s="1031"/>
      <c r="AJ521" s="1031"/>
      <c r="AK521" s="1032"/>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90"/>
      <c r="C522" s="1291"/>
      <c r="D522" s="1291"/>
      <c r="E522" s="1291"/>
      <c r="F522" s="1291"/>
      <c r="G522" s="1291"/>
      <c r="H522" s="1292"/>
      <c r="I522" s="47" t="s">
        <v>1267</v>
      </c>
      <c r="J522" s="47"/>
      <c r="K522" s="47"/>
      <c r="L522" s="47"/>
      <c r="M522" s="47"/>
      <c r="N522" s="47"/>
      <c r="O522" s="47"/>
      <c r="P522" s="47"/>
      <c r="Q522" s="47"/>
      <c r="R522" s="47"/>
      <c r="S522" s="47"/>
      <c r="T522" s="47"/>
      <c r="U522" s="47"/>
      <c r="V522" s="47"/>
      <c r="W522" s="47"/>
      <c r="X522" s="47"/>
      <c r="Y522" s="47"/>
      <c r="Z522" s="47"/>
      <c r="AA522" s="47"/>
      <c r="AB522" s="47"/>
      <c r="AC522" s="1245" t="s">
        <v>326</v>
      </c>
      <c r="AD522" s="1066"/>
      <c r="AE522" s="1066"/>
      <c r="AF522" s="1066"/>
      <c r="AG522" s="40" t="s">
        <v>1249</v>
      </c>
      <c r="AH522" s="1031"/>
      <c r="AI522" s="1031"/>
      <c r="AJ522" s="1031"/>
      <c r="AK522" s="1032"/>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84" t="s">
        <v>1269</v>
      </c>
      <c r="C523" s="1285"/>
      <c r="D523" s="1285"/>
      <c r="E523" s="1285"/>
      <c r="F523" s="1285"/>
      <c r="G523" s="1285"/>
      <c r="H523" s="1286"/>
      <c r="I523" s="6" t="s">
        <v>1270</v>
      </c>
      <c r="J523" s="7"/>
      <c r="K523" s="7"/>
      <c r="L523" s="7"/>
      <c r="M523" s="7"/>
      <c r="N523" s="7"/>
      <c r="O523" s="1242" t="s">
        <v>2495</v>
      </c>
      <c r="P523" s="1243"/>
      <c r="Q523" s="1243"/>
      <c r="R523" s="1243"/>
      <c r="S523" s="1243"/>
      <c r="T523" s="1243"/>
      <c r="U523" s="1243"/>
      <c r="V523" s="1243"/>
      <c r="W523" s="1243"/>
      <c r="X523" s="1243"/>
      <c r="Y523" s="1243"/>
      <c r="Z523" s="1243"/>
      <c r="AA523" s="1243"/>
      <c r="AB523" s="57"/>
      <c r="AC523" s="1086" t="s">
        <v>326</v>
      </c>
      <c r="AD523" s="1087"/>
      <c r="AE523" s="1087"/>
      <c r="AF523" s="1087"/>
      <c r="AG523" s="194" t="s">
        <v>1249</v>
      </c>
      <c r="AH523" s="1031"/>
      <c r="AI523" s="1031"/>
      <c r="AJ523" s="1031"/>
      <c r="AK523" s="1032"/>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87"/>
      <c r="C524" s="1288"/>
      <c r="D524" s="1288"/>
      <c r="E524" s="1288"/>
      <c r="F524" s="1288"/>
      <c r="G524" s="1288"/>
      <c r="H524" s="1289"/>
      <c r="I524" s="173" t="s">
        <v>39</v>
      </c>
      <c r="AB524" s="63"/>
      <c r="AC524" s="1245">
        <v>6</v>
      </c>
      <c r="AD524" s="1066"/>
      <c r="AE524" s="1066"/>
      <c r="AF524" s="1066"/>
      <c r="AG524" s="18" t="s">
        <v>1249</v>
      </c>
      <c r="AH524" s="1031">
        <v>2024</v>
      </c>
      <c r="AI524" s="1031"/>
      <c r="AJ524" s="1031"/>
      <c r="AK524" s="1032"/>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87"/>
      <c r="C525" s="1288"/>
      <c r="D525" s="1288"/>
      <c r="E525" s="1288"/>
      <c r="F525" s="1288"/>
      <c r="G525" s="1288"/>
      <c r="H525" s="1289"/>
      <c r="I525" s="46" t="s">
        <v>1271</v>
      </c>
      <c r="J525" s="47"/>
      <c r="K525" s="47"/>
      <c r="L525" s="47"/>
      <c r="M525" s="47"/>
      <c r="N525" s="47"/>
      <c r="O525" s="47"/>
      <c r="P525" s="47"/>
      <c r="Q525" s="47"/>
      <c r="R525" s="47"/>
      <c r="S525" s="47"/>
      <c r="T525" s="47"/>
      <c r="U525" s="47"/>
      <c r="V525" s="47"/>
      <c r="W525" s="47"/>
      <c r="X525" s="47"/>
      <c r="Y525" s="47"/>
      <c r="Z525" s="47"/>
      <c r="AA525" s="47"/>
      <c r="AB525" s="48"/>
      <c r="AC525" s="1245">
        <v>1</v>
      </c>
      <c r="AD525" s="1066"/>
      <c r="AE525" s="1066"/>
      <c r="AF525" s="1066"/>
      <c r="AG525" s="40" t="s">
        <v>1249</v>
      </c>
      <c r="AH525" s="1031">
        <v>2025</v>
      </c>
      <c r="AI525" s="1031"/>
      <c r="AJ525" s="1031"/>
      <c r="AK525" s="1032"/>
      <c r="AM525" s="37"/>
      <c r="AN525" s="37"/>
      <c r="AO525" s="37"/>
      <c r="AP525" s="37"/>
      <c r="AQ525" s="37"/>
      <c r="AR525" s="37"/>
      <c r="AS525" s="37"/>
      <c r="AT525" s="37"/>
      <c r="AU525" s="37"/>
      <c r="AV525" s="37"/>
      <c r="AW525" s="37"/>
      <c r="AX525" s="37"/>
      <c r="AY525" s="37"/>
      <c r="AZ525" s="37" t="s">
        <v>1166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87"/>
      <c r="C526" s="1288"/>
      <c r="D526" s="1288"/>
      <c r="E526" s="1288"/>
      <c r="F526" s="1288"/>
      <c r="G526" s="1288"/>
      <c r="H526" s="1289"/>
      <c r="I526" s="7" t="s">
        <v>1272</v>
      </c>
      <c r="J526" s="7"/>
      <c r="K526" s="7"/>
      <c r="L526" s="7"/>
      <c r="M526" s="7"/>
      <c r="N526" s="7"/>
      <c r="O526" s="1242" t="s">
        <v>2496</v>
      </c>
      <c r="P526" s="1243"/>
      <c r="Q526" s="1243"/>
      <c r="R526" s="1243"/>
      <c r="S526" s="1243"/>
      <c r="T526" s="1243"/>
      <c r="U526" s="1243"/>
      <c r="V526" s="1243"/>
      <c r="W526" s="1243"/>
      <c r="X526" s="1243"/>
      <c r="Y526" s="1243"/>
      <c r="Z526" s="1243"/>
      <c r="AA526" s="1243"/>
      <c r="AC526" s="1245" t="s">
        <v>326</v>
      </c>
      <c r="AD526" s="1066"/>
      <c r="AE526" s="1066"/>
      <c r="AF526" s="1066"/>
      <c r="AG526" s="18" t="s">
        <v>1249</v>
      </c>
      <c r="AH526" s="1031"/>
      <c r="AI526" s="1031"/>
      <c r="AJ526" s="1031"/>
      <c r="AK526" s="1032"/>
      <c r="AM526" s="37"/>
      <c r="AN526" s="37"/>
      <c r="AO526" s="37"/>
      <c r="AP526" s="37"/>
      <c r="AQ526" s="37"/>
      <c r="AR526" s="37"/>
      <c r="AS526" s="37"/>
      <c r="AT526" s="37"/>
      <c r="AU526" s="37"/>
      <c r="AV526" s="37"/>
      <c r="AW526" s="37"/>
      <c r="AX526" s="37"/>
      <c r="AY526" s="37"/>
      <c r="AZ526" s="37" t="s">
        <v>1273</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87"/>
      <c r="C527" s="1288"/>
      <c r="D527" s="1288"/>
      <c r="E527" s="1288"/>
      <c r="F527" s="1288"/>
      <c r="G527" s="1288"/>
      <c r="H527" s="1289"/>
      <c r="I527" t="s">
        <v>39</v>
      </c>
      <c r="AC527" s="1245">
        <v>7</v>
      </c>
      <c r="AD527" s="1066"/>
      <c r="AE527" s="1066"/>
      <c r="AF527" s="1066"/>
      <c r="AG527" s="18" t="s">
        <v>1249</v>
      </c>
      <c r="AH527" s="1031">
        <v>2023</v>
      </c>
      <c r="AI527" s="1031"/>
      <c r="AJ527" s="1031"/>
      <c r="AK527" s="1032"/>
      <c r="AM527" s="37"/>
      <c r="AN527" s="37"/>
      <c r="AO527" s="37"/>
      <c r="AP527" s="37"/>
      <c r="AQ527" s="37"/>
      <c r="AR527" s="37"/>
      <c r="AS527" s="37"/>
      <c r="AT527" s="37"/>
      <c r="AU527" s="37"/>
      <c r="AV527" s="37"/>
      <c r="AW527" s="37"/>
      <c r="AX527" s="37"/>
      <c r="AY527" s="37"/>
      <c r="AZ527" s="37" t="s">
        <v>1274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87"/>
      <c r="C528" s="1288"/>
      <c r="D528" s="1288"/>
      <c r="E528" s="1288"/>
      <c r="F528" s="1288"/>
      <c r="G528" s="1288"/>
      <c r="H528" s="1289"/>
      <c r="I528" s="47" t="s">
        <v>1271</v>
      </c>
      <c r="J528" s="47"/>
      <c r="K528" s="47"/>
      <c r="L528" s="47"/>
      <c r="M528" s="47"/>
      <c r="N528" s="47"/>
      <c r="O528" s="47"/>
      <c r="P528" s="47"/>
      <c r="Q528" s="47"/>
      <c r="R528" s="47"/>
      <c r="S528" s="47"/>
      <c r="T528" s="47"/>
      <c r="U528" s="47"/>
      <c r="V528" s="47"/>
      <c r="W528" s="47"/>
      <c r="X528" s="47"/>
      <c r="Y528" s="47"/>
      <c r="Z528" s="47"/>
      <c r="AA528" s="47"/>
      <c r="AB528" s="47"/>
      <c r="AC528" s="1245">
        <v>7</v>
      </c>
      <c r="AD528" s="1066"/>
      <c r="AE528" s="1066"/>
      <c r="AF528" s="1066"/>
      <c r="AG528" s="40" t="s">
        <v>1249</v>
      </c>
      <c r="AH528" s="1031">
        <v>2023</v>
      </c>
      <c r="AI528" s="1031"/>
      <c r="AJ528" s="1031"/>
      <c r="AK528" s="1032"/>
      <c r="AM528" s="37"/>
      <c r="AN528" s="37"/>
      <c r="AO528" s="37"/>
      <c r="AP528" s="37"/>
      <c r="AQ528" s="37"/>
      <c r="AR528" s="37"/>
      <c r="AS528" s="37"/>
      <c r="AT528" s="37"/>
      <c r="AU528" s="37"/>
      <c r="AV528" s="37"/>
      <c r="AW528" s="37"/>
      <c r="AX528" s="37"/>
      <c r="AY528" s="37"/>
      <c r="AZ528" s="37" t="s">
        <v>1275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87"/>
      <c r="C529" s="1288"/>
      <c r="D529" s="1288"/>
      <c r="E529" s="1288"/>
      <c r="F529" s="1288"/>
      <c r="G529" s="1288"/>
      <c r="H529" s="1289"/>
      <c r="I529" s="7" t="s">
        <v>1272</v>
      </c>
      <c r="J529" s="7"/>
      <c r="K529" s="7"/>
      <c r="L529" s="7"/>
      <c r="M529" s="7"/>
      <c r="N529" s="7"/>
      <c r="O529" s="1242" t="s">
        <v>2497</v>
      </c>
      <c r="P529" s="1243"/>
      <c r="Q529" s="1243"/>
      <c r="R529" s="1243"/>
      <c r="S529" s="1243"/>
      <c r="T529" s="1243"/>
      <c r="U529" s="1243"/>
      <c r="V529" s="1243"/>
      <c r="W529" s="1243"/>
      <c r="X529" s="1243"/>
      <c r="Y529" s="1243"/>
      <c r="Z529" s="1243"/>
      <c r="AA529" s="1243"/>
      <c r="AC529" s="1245">
        <v>11</v>
      </c>
      <c r="AD529" s="1066"/>
      <c r="AE529" s="1066"/>
      <c r="AF529" s="1066"/>
      <c r="AG529" s="18" t="s">
        <v>1249</v>
      </c>
      <c r="AH529" s="1031">
        <v>2018</v>
      </c>
      <c r="AI529" s="1031"/>
      <c r="AJ529" s="1031"/>
      <c r="AK529" s="1032"/>
      <c r="AM529" s="37"/>
      <c r="AN529" s="37"/>
      <c r="AO529" s="37"/>
      <c r="AP529" s="37"/>
      <c r="AQ529" s="37"/>
      <c r="AR529" s="37"/>
      <c r="AS529" s="37"/>
      <c r="AT529" s="37"/>
      <c r="AU529" s="37"/>
      <c r="AV529" s="37"/>
      <c r="AW529" s="37"/>
      <c r="AX529" s="37"/>
      <c r="AY529" s="37"/>
      <c r="AZ529" s="37" t="s">
        <v>1276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87"/>
      <c r="C530" s="1288"/>
      <c r="D530" s="1288"/>
      <c r="E530" s="1288"/>
      <c r="F530" s="1288"/>
      <c r="G530" s="1288"/>
      <c r="H530" s="1289"/>
      <c r="I530" t="s">
        <v>39</v>
      </c>
      <c r="AC530" s="1245">
        <v>11</v>
      </c>
      <c r="AD530" s="1066"/>
      <c r="AE530" s="1066"/>
      <c r="AF530" s="1066"/>
      <c r="AG530" s="18" t="s">
        <v>1249</v>
      </c>
      <c r="AH530" s="1031">
        <v>2018</v>
      </c>
      <c r="AI530" s="1031"/>
      <c r="AJ530" s="1031"/>
      <c r="AK530" s="1032"/>
      <c r="AM530" s="37"/>
      <c r="AN530" s="37"/>
      <c r="AO530" s="37"/>
      <c r="AP530" s="37"/>
      <c r="AQ530" s="37"/>
      <c r="AR530" s="37"/>
      <c r="AS530" s="37"/>
      <c r="AT530" s="37"/>
      <c r="AU530" s="37"/>
      <c r="AV530" s="37"/>
      <c r="AW530" s="37"/>
      <c r="AX530" s="37"/>
      <c r="AY530" s="37"/>
      <c r="AZ530" s="37" t="s">
        <v>1277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87"/>
      <c r="C531" s="1288"/>
      <c r="D531" s="1288"/>
      <c r="E531" s="1288"/>
      <c r="F531" s="1288"/>
      <c r="G531" s="1288"/>
      <c r="H531" s="1289"/>
      <c r="I531" s="47" t="s">
        <v>1271</v>
      </c>
      <c r="J531" s="47"/>
      <c r="K531" s="47"/>
      <c r="L531" s="47"/>
      <c r="M531" s="47"/>
      <c r="N531" s="47"/>
      <c r="O531" s="47"/>
      <c r="P531" s="47"/>
      <c r="Q531" s="47"/>
      <c r="R531" s="47"/>
      <c r="S531" s="47"/>
      <c r="T531" s="47"/>
      <c r="U531" s="47"/>
      <c r="V531" s="47"/>
      <c r="W531" s="47"/>
      <c r="X531" s="47"/>
      <c r="Y531" s="47"/>
      <c r="Z531" s="47"/>
      <c r="AA531" s="47"/>
      <c r="AB531" s="47"/>
      <c r="AC531" s="1245">
        <v>2</v>
      </c>
      <c r="AD531" s="1066"/>
      <c r="AE531" s="1066"/>
      <c r="AF531" s="1066"/>
      <c r="AG531" s="40" t="s">
        <v>1249</v>
      </c>
      <c r="AH531" s="1031">
        <v>2019</v>
      </c>
      <c r="AI531" s="1031"/>
      <c r="AJ531" s="1031"/>
      <c r="AK531" s="1032"/>
      <c r="AM531" s="37"/>
      <c r="AN531" s="37"/>
      <c r="AO531" s="37"/>
      <c r="AP531" s="37"/>
      <c r="AQ531" s="37"/>
      <c r="AR531" s="37"/>
      <c r="AS531" s="37"/>
      <c r="AT531" s="37"/>
      <c r="AU531" s="37"/>
      <c r="AV531" s="37"/>
      <c r="AW531" s="37"/>
      <c r="AX531" s="37"/>
      <c r="AY531" s="37"/>
      <c r="AZ531" s="37" t="s">
        <v>1278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87"/>
      <c r="C532" s="1288"/>
      <c r="D532" s="1288"/>
      <c r="E532" s="1288"/>
      <c r="F532" s="1288"/>
      <c r="G532" s="1288"/>
      <c r="H532" s="1289"/>
      <c r="I532" s="7" t="s">
        <v>1272</v>
      </c>
      <c r="J532" s="7"/>
      <c r="K532" s="7"/>
      <c r="L532" s="7"/>
      <c r="M532" s="7"/>
      <c r="N532" s="7"/>
      <c r="O532" s="1242" t="s">
        <v>745</v>
      </c>
      <c r="P532" s="1243"/>
      <c r="Q532" s="1243"/>
      <c r="R532" s="1243"/>
      <c r="S532" s="1243"/>
      <c r="T532" s="1243"/>
      <c r="U532" s="1243"/>
      <c r="V532" s="1243"/>
      <c r="W532" s="1243"/>
      <c r="X532" s="1243"/>
      <c r="Y532" s="1243"/>
      <c r="Z532" s="1243"/>
      <c r="AA532" s="1243"/>
      <c r="AC532" s="1245" t="s">
        <v>326</v>
      </c>
      <c r="AD532" s="1066"/>
      <c r="AE532" s="1066"/>
      <c r="AF532" s="1066"/>
      <c r="AG532" s="18" t="s">
        <v>1249</v>
      </c>
      <c r="AH532" s="1031"/>
      <c r="AI532" s="1031"/>
      <c r="AJ532" s="1031"/>
      <c r="AK532" s="1032"/>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87"/>
      <c r="C533" s="1288"/>
      <c r="D533" s="1288"/>
      <c r="E533" s="1288"/>
      <c r="F533" s="1288"/>
      <c r="G533" s="1288"/>
      <c r="H533" s="1289"/>
      <c r="I533" t="s">
        <v>39</v>
      </c>
      <c r="AC533" s="1245">
        <v>1</v>
      </c>
      <c r="AD533" s="1066"/>
      <c r="AE533" s="1066"/>
      <c r="AF533" s="1066"/>
      <c r="AG533" s="18" t="s">
        <v>1249</v>
      </c>
      <c r="AH533" s="1031">
        <v>2022</v>
      </c>
      <c r="AI533" s="1031"/>
      <c r="AJ533" s="1031"/>
      <c r="AK533" s="1032"/>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87"/>
      <c r="C534" s="1288"/>
      <c r="D534" s="1288"/>
      <c r="E534" s="1288"/>
      <c r="F534" s="1288"/>
      <c r="G534" s="1288"/>
      <c r="H534" s="1289"/>
      <c r="I534" s="47" t="s">
        <v>1271</v>
      </c>
      <c r="J534" s="47"/>
      <c r="K534" s="47"/>
      <c r="L534" s="47"/>
      <c r="M534" s="47"/>
      <c r="N534" s="47"/>
      <c r="O534" s="47"/>
      <c r="P534" s="47"/>
      <c r="Q534" s="47"/>
      <c r="R534" s="47"/>
      <c r="S534" s="47"/>
      <c r="T534" s="47"/>
      <c r="U534" s="47"/>
      <c r="V534" s="47"/>
      <c r="W534" s="47"/>
      <c r="X534" s="47"/>
      <c r="Y534" s="47"/>
      <c r="Z534" s="47"/>
      <c r="AA534" s="47"/>
      <c r="AB534" s="47"/>
      <c r="AC534" s="1245">
        <v>6</v>
      </c>
      <c r="AD534" s="1066"/>
      <c r="AE534" s="1066"/>
      <c r="AF534" s="1066"/>
      <c r="AG534" s="40" t="s">
        <v>1249</v>
      </c>
      <c r="AH534" s="1031">
        <v>2022</v>
      </c>
      <c r="AI534" s="1031"/>
      <c r="AJ534" s="1031"/>
      <c r="AK534" s="1032"/>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87"/>
      <c r="C535" s="1288"/>
      <c r="D535" s="1288"/>
      <c r="E535" s="1288"/>
      <c r="F535" s="1288"/>
      <c r="G535" s="1288"/>
      <c r="H535" s="1289"/>
      <c r="I535" s="7" t="s">
        <v>1272</v>
      </c>
      <c r="J535" s="7"/>
      <c r="K535" s="7"/>
      <c r="L535" s="7"/>
      <c r="M535" s="7"/>
      <c r="N535" s="7"/>
      <c r="O535" s="1242" t="s">
        <v>1175</v>
      </c>
      <c r="P535" s="1243"/>
      <c r="Q535" s="1243"/>
      <c r="R535" s="1243"/>
      <c r="S535" s="1243"/>
      <c r="T535" s="1243"/>
      <c r="U535" s="1243"/>
      <c r="V535" s="1243"/>
      <c r="W535" s="1243"/>
      <c r="X535" s="1243"/>
      <c r="Y535" s="1243"/>
      <c r="Z535" s="1243"/>
      <c r="AA535" s="1243"/>
      <c r="AC535" s="1245" t="s">
        <v>326</v>
      </c>
      <c r="AD535" s="1066"/>
      <c r="AE535" s="1066"/>
      <c r="AF535" s="1066"/>
      <c r="AG535" s="18" t="s">
        <v>1249</v>
      </c>
      <c r="AH535" s="1031"/>
      <c r="AI535" s="1031"/>
      <c r="AJ535" s="1031"/>
      <c r="AK535" s="1032"/>
      <c r="AM535" s="37"/>
      <c r="AN535" s="37"/>
      <c r="AO535" s="37"/>
      <c r="AP535" s="37"/>
      <c r="AQ535" s="37"/>
      <c r="AR535" s="37"/>
      <c r="AS535" s="37"/>
      <c r="AT535" s="37"/>
      <c r="AU535" s="37"/>
      <c r="AV535" s="37"/>
      <c r="AW535" s="37"/>
      <c r="AX535" s="37"/>
      <c r="AY535" s="37"/>
      <c r="AZ535" s="37" t="s">
        <v>1282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87"/>
      <c r="C536" s="1288"/>
      <c r="D536" s="1288"/>
      <c r="E536" s="1288"/>
      <c r="F536" s="1288"/>
      <c r="G536" s="1288"/>
      <c r="H536" s="1289"/>
      <c r="I536" t="s">
        <v>39</v>
      </c>
      <c r="AC536" s="1245" t="s">
        <v>326</v>
      </c>
      <c r="AD536" s="1066"/>
      <c r="AE536" s="1066"/>
      <c r="AF536" s="1066"/>
      <c r="AG536" s="40" t="s">
        <v>1249</v>
      </c>
      <c r="AH536" s="1031"/>
      <c r="AI536" s="1031"/>
      <c r="AJ536" s="1031"/>
      <c r="AK536" s="1032"/>
      <c r="AM536" s="37"/>
      <c r="AN536" s="37"/>
      <c r="AO536" s="37"/>
      <c r="AP536" s="37"/>
      <c r="AQ536" s="37"/>
      <c r="AR536" s="37"/>
      <c r="AS536" s="37"/>
      <c r="AT536" s="37"/>
      <c r="AU536" s="37"/>
      <c r="AV536" s="37"/>
      <c r="AW536" s="37"/>
      <c r="AX536" s="37"/>
      <c r="AY536" s="37"/>
      <c r="AZ536" s="37" t="s">
        <v>1283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87"/>
      <c r="C537" s="1288"/>
      <c r="D537" s="1288"/>
      <c r="E537" s="1288"/>
      <c r="F537" s="1288"/>
      <c r="G537" s="1288"/>
      <c r="H537" s="1289"/>
      <c r="I537" s="47" t="s">
        <v>1271</v>
      </c>
      <c r="J537" s="47"/>
      <c r="K537" s="47"/>
      <c r="L537" s="47"/>
      <c r="M537" s="47"/>
      <c r="N537" s="47"/>
      <c r="O537" s="47"/>
      <c r="P537" s="47"/>
      <c r="Q537" s="47"/>
      <c r="R537" s="47"/>
      <c r="S537" s="47"/>
      <c r="T537" s="47"/>
      <c r="U537" s="47"/>
      <c r="V537" s="47"/>
      <c r="W537" s="47"/>
      <c r="X537" s="47"/>
      <c r="Y537" s="47"/>
      <c r="Z537" s="47"/>
      <c r="AA537" s="47"/>
      <c r="AB537" s="47"/>
      <c r="AC537" s="1245" t="s">
        <v>326</v>
      </c>
      <c r="AD537" s="1066"/>
      <c r="AE537" s="1066"/>
      <c r="AF537" s="1066"/>
      <c r="AG537" s="18" t="s">
        <v>1249</v>
      </c>
      <c r="AH537" s="1031"/>
      <c r="AI537" s="1031"/>
      <c r="AJ537" s="1031"/>
      <c r="AK537" s="1032"/>
      <c r="AM537" s="37"/>
      <c r="AN537" s="37"/>
      <c r="AO537" s="37"/>
      <c r="AP537" s="37"/>
      <c r="AQ537" s="37"/>
      <c r="AR537" s="37"/>
      <c r="AS537" s="37"/>
      <c r="AT537" s="37"/>
      <c r="AU537" s="37"/>
      <c r="AV537" s="37"/>
      <c r="AW537" s="37"/>
      <c r="AX537" s="37"/>
      <c r="AY537" s="37"/>
      <c r="AZ537" s="37" t="s">
        <v>1284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87"/>
      <c r="C538" s="1288"/>
      <c r="D538" s="1288"/>
      <c r="E538" s="1288"/>
      <c r="F538" s="1288"/>
      <c r="G538" s="1288"/>
      <c r="H538" s="1289"/>
      <c r="I538" s="7" t="s">
        <v>1272</v>
      </c>
      <c r="J538" s="7"/>
      <c r="K538" s="7"/>
      <c r="L538" s="7"/>
      <c r="M538" s="7"/>
      <c r="N538" s="7"/>
      <c r="O538" s="1242" t="s">
        <v>1175</v>
      </c>
      <c r="P538" s="1243"/>
      <c r="Q538" s="1243"/>
      <c r="R538" s="1243"/>
      <c r="S538" s="1243"/>
      <c r="T538" s="1243"/>
      <c r="U538" s="1243"/>
      <c r="V538" s="1243"/>
      <c r="W538" s="1243"/>
      <c r="X538" s="1243"/>
      <c r="Y538" s="1243"/>
      <c r="Z538" s="1243"/>
      <c r="AA538" s="1243"/>
      <c r="AC538" s="1245" t="s">
        <v>326</v>
      </c>
      <c r="AD538" s="1066"/>
      <c r="AE538" s="1066"/>
      <c r="AF538" s="1066"/>
      <c r="AG538" s="40" t="s">
        <v>1249</v>
      </c>
      <c r="AH538" s="1031"/>
      <c r="AI538" s="1031"/>
      <c r="AJ538" s="1031"/>
      <c r="AK538" s="1032"/>
      <c r="AM538" s="37"/>
      <c r="AN538" s="37"/>
      <c r="AO538" s="37"/>
      <c r="AP538" s="37"/>
      <c r="AQ538" s="37"/>
      <c r="AR538" s="37"/>
      <c r="AS538" s="37"/>
      <c r="AT538" s="37"/>
      <c r="AU538" s="37"/>
      <c r="AV538" s="37"/>
      <c r="AW538" s="37"/>
      <c r="AX538" s="37"/>
      <c r="AY538" s="37"/>
      <c r="AZ538" s="37" t="s">
        <v>1285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87"/>
      <c r="C539" s="1288"/>
      <c r="D539" s="1288"/>
      <c r="E539" s="1288"/>
      <c r="F539" s="1288"/>
      <c r="G539" s="1288"/>
      <c r="H539" s="1289"/>
      <c r="I539" t="s">
        <v>39</v>
      </c>
      <c r="AC539" s="1245" t="s">
        <v>326</v>
      </c>
      <c r="AD539" s="1066"/>
      <c r="AE539" s="1066"/>
      <c r="AF539" s="1066"/>
      <c r="AG539" s="18" t="s">
        <v>1249</v>
      </c>
      <c r="AH539" s="1031"/>
      <c r="AI539" s="1031"/>
      <c r="AJ539" s="1031"/>
      <c r="AK539" s="1032"/>
      <c r="AM539" s="37"/>
      <c r="AN539" s="37"/>
      <c r="AO539" s="37"/>
      <c r="AP539" s="37"/>
      <c r="AQ539" s="37"/>
      <c r="AR539" s="37"/>
      <c r="AS539" s="37"/>
      <c r="AT539" s="37"/>
      <c r="AU539" s="37"/>
      <c r="AV539" s="37"/>
      <c r="AW539" s="37"/>
      <c r="AX539" s="37"/>
      <c r="AY539" s="37"/>
      <c r="AZ539" s="37" t="s">
        <v>1286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87"/>
      <c r="C540" s="1288"/>
      <c r="D540" s="1288"/>
      <c r="E540" s="1288"/>
      <c r="F540" s="1288"/>
      <c r="G540" s="1288"/>
      <c r="H540" s="1289"/>
      <c r="I540" s="47" t="s">
        <v>1271</v>
      </c>
      <c r="J540" s="47"/>
      <c r="K540" s="47"/>
      <c r="L540" s="47"/>
      <c r="M540" s="47"/>
      <c r="N540" s="47"/>
      <c r="O540" s="47"/>
      <c r="P540" s="47"/>
      <c r="Q540" s="47"/>
      <c r="R540" s="47"/>
      <c r="S540" s="47"/>
      <c r="T540" s="47"/>
      <c r="U540" s="47"/>
      <c r="V540" s="47"/>
      <c r="W540" s="47"/>
      <c r="X540" s="47"/>
      <c r="Y540" s="47"/>
      <c r="Z540" s="47"/>
      <c r="AA540" s="47"/>
      <c r="AB540" s="47"/>
      <c r="AC540" s="1245" t="s">
        <v>326</v>
      </c>
      <c r="AD540" s="1066"/>
      <c r="AE540" s="1066"/>
      <c r="AF540" s="1066"/>
      <c r="AG540" s="40" t="s">
        <v>1249</v>
      </c>
      <c r="AH540" s="1031"/>
      <c r="AI540" s="1031"/>
      <c r="AJ540" s="1031"/>
      <c r="AK540" s="1032"/>
      <c r="AM540" s="37"/>
      <c r="AN540" s="37"/>
      <c r="AO540" s="37"/>
      <c r="AP540" s="37"/>
      <c r="AQ540" s="37"/>
      <c r="AR540" s="37"/>
      <c r="AS540" s="37"/>
      <c r="AT540" s="37"/>
      <c r="AU540" s="37"/>
      <c r="AV540" s="37"/>
      <c r="AW540" s="37"/>
      <c r="AX540" s="37"/>
      <c r="AY540" s="37"/>
      <c r="AZ540" s="37" t="s">
        <v>1287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87"/>
      <c r="C541" s="1288"/>
      <c r="D541" s="1288"/>
      <c r="E541" s="1288"/>
      <c r="F541" s="1288"/>
      <c r="G541" s="1288"/>
      <c r="H541" s="1289"/>
      <c r="I541" s="7" t="s">
        <v>1288</v>
      </c>
      <c r="J541" s="7"/>
      <c r="K541" s="7"/>
      <c r="L541" s="7"/>
      <c r="M541" s="7"/>
      <c r="N541" s="7"/>
      <c r="O541" s="7"/>
      <c r="P541" s="7"/>
      <c r="Q541" s="7"/>
      <c r="R541" s="7"/>
      <c r="S541" s="7"/>
      <c r="T541" s="7"/>
      <c r="U541" s="7"/>
      <c r="V541" s="7"/>
      <c r="W541" s="7"/>
      <c r="AC541" s="1245">
        <v>5</v>
      </c>
      <c r="AD541" s="1066"/>
      <c r="AE541" s="1066"/>
      <c r="AF541" s="1066"/>
      <c r="AG541" s="40" t="s">
        <v>1249</v>
      </c>
      <c r="AH541" s="1031">
        <v>2023</v>
      </c>
      <c r="AI541" s="1031"/>
      <c r="AJ541" s="1031"/>
      <c r="AK541" s="1032"/>
      <c r="AM541" s="37"/>
      <c r="AN541" s="37"/>
      <c r="AO541" s="37"/>
      <c r="AP541" s="37"/>
      <c r="AQ541" s="37"/>
      <c r="AR541" s="37"/>
      <c r="AS541" s="37"/>
      <c r="AT541" s="37"/>
      <c r="AU541" s="37"/>
      <c r="AV541" s="37"/>
      <c r="AW541" s="37"/>
      <c r="AX541" s="37"/>
      <c r="AY541" s="37"/>
      <c r="AZ541" s="37" t="s">
        <v>1289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87"/>
      <c r="C542" s="1288"/>
      <c r="D542" s="1288"/>
      <c r="E542" s="1288"/>
      <c r="F542" s="1288"/>
      <c r="G542" s="1288"/>
      <c r="H542" s="1289"/>
      <c r="I542" t="s">
        <v>1290</v>
      </c>
      <c r="AC542" s="1245">
        <v>3</v>
      </c>
      <c r="AD542" s="1066"/>
      <c r="AE542" s="1066"/>
      <c r="AF542" s="1066"/>
      <c r="AG542" s="18" t="s">
        <v>1249</v>
      </c>
      <c r="AH542" s="1031">
        <v>2026</v>
      </c>
      <c r="AI542" s="1031"/>
      <c r="AJ542" s="1031"/>
      <c r="AK542" s="1032"/>
      <c r="AM542" s="37"/>
      <c r="AN542" s="37"/>
      <c r="AO542" s="37"/>
      <c r="AP542" s="37"/>
      <c r="AQ542" s="37"/>
      <c r="AR542" s="37"/>
      <c r="AS542" s="37"/>
      <c r="AT542" s="37"/>
      <c r="AU542" s="37"/>
      <c r="AV542" s="37"/>
      <c r="AW542" s="37"/>
      <c r="AX542" s="37"/>
      <c r="AY542" s="37"/>
      <c r="AZ542" s="37" t="s">
        <v>1291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87"/>
      <c r="C543" s="1288"/>
      <c r="D543" s="1288"/>
      <c r="E543" s="1288"/>
      <c r="F543" s="1288"/>
      <c r="G543" s="1288"/>
      <c r="H543" s="1289"/>
      <c r="I543" t="s">
        <v>1292</v>
      </c>
      <c r="AC543" s="1245">
        <v>11</v>
      </c>
      <c r="AD543" s="1066"/>
      <c r="AE543" s="1066"/>
      <c r="AF543" s="1066"/>
      <c r="AG543" s="40" t="s">
        <v>1249</v>
      </c>
      <c r="AH543" s="1031">
        <v>2027</v>
      </c>
      <c r="AI543" s="1031"/>
      <c r="AJ543" s="1031"/>
      <c r="AK543" s="1032"/>
      <c r="AM543" s="37"/>
      <c r="AN543" s="37"/>
      <c r="AO543" s="37"/>
      <c r="AP543" s="37"/>
      <c r="AQ543" s="37"/>
      <c r="AR543" s="37"/>
      <c r="AS543" s="37"/>
      <c r="AT543" s="37"/>
      <c r="AU543" s="37"/>
      <c r="AV543" s="37"/>
      <c r="AW543" s="37"/>
      <c r="AX543" s="37"/>
      <c r="AY543" s="37"/>
      <c r="AZ543" s="37" t="s">
        <v>1293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87"/>
      <c r="C544" s="1288"/>
      <c r="D544" s="1288"/>
      <c r="E544" s="1288"/>
      <c r="F544" s="1288"/>
      <c r="G544" s="1288"/>
      <c r="H544" s="1289"/>
      <c r="I544" t="s">
        <v>1294</v>
      </c>
      <c r="AC544" s="1245">
        <v>11</v>
      </c>
      <c r="AD544" s="1066"/>
      <c r="AE544" s="1066"/>
      <c r="AF544" s="1066"/>
      <c r="AG544" s="40" t="s">
        <v>1249</v>
      </c>
      <c r="AH544" s="1031">
        <v>2027</v>
      </c>
      <c r="AI544" s="1031"/>
      <c r="AJ544" s="1031"/>
      <c r="AK544" s="1032"/>
      <c r="AM544" s="37"/>
      <c r="AN544" s="37"/>
      <c r="AO544" s="37"/>
      <c r="AP544" s="37"/>
      <c r="AQ544" s="37"/>
      <c r="AR544" s="37"/>
      <c r="AS544" s="37"/>
      <c r="AT544" s="37"/>
      <c r="AU544" s="37"/>
      <c r="AV544" s="37"/>
      <c r="AW544" s="37"/>
      <c r="AX544" s="37"/>
      <c r="AY544" s="37"/>
      <c r="AZ544" s="37" t="s">
        <v>1295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90"/>
      <c r="C545" s="1291"/>
      <c r="D545" s="1291"/>
      <c r="E545" s="1291"/>
      <c r="F545" s="1291"/>
      <c r="G545" s="1291"/>
      <c r="H545" s="1292"/>
      <c r="I545" s="47" t="s">
        <v>1296</v>
      </c>
      <c r="J545" s="47"/>
      <c r="K545" s="47"/>
      <c r="L545" s="47"/>
      <c r="M545" s="47"/>
      <c r="N545" s="47"/>
      <c r="O545" s="47"/>
      <c r="P545" s="47"/>
      <c r="Q545" s="47"/>
      <c r="R545" s="47"/>
      <c r="S545" s="47"/>
      <c r="T545" s="47"/>
      <c r="U545" s="47"/>
      <c r="V545" s="47"/>
      <c r="W545" s="47"/>
      <c r="X545" s="47"/>
      <c r="Y545" s="47"/>
      <c r="Z545" s="47"/>
      <c r="AA545" s="47"/>
      <c r="AB545" s="47"/>
      <c r="AC545" s="1245">
        <v>1</v>
      </c>
      <c r="AD545" s="1066"/>
      <c r="AE545" s="1066"/>
      <c r="AF545" s="1066"/>
      <c r="AG545" s="40" t="s">
        <v>1249</v>
      </c>
      <c r="AH545" s="1031">
        <v>2028</v>
      </c>
      <c r="AI545" s="1031"/>
      <c r="AJ545" s="1031"/>
      <c r="AK545" s="1032"/>
      <c r="AM545" s="37"/>
      <c r="AN545" s="37"/>
      <c r="AO545" s="37"/>
      <c r="AP545" s="37"/>
      <c r="AQ545" s="37"/>
      <c r="AR545" s="37"/>
      <c r="AS545" s="37"/>
      <c r="AT545" s="37"/>
      <c r="AU545" s="37"/>
      <c r="AV545" s="37"/>
      <c r="AW545" s="37"/>
      <c r="AX545" s="37"/>
      <c r="AY545" s="37"/>
      <c r="AZ545" s="37" t="s">
        <v>1297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8" t="s">
        <v>1299</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7"/>
      <c r="AV547" s="37"/>
      <c r="AW547" s="37"/>
      <c r="AX547" s="37"/>
      <c r="AY547" s="37"/>
      <c r="AZ547" s="37" t="s">
        <v>1300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7"/>
      <c r="AV548" s="37"/>
      <c r="AW548" s="37"/>
      <c r="AX548" s="37"/>
      <c r="AY548" s="37"/>
      <c r="AZ548" s="37" t="s">
        <v>1301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1303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84" t="s">
        <v>1305</v>
      </c>
      <c r="C554" s="1285"/>
      <c r="D554" s="1285"/>
      <c r="E554" s="1285"/>
      <c r="F554" s="1285"/>
      <c r="G554" s="1285"/>
      <c r="H554" s="1285"/>
      <c r="I554" s="1285"/>
      <c r="J554" s="1285"/>
      <c r="K554" s="1285"/>
      <c r="L554" s="1285"/>
      <c r="M554" s="1333" t="s">
        <v>1306</v>
      </c>
      <c r="N554" s="1333"/>
      <c r="O554" s="1333"/>
      <c r="P554" s="1333"/>
      <c r="Q554" s="1284" t="s">
        <v>1307</v>
      </c>
      <c r="R554" s="1285"/>
      <c r="S554" s="1286"/>
      <c r="T554" s="1284" t="s">
        <v>1308</v>
      </c>
      <c r="U554" s="1285"/>
      <c r="V554" s="1286"/>
      <c r="W554" s="1284" t="s">
        <v>1309</v>
      </c>
      <c r="X554" s="1285"/>
      <c r="Y554" s="1286"/>
      <c r="Z554" s="1284" t="s">
        <v>1310</v>
      </c>
      <c r="AA554" s="1285"/>
      <c r="AB554" s="1285"/>
      <c r="AC554" s="1285"/>
      <c r="AD554" s="1286"/>
      <c r="AE554" s="1284" t="s">
        <v>1311</v>
      </c>
      <c r="AF554" s="1285"/>
      <c r="AG554" s="1285"/>
      <c r="AH554" s="1286"/>
      <c r="AI554" s="1284" t="s">
        <v>1312</v>
      </c>
      <c r="AJ554" s="1285"/>
      <c r="AK554" s="1285"/>
      <c r="AL554" s="1286"/>
      <c r="AM554" s="1284" t="s">
        <v>1313</v>
      </c>
      <c r="AN554" s="1285"/>
      <c r="AO554" s="1285"/>
      <c r="AP554" s="1285"/>
      <c r="AQ554" s="1285"/>
      <c r="AR554" s="1285"/>
      <c r="AS554" s="128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87"/>
      <c r="C555" s="1288"/>
      <c r="D555" s="1288"/>
      <c r="E555" s="1288"/>
      <c r="F555" s="1288"/>
      <c r="G555" s="1288"/>
      <c r="H555" s="1288"/>
      <c r="I555" s="1288"/>
      <c r="J555" s="1288"/>
      <c r="K555" s="1288"/>
      <c r="L555" s="1288"/>
      <c r="M555" s="1333"/>
      <c r="N555" s="1333"/>
      <c r="O555" s="1333"/>
      <c r="P555" s="1333"/>
      <c r="Q555" s="1287"/>
      <c r="R555" s="1288"/>
      <c r="S555" s="1289"/>
      <c r="T555" s="1287"/>
      <c r="U555" s="1288"/>
      <c r="V555" s="1289"/>
      <c r="W555" s="1287"/>
      <c r="X555" s="1288"/>
      <c r="Y555" s="1289"/>
      <c r="Z555" s="1287"/>
      <c r="AA555" s="1288"/>
      <c r="AB555" s="1288"/>
      <c r="AC555" s="1288"/>
      <c r="AD555" s="1289"/>
      <c r="AE555" s="1287"/>
      <c r="AF555" s="1288"/>
      <c r="AG555" s="1288"/>
      <c r="AH555" s="1289"/>
      <c r="AI555" s="1287"/>
      <c r="AJ555" s="1288"/>
      <c r="AK555" s="1288"/>
      <c r="AL555" s="1289"/>
      <c r="AM555" s="1287"/>
      <c r="AN555" s="1288"/>
      <c r="AO555" s="1288"/>
      <c r="AP555" s="1288"/>
      <c r="AQ555" s="1288"/>
      <c r="AR555" s="1288"/>
      <c r="AS555" s="1289"/>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90"/>
      <c r="C556" s="1291"/>
      <c r="D556" s="1291"/>
      <c r="E556" s="1291"/>
      <c r="F556" s="1291"/>
      <c r="G556" s="1291"/>
      <c r="H556" s="1291"/>
      <c r="I556" s="1291"/>
      <c r="J556" s="1291"/>
      <c r="K556" s="1291"/>
      <c r="L556" s="1291"/>
      <c r="M556" s="1333"/>
      <c r="N556" s="1333"/>
      <c r="O556" s="1333"/>
      <c r="P556" s="1333"/>
      <c r="Q556" s="1290"/>
      <c r="R556" s="1291"/>
      <c r="S556" s="1292"/>
      <c r="T556" s="1290"/>
      <c r="U556" s="1291"/>
      <c r="V556" s="1292"/>
      <c r="W556" s="1290"/>
      <c r="X556" s="1291"/>
      <c r="Y556" s="1292"/>
      <c r="Z556" s="1290"/>
      <c r="AA556" s="1291"/>
      <c r="AB556" s="1291"/>
      <c r="AC556" s="1291"/>
      <c r="AD556" s="1292"/>
      <c r="AE556" s="1290"/>
      <c r="AF556" s="1291"/>
      <c r="AG556" s="1291"/>
      <c r="AH556" s="1292"/>
      <c r="AI556" s="1290"/>
      <c r="AJ556" s="1291"/>
      <c r="AK556" s="1291"/>
      <c r="AL556" s="1292"/>
      <c r="AM556" s="1290"/>
      <c r="AN556" s="1291"/>
      <c r="AO556" s="1291"/>
      <c r="AP556" s="1291"/>
      <c r="AQ556" s="1291"/>
      <c r="AR556" s="1291"/>
      <c r="AS556" s="1292"/>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83" t="s">
        <v>1314</v>
      </c>
      <c r="D557" s="1283"/>
      <c r="E557" s="1283"/>
      <c r="F557" s="1283"/>
      <c r="G557" s="1283"/>
      <c r="H557" s="1283"/>
      <c r="I557" s="1283"/>
      <c r="J557" s="1283"/>
      <c r="K557" s="1283"/>
      <c r="L557" s="1283"/>
      <c r="M557" s="1244" t="s">
        <v>1287</v>
      </c>
      <c r="N557" s="1244"/>
      <c r="O557" s="1244"/>
      <c r="P557" s="1244"/>
      <c r="Q557" s="1230">
        <v>28</v>
      </c>
      <c r="R557" s="1230"/>
      <c r="S557" s="1231"/>
      <c r="T557" s="1229"/>
      <c r="U557" s="1230"/>
      <c r="V557" s="1231"/>
      <c r="W557" s="1232">
        <v>6.5000000000000002E-2</v>
      </c>
      <c r="X557" s="1233"/>
      <c r="Y557" s="1234"/>
      <c r="Z557" s="1235" t="s">
        <v>1315</v>
      </c>
      <c r="AA557" s="1235"/>
      <c r="AB557" s="1235"/>
      <c r="AC557" s="1235"/>
      <c r="AD557" s="1235"/>
      <c r="AE557" s="1236">
        <v>1</v>
      </c>
      <c r="AF557" s="1237"/>
      <c r="AG557" s="1237"/>
      <c r="AH557" s="1238"/>
      <c r="AI557" s="1239"/>
      <c r="AJ557" s="1240"/>
      <c r="AK557" s="1240"/>
      <c r="AL557" s="1241"/>
      <c r="AM557" s="1037">
        <v>40910705</v>
      </c>
      <c r="AN557" s="1038"/>
      <c r="AO557" s="1038"/>
      <c r="AP557" s="1038"/>
      <c r="AQ557" s="1038"/>
      <c r="AR557" s="1038"/>
      <c r="AS557" s="1039"/>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83" t="s">
        <v>1316</v>
      </c>
      <c r="D558" s="1283"/>
      <c r="E558" s="1283"/>
      <c r="F558" s="1283"/>
      <c r="G558" s="1283"/>
      <c r="H558" s="1283"/>
      <c r="I558" s="1283"/>
      <c r="J558" s="1283"/>
      <c r="K558" s="1283"/>
      <c r="L558" s="1283"/>
      <c r="M558" s="1244" t="s">
        <v>1284</v>
      </c>
      <c r="N558" s="1244"/>
      <c r="O558" s="1244"/>
      <c r="P558" s="1244"/>
      <c r="Q558" s="1229">
        <v>28</v>
      </c>
      <c r="R558" s="1230"/>
      <c r="S558" s="1231"/>
      <c r="T558" s="1229"/>
      <c r="U558" s="1230"/>
      <c r="V558" s="1231"/>
      <c r="W558" s="1232">
        <v>0.03</v>
      </c>
      <c r="X558" s="1233"/>
      <c r="Y558" s="1234"/>
      <c r="Z558" s="1235" t="s">
        <v>1317</v>
      </c>
      <c r="AA558" s="1235"/>
      <c r="AB558" s="1235"/>
      <c r="AC558" s="1235"/>
      <c r="AD558" s="1235"/>
      <c r="AE558" s="1236">
        <v>2</v>
      </c>
      <c r="AF558" s="1237"/>
      <c r="AG558" s="1237"/>
      <c r="AH558" s="1238"/>
      <c r="AI558" s="1239"/>
      <c r="AJ558" s="1240"/>
      <c r="AK558" s="1240"/>
      <c r="AL558" s="1241"/>
      <c r="AM558" s="1037">
        <v>6926828</v>
      </c>
      <c r="AN558" s="1038"/>
      <c r="AO558" s="1038"/>
      <c r="AP558" s="1038"/>
      <c r="AQ558" s="1038"/>
      <c r="AR558" s="1038"/>
      <c r="AS558" s="1039"/>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83" t="s">
        <v>1318</v>
      </c>
      <c r="D559" s="1283"/>
      <c r="E559" s="1283"/>
      <c r="F559" s="1283"/>
      <c r="G559" s="1283"/>
      <c r="H559" s="1283"/>
      <c r="I559" s="1283"/>
      <c r="J559" s="1283"/>
      <c r="K559" s="1283"/>
      <c r="L559" s="1283"/>
      <c r="M559" s="1244" t="s">
        <v>1284</v>
      </c>
      <c r="N559" s="1244"/>
      <c r="O559" s="1244"/>
      <c r="P559" s="1244"/>
      <c r="Q559" s="1229">
        <v>28</v>
      </c>
      <c r="R559" s="1230"/>
      <c r="S559" s="1231"/>
      <c r="T559" s="1229"/>
      <c r="U559" s="1230"/>
      <c r="V559" s="1231"/>
      <c r="W559" s="1232">
        <v>0.03</v>
      </c>
      <c r="X559" s="1233"/>
      <c r="Y559" s="1234"/>
      <c r="Z559" s="1235" t="s">
        <v>1317</v>
      </c>
      <c r="AA559" s="1235"/>
      <c r="AB559" s="1235"/>
      <c r="AC559" s="1235"/>
      <c r="AD559" s="1235"/>
      <c r="AE559" s="1236">
        <v>3</v>
      </c>
      <c r="AF559" s="1237"/>
      <c r="AG559" s="1237"/>
      <c r="AH559" s="1238"/>
      <c r="AI559" s="1239"/>
      <c r="AJ559" s="1240"/>
      <c r="AK559" s="1240"/>
      <c r="AL559" s="1241"/>
      <c r="AM559" s="1037">
        <v>778654</v>
      </c>
      <c r="AN559" s="1038"/>
      <c r="AO559" s="1038"/>
      <c r="AP559" s="1038"/>
      <c r="AQ559" s="1038"/>
      <c r="AR559" s="1038"/>
      <c r="AS559" s="1039"/>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83" t="s">
        <v>1319</v>
      </c>
      <c r="D560" s="1283"/>
      <c r="E560" s="1283"/>
      <c r="F560" s="1283"/>
      <c r="G560" s="1283"/>
      <c r="H560" s="1283"/>
      <c r="I560" s="1283"/>
      <c r="J560" s="1283"/>
      <c r="K560" s="1283"/>
      <c r="L560" s="1283"/>
      <c r="M560" s="1244" t="s">
        <v>1286</v>
      </c>
      <c r="N560" s="1244"/>
      <c r="O560" s="1244"/>
      <c r="P560" s="1244"/>
      <c r="Q560" s="1229">
        <v>28</v>
      </c>
      <c r="R560" s="1230"/>
      <c r="S560" s="1231"/>
      <c r="T560" s="1229"/>
      <c r="U560" s="1230"/>
      <c r="V560" s="1231"/>
      <c r="W560" s="1232">
        <v>0</v>
      </c>
      <c r="X560" s="1233"/>
      <c r="Y560" s="1234"/>
      <c r="Z560" s="1235" t="s">
        <v>1317</v>
      </c>
      <c r="AA560" s="1235"/>
      <c r="AB560" s="1235"/>
      <c r="AC560" s="1235"/>
      <c r="AD560" s="1235"/>
      <c r="AE560" s="1236"/>
      <c r="AF560" s="1237"/>
      <c r="AG560" s="1237"/>
      <c r="AH560" s="1238"/>
      <c r="AI560" s="1239"/>
      <c r="AJ560" s="1240"/>
      <c r="AK560" s="1240"/>
      <c r="AL560" s="1241"/>
      <c r="AM560" s="1037">
        <v>10000000</v>
      </c>
      <c r="AN560" s="1038"/>
      <c r="AO560" s="1038"/>
      <c r="AP560" s="1038"/>
      <c r="AQ560" s="1038"/>
      <c r="AR560" s="1038"/>
      <c r="AS560" s="1039"/>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83" t="s">
        <v>1320</v>
      </c>
      <c r="D561" s="1283"/>
      <c r="E561" s="1283"/>
      <c r="F561" s="1283"/>
      <c r="G561" s="1283"/>
      <c r="H561" s="1283"/>
      <c r="I561" s="1283"/>
      <c r="J561" s="1283"/>
      <c r="K561" s="1283"/>
      <c r="L561" s="1283"/>
      <c r="M561" s="1244" t="s">
        <v>1274</v>
      </c>
      <c r="N561" s="1244"/>
      <c r="O561" s="1244"/>
      <c r="P561" s="1244"/>
      <c r="Q561" s="1229"/>
      <c r="R561" s="1230"/>
      <c r="S561" s="1231"/>
      <c r="T561" s="1229"/>
      <c r="U561" s="1230"/>
      <c r="V561" s="1231"/>
      <c r="W561" s="1232"/>
      <c r="X561" s="1233"/>
      <c r="Y561" s="1234"/>
      <c r="Z561" s="1235" t="s">
        <v>1166</v>
      </c>
      <c r="AA561" s="1235"/>
      <c r="AB561" s="1235"/>
      <c r="AC561" s="1235"/>
      <c r="AD561" s="1235"/>
      <c r="AE561" s="1236"/>
      <c r="AF561" s="1237"/>
      <c r="AG561" s="1237"/>
      <c r="AH561" s="1238"/>
      <c r="AI561" s="1239"/>
      <c r="AJ561" s="1240"/>
      <c r="AK561" s="1240"/>
      <c r="AL561" s="1241"/>
      <c r="AM561" s="1037">
        <v>2981449</v>
      </c>
      <c r="AN561" s="1038"/>
      <c r="AO561" s="1038"/>
      <c r="AP561" s="1038"/>
      <c r="AQ561" s="1038"/>
      <c r="AR561" s="1038"/>
      <c r="AS561" s="1039"/>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1321</v>
      </c>
      <c r="C562" s="1283" t="s">
        <v>1322</v>
      </c>
      <c r="D562" s="1283"/>
      <c r="E562" s="1283"/>
      <c r="F562" s="1283"/>
      <c r="G562" s="1283"/>
      <c r="H562" s="1283"/>
      <c r="I562" s="1283"/>
      <c r="J562" s="1283"/>
      <c r="K562" s="1283"/>
      <c r="L562" s="1283"/>
      <c r="M562" s="1244" t="s">
        <v>1279</v>
      </c>
      <c r="N562" s="1244"/>
      <c r="O562" s="1244"/>
      <c r="P562" s="1244"/>
      <c r="Q562" s="1229"/>
      <c r="R562" s="1230"/>
      <c r="S562" s="1231"/>
      <c r="T562" s="1229"/>
      <c r="U562" s="1230"/>
      <c r="V562" s="1231"/>
      <c r="W562" s="1232"/>
      <c r="X562" s="1233"/>
      <c r="Y562" s="1234"/>
      <c r="Z562" s="1235" t="s">
        <v>1166</v>
      </c>
      <c r="AA562" s="1235"/>
      <c r="AB562" s="1235"/>
      <c r="AC562" s="1235"/>
      <c r="AD562" s="1235"/>
      <c r="AE562" s="1236"/>
      <c r="AF562" s="1237"/>
      <c r="AG562" s="1237"/>
      <c r="AH562" s="1238"/>
      <c r="AI562" s="1239"/>
      <c r="AJ562" s="1240"/>
      <c r="AK562" s="1240"/>
      <c r="AL562" s="1241"/>
      <c r="AM562" s="1037">
        <f>6871749-SUM('Sources and Uses Budget'!B124:B129)</f>
        <v>6538596</v>
      </c>
      <c r="AN562" s="1038"/>
      <c r="AO562" s="1038"/>
      <c r="AP562" s="1038"/>
      <c r="AQ562" s="1038"/>
      <c r="AR562" s="1038"/>
      <c r="AS562" s="1039"/>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1323</v>
      </c>
      <c r="C563" s="1283"/>
      <c r="D563" s="1283"/>
      <c r="E563" s="1283"/>
      <c r="F563" s="1283"/>
      <c r="G563" s="1283"/>
      <c r="H563" s="1283"/>
      <c r="I563" s="1283"/>
      <c r="J563" s="1283"/>
      <c r="K563" s="1283"/>
      <c r="L563" s="1283"/>
      <c r="M563" s="1244" t="s">
        <v>1166</v>
      </c>
      <c r="N563" s="1244"/>
      <c r="O563" s="1244"/>
      <c r="P563" s="1244"/>
      <c r="Q563" s="1229"/>
      <c r="R563" s="1230"/>
      <c r="S563" s="1231"/>
      <c r="T563" s="1229"/>
      <c r="U563" s="1230"/>
      <c r="V563" s="1231"/>
      <c r="W563" s="1232"/>
      <c r="X563" s="1233"/>
      <c r="Y563" s="1234"/>
      <c r="Z563" s="1235" t="s">
        <v>1166</v>
      </c>
      <c r="AA563" s="1235"/>
      <c r="AB563" s="1235"/>
      <c r="AC563" s="1235"/>
      <c r="AD563" s="1235"/>
      <c r="AE563" s="1236"/>
      <c r="AF563" s="1237"/>
      <c r="AG563" s="1237"/>
      <c r="AH563" s="1238"/>
      <c r="AI563" s="1239"/>
      <c r="AJ563" s="1240"/>
      <c r="AK563" s="1240"/>
      <c r="AL563" s="1241"/>
      <c r="AM563" s="1037"/>
      <c r="AN563" s="1038"/>
      <c r="AO563" s="1038"/>
      <c r="AP563" s="1038"/>
      <c r="AQ563" s="1038"/>
      <c r="AR563" s="1038"/>
      <c r="AS563" s="1039"/>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1324</v>
      </c>
      <c r="C564" s="1283"/>
      <c r="D564" s="1283"/>
      <c r="E564" s="1283"/>
      <c r="F564" s="1283"/>
      <c r="G564" s="1283"/>
      <c r="H564" s="1283"/>
      <c r="I564" s="1283"/>
      <c r="J564" s="1283"/>
      <c r="K564" s="1283"/>
      <c r="L564" s="1283"/>
      <c r="M564" s="1244" t="s">
        <v>1166</v>
      </c>
      <c r="N564" s="1244"/>
      <c r="O564" s="1244"/>
      <c r="P564" s="1244"/>
      <c r="Q564" s="1229"/>
      <c r="R564" s="1230"/>
      <c r="S564" s="1231"/>
      <c r="T564" s="1229"/>
      <c r="U564" s="1230"/>
      <c r="V564" s="1231"/>
      <c r="W564" s="1232"/>
      <c r="X564" s="1233"/>
      <c r="Y564" s="1234"/>
      <c r="Z564" s="1235" t="s">
        <v>1166</v>
      </c>
      <c r="AA564" s="1235"/>
      <c r="AB564" s="1235"/>
      <c r="AC564" s="1235"/>
      <c r="AD564" s="1235"/>
      <c r="AE564" s="1236"/>
      <c r="AF564" s="1237"/>
      <c r="AG564" s="1237"/>
      <c r="AH564" s="1238"/>
      <c r="AI564" s="1239"/>
      <c r="AJ564" s="1240"/>
      <c r="AK564" s="1240"/>
      <c r="AL564" s="1241"/>
      <c r="AM564" s="1037"/>
      <c r="AN564" s="1038"/>
      <c r="AO564" s="1038"/>
      <c r="AP564" s="1038"/>
      <c r="AQ564" s="1038"/>
      <c r="AR564" s="1038"/>
      <c r="AS564" s="1039"/>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1325</v>
      </c>
      <c r="C565" s="1334"/>
      <c r="D565" s="1283"/>
      <c r="E565" s="1283"/>
      <c r="F565" s="1283"/>
      <c r="G565" s="1283"/>
      <c r="H565" s="1283"/>
      <c r="I565" s="1283"/>
      <c r="J565" s="1283"/>
      <c r="K565" s="1283"/>
      <c r="L565" s="1283"/>
      <c r="M565" s="1244" t="s">
        <v>1166</v>
      </c>
      <c r="N565" s="1244"/>
      <c r="O565" s="1244"/>
      <c r="P565" s="1244"/>
      <c r="Q565" s="1229"/>
      <c r="R565" s="1230"/>
      <c r="S565" s="1231"/>
      <c r="T565" s="1229"/>
      <c r="U565" s="1230"/>
      <c r="V565" s="1231"/>
      <c r="W565" s="1232"/>
      <c r="X565" s="1233"/>
      <c r="Y565" s="1234"/>
      <c r="Z565" s="1235" t="s">
        <v>1166</v>
      </c>
      <c r="AA565" s="1235"/>
      <c r="AB565" s="1235"/>
      <c r="AC565" s="1235"/>
      <c r="AD565" s="1235"/>
      <c r="AE565" s="1236"/>
      <c r="AF565" s="1237"/>
      <c r="AG565" s="1237"/>
      <c r="AH565" s="1238"/>
      <c r="AI565" s="1239"/>
      <c r="AJ565" s="1240"/>
      <c r="AK565" s="1240"/>
      <c r="AL565" s="1241"/>
      <c r="AM565" s="1037"/>
      <c r="AN565" s="1038"/>
      <c r="AO565" s="1038"/>
      <c r="AP565" s="1038"/>
      <c r="AQ565" s="1038"/>
      <c r="AR565" s="1038"/>
      <c r="AS565" s="1039"/>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1326</v>
      </c>
      <c r="C566" s="1283"/>
      <c r="D566" s="1283"/>
      <c r="E566" s="1283"/>
      <c r="F566" s="1283"/>
      <c r="G566" s="1283"/>
      <c r="H566" s="1283"/>
      <c r="I566" s="1283"/>
      <c r="J566" s="1283"/>
      <c r="K566" s="1283"/>
      <c r="L566" s="1283"/>
      <c r="M566" s="1244" t="s">
        <v>1166</v>
      </c>
      <c r="N566" s="1244"/>
      <c r="O566" s="1244"/>
      <c r="P566" s="1244"/>
      <c r="Q566" s="1229"/>
      <c r="R566" s="1230"/>
      <c r="S566" s="1231"/>
      <c r="T566" s="1229"/>
      <c r="U566" s="1230"/>
      <c r="V566" s="1231"/>
      <c r="W566" s="1232"/>
      <c r="X566" s="1233"/>
      <c r="Y566" s="1234"/>
      <c r="Z566" s="1235" t="s">
        <v>1166</v>
      </c>
      <c r="AA566" s="1235"/>
      <c r="AB566" s="1235"/>
      <c r="AC566" s="1235"/>
      <c r="AD566" s="1235"/>
      <c r="AE566" s="1236"/>
      <c r="AF566" s="1237"/>
      <c r="AG566" s="1237"/>
      <c r="AH566" s="1238"/>
      <c r="AI566" s="1239"/>
      <c r="AJ566" s="1240"/>
      <c r="AK566" s="1240"/>
      <c r="AL566" s="1241"/>
      <c r="AM566" s="1037"/>
      <c r="AN566" s="1038"/>
      <c r="AO566" s="1038"/>
      <c r="AP566" s="1038"/>
      <c r="AQ566" s="1038"/>
      <c r="AR566" s="1038"/>
      <c r="AS566" s="1039"/>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1327</v>
      </c>
      <c r="C567" s="1283"/>
      <c r="D567" s="1283"/>
      <c r="E567" s="1283"/>
      <c r="F567" s="1283"/>
      <c r="G567" s="1283"/>
      <c r="H567" s="1283"/>
      <c r="I567" s="1283"/>
      <c r="J567" s="1283"/>
      <c r="K567" s="1283"/>
      <c r="L567" s="1283"/>
      <c r="M567" s="1244" t="s">
        <v>1166</v>
      </c>
      <c r="N567" s="1244"/>
      <c r="O567" s="1244"/>
      <c r="P567" s="1244"/>
      <c r="Q567" s="1229"/>
      <c r="R567" s="1230"/>
      <c r="S567" s="1231"/>
      <c r="T567" s="1229"/>
      <c r="U567" s="1230"/>
      <c r="V567" s="1231"/>
      <c r="W567" s="1232"/>
      <c r="X567" s="1233"/>
      <c r="Y567" s="1234"/>
      <c r="Z567" s="1235" t="s">
        <v>1166</v>
      </c>
      <c r="AA567" s="1235"/>
      <c r="AB567" s="1235"/>
      <c r="AC567" s="1235"/>
      <c r="AD567" s="1235"/>
      <c r="AE567" s="1236"/>
      <c r="AF567" s="1237"/>
      <c r="AG567" s="1237"/>
      <c r="AH567" s="1238"/>
      <c r="AI567" s="1239"/>
      <c r="AJ567" s="1240"/>
      <c r="AK567" s="1240"/>
      <c r="AL567" s="1241"/>
      <c r="AM567" s="1037"/>
      <c r="AN567" s="1038"/>
      <c r="AO567" s="1038"/>
      <c r="AP567" s="1038"/>
      <c r="AQ567" s="1038"/>
      <c r="AR567" s="1038"/>
      <c r="AS567" s="1039"/>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1328</v>
      </c>
      <c r="C568" s="1283"/>
      <c r="D568" s="1283"/>
      <c r="E568" s="1283"/>
      <c r="F568" s="1283"/>
      <c r="G568" s="1283"/>
      <c r="H568" s="1283"/>
      <c r="I568" s="1283"/>
      <c r="J568" s="1283"/>
      <c r="K568" s="1283"/>
      <c r="L568" s="1283"/>
      <c r="M568" s="1244" t="s">
        <v>1166</v>
      </c>
      <c r="N568" s="1244"/>
      <c r="O568" s="1244"/>
      <c r="P568" s="1244"/>
      <c r="Q568" s="1229"/>
      <c r="R568" s="1230"/>
      <c r="S568" s="1231"/>
      <c r="T568" s="1229"/>
      <c r="U568" s="1230"/>
      <c r="V568" s="1231"/>
      <c r="W568" s="1232"/>
      <c r="X568" s="1233"/>
      <c r="Y568" s="1234"/>
      <c r="Z568" s="1235" t="s">
        <v>1166</v>
      </c>
      <c r="AA568" s="1235"/>
      <c r="AB568" s="1235"/>
      <c r="AC568" s="1235"/>
      <c r="AD568" s="1235"/>
      <c r="AE568" s="1236"/>
      <c r="AF568" s="1237"/>
      <c r="AG568" s="1237"/>
      <c r="AH568" s="1238"/>
      <c r="AI568" s="1239"/>
      <c r="AJ568" s="1240"/>
      <c r="AK568" s="1240"/>
      <c r="AL568" s="1241"/>
      <c r="AM568" s="1037"/>
      <c r="AN568" s="1038"/>
      <c r="AO568" s="1038"/>
      <c r="AP568" s="1038"/>
      <c r="AQ568" s="1038"/>
      <c r="AR568" s="1038"/>
      <c r="AS568" s="1039"/>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36" t="s">
        <v>1329</v>
      </c>
      <c r="C569" s="1137"/>
      <c r="D569" s="1137"/>
      <c r="E569" s="1137"/>
      <c r="F569" s="1137"/>
      <c r="G569" s="1137"/>
      <c r="H569" s="1137"/>
      <c r="I569" s="1137"/>
      <c r="J569" s="1137"/>
      <c r="K569" s="1137"/>
      <c r="L569" s="1137"/>
      <c r="M569" s="1137"/>
      <c r="N569" s="1137"/>
      <c r="O569" s="1137"/>
      <c r="P569" s="1137"/>
      <c r="Q569" s="1137"/>
      <c r="R569" s="1137"/>
      <c r="S569" s="1137"/>
      <c r="T569" s="1137"/>
      <c r="U569" s="1452"/>
      <c r="V569" s="1137"/>
      <c r="W569" s="1137"/>
      <c r="X569" s="1137"/>
      <c r="Y569" s="1137"/>
      <c r="Z569" s="1137"/>
      <c r="AA569" s="1137"/>
      <c r="AB569" s="1137"/>
      <c r="AC569" s="1137"/>
      <c r="AD569" s="1137"/>
      <c r="AE569" s="1137"/>
      <c r="AF569" s="1137"/>
      <c r="AG569" s="1137"/>
      <c r="AH569" s="1137"/>
      <c r="AI569" s="1137"/>
      <c r="AJ569" s="1137"/>
      <c r="AK569" s="1137"/>
      <c r="AL569" s="1138"/>
      <c r="AM569" s="1146">
        <f>SUM(AM557:AS568)</f>
        <v>68136232</v>
      </c>
      <c r="AN569" s="1147"/>
      <c r="AO569" s="1147"/>
      <c r="AP569" s="1147"/>
      <c r="AQ569" s="1147"/>
      <c r="AR569" s="1147"/>
      <c r="AS569" s="1148"/>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1330</v>
      </c>
      <c r="C571"/>
      <c r="G571" s="1215" t="str">
        <f>C557</f>
        <v>Chase Construction Loan</v>
      </c>
      <c r="H571" s="1215"/>
      <c r="I571" s="1215"/>
      <c r="J571" s="1215"/>
      <c r="K571" s="1215"/>
      <c r="L571" s="1215"/>
      <c r="M571" s="1215"/>
      <c r="N571" s="1215"/>
      <c r="O571" s="1215"/>
      <c r="P571" s="1215"/>
      <c r="Q571" s="1215"/>
      <c r="R571" s="1215"/>
      <c r="S571" s="12"/>
      <c r="T571" s="54" t="s">
        <v>28</v>
      </c>
      <c r="U571" t="s">
        <v>1330</v>
      </c>
      <c r="Z571" s="1215" t="str">
        <f>C558</f>
        <v>Alameda County A1 Loan</v>
      </c>
      <c r="AA571" s="1215"/>
      <c r="AB571" s="1215"/>
      <c r="AC571" s="1215"/>
      <c r="AD571" s="1215"/>
      <c r="AE571" s="1215"/>
      <c r="AF571" s="1215"/>
      <c r="AG571" s="1215"/>
      <c r="AH571" s="1215"/>
      <c r="AI571" s="1215"/>
      <c r="AJ571" s="1215"/>
      <c r="AK571" s="1215"/>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1068" t="s">
        <v>2487</v>
      </c>
      <c r="H572" s="1072"/>
      <c r="I572" s="1072"/>
      <c r="J572" s="1072"/>
      <c r="K572" s="1072"/>
      <c r="L572" s="1072"/>
      <c r="M572" s="1072"/>
      <c r="N572" s="1072"/>
      <c r="O572" s="1072"/>
      <c r="P572" s="1072"/>
      <c r="Q572" s="1072"/>
      <c r="R572" s="1072"/>
      <c r="S572" s="12"/>
      <c r="T572" s="4"/>
      <c r="U572" t="s">
        <v>984</v>
      </c>
      <c r="Z572" s="1068" t="s">
        <v>1331</v>
      </c>
      <c r="AA572" s="1072"/>
      <c r="AB572" s="1072"/>
      <c r="AC572" s="1072"/>
      <c r="AD572" s="1072"/>
      <c r="AE572" s="1072"/>
      <c r="AF572" s="1072"/>
      <c r="AG572" s="1072"/>
      <c r="AH572" s="1072"/>
      <c r="AI572" s="1072"/>
      <c r="AJ572" s="1072"/>
      <c r="AK572" s="107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849</v>
      </c>
      <c r="C573"/>
      <c r="G573" s="1068" t="s">
        <v>2488</v>
      </c>
      <c r="H573" s="1072"/>
      <c r="I573" s="1072"/>
      <c r="J573" s="1072"/>
      <c r="K573" s="1072"/>
      <c r="L573" s="1072"/>
      <c r="M573" s="1072"/>
      <c r="N573" s="1072"/>
      <c r="O573" s="1072"/>
      <c r="P573" s="1072"/>
      <c r="Q573" s="1072"/>
      <c r="R573" s="1072"/>
      <c r="T573" s="4"/>
      <c r="U573" t="s">
        <v>849</v>
      </c>
      <c r="Z573" s="1213" t="s">
        <v>1332</v>
      </c>
      <c r="AA573" s="1214"/>
      <c r="AB573" s="1214"/>
      <c r="AC573" s="1214"/>
      <c r="AD573" s="1214"/>
      <c r="AE573" s="1214"/>
      <c r="AF573" s="1214"/>
      <c r="AG573" s="1214"/>
      <c r="AH573" s="1214"/>
      <c r="AI573" s="1214"/>
      <c r="AJ573" s="1214"/>
      <c r="AK573" s="121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1333</v>
      </c>
      <c r="C574"/>
      <c r="G574" s="1068" t="s">
        <v>2485</v>
      </c>
      <c r="H574" s="1072"/>
      <c r="I574" s="1072"/>
      <c r="J574" s="1072"/>
      <c r="K574" s="1072"/>
      <c r="L574" s="1072"/>
      <c r="M574" s="1072"/>
      <c r="N574" s="1072"/>
      <c r="O574" s="1072"/>
      <c r="P574" s="1072"/>
      <c r="Q574" s="1072"/>
      <c r="R574" s="1072"/>
      <c r="S574" s="12"/>
      <c r="T574" s="4"/>
      <c r="U574" t="s">
        <v>1333</v>
      </c>
      <c r="Z574" s="1213" t="s">
        <v>1334</v>
      </c>
      <c r="AA574" s="1214"/>
      <c r="AB574" s="1214"/>
      <c r="AC574" s="1214"/>
      <c r="AD574" s="1214"/>
      <c r="AE574" s="1214"/>
      <c r="AF574" s="1214"/>
      <c r="AG574" s="1214"/>
      <c r="AH574" s="1214"/>
      <c r="AI574" s="1214"/>
      <c r="AJ574" s="1214"/>
      <c r="AK574" s="121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765</v>
      </c>
      <c r="C575"/>
      <c r="G575" s="1216" t="s">
        <v>2486</v>
      </c>
      <c r="H575" s="1216"/>
      <c r="I575" s="1216"/>
      <c r="J575" s="1216"/>
      <c r="K575" s="1216"/>
      <c r="L575" s="1216"/>
      <c r="O575" s="810" t="s">
        <v>992</v>
      </c>
      <c r="P575" s="1213"/>
      <c r="Q575" s="1213"/>
      <c r="R575" s="1213"/>
      <c r="S575" s="14"/>
      <c r="T575" s="4"/>
      <c r="U575" t="s">
        <v>765</v>
      </c>
      <c r="Z575" s="1216" t="s">
        <v>1335</v>
      </c>
      <c r="AA575" s="1216"/>
      <c r="AB575" s="1216"/>
      <c r="AC575" s="1216"/>
      <c r="AD575" s="1216"/>
      <c r="AE575" s="1216"/>
      <c r="AH575" s="810" t="s">
        <v>992</v>
      </c>
      <c r="AI575" s="1213"/>
      <c r="AJ575" s="1213"/>
      <c r="AK575" s="1213"/>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1336</v>
      </c>
      <c r="C576"/>
      <c r="H576" s="1072"/>
      <c r="I576" s="1072"/>
      <c r="J576" s="1072"/>
      <c r="K576" s="1072"/>
      <c r="L576" s="1072"/>
      <c r="M576" s="1072"/>
      <c r="N576" s="1072"/>
      <c r="O576" s="1072"/>
      <c r="P576" s="1072"/>
      <c r="Q576" s="1072"/>
      <c r="R576" s="1072"/>
      <c r="S576" s="12"/>
      <c r="T576" s="4"/>
      <c r="U576" t="s">
        <v>1336</v>
      </c>
      <c r="AA576" s="1072"/>
      <c r="AB576" s="1072"/>
      <c r="AC576" s="1072"/>
      <c r="AD576" s="1072"/>
      <c r="AE576" s="1072"/>
      <c r="AF576" s="1072"/>
      <c r="AG576" s="1072"/>
      <c r="AH576" s="1072"/>
      <c r="AI576" s="1072"/>
      <c r="AJ576" s="1072"/>
      <c r="AK576" s="107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1337</v>
      </c>
      <c r="C577"/>
      <c r="N577" s="1063" t="s">
        <v>768</v>
      </c>
      <c r="O577" s="1063"/>
      <c r="T577" s="4"/>
      <c r="U577" t="s">
        <v>1337</v>
      </c>
      <c r="AG577" s="1063" t="s">
        <v>768</v>
      </c>
      <c r="AH577" s="106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1330</v>
      </c>
      <c r="C579"/>
      <c r="G579" s="1215" t="str">
        <f>C559</f>
        <v>City of Alameda Loan</v>
      </c>
      <c r="H579" s="1215"/>
      <c r="I579" s="1215"/>
      <c r="J579" s="1215"/>
      <c r="K579" s="1215"/>
      <c r="L579" s="1215"/>
      <c r="M579" s="1215"/>
      <c r="N579" s="1215"/>
      <c r="O579" s="1215"/>
      <c r="P579" s="1215"/>
      <c r="Q579" s="1215"/>
      <c r="R579" s="1215"/>
      <c r="T579" s="54" t="s">
        <v>92</v>
      </c>
      <c r="U579" t="s">
        <v>1330</v>
      </c>
      <c r="Z579" s="1215" t="str">
        <f>C560</f>
        <v>CCE Program Funding (GP Loan)</v>
      </c>
      <c r="AA579" s="1215"/>
      <c r="AB579" s="1215"/>
      <c r="AC579" s="1215"/>
      <c r="AD579" s="1215"/>
      <c r="AE579" s="1215"/>
      <c r="AF579" s="1215"/>
      <c r="AG579" s="1215"/>
      <c r="AH579" s="1215"/>
      <c r="AI579" s="1215"/>
      <c r="AJ579" s="1215"/>
      <c r="AK579" s="1215"/>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1072" t="s">
        <v>1338</v>
      </c>
      <c r="H580" s="1072"/>
      <c r="I580" s="1072"/>
      <c r="J580" s="1072"/>
      <c r="K580" s="1072"/>
      <c r="L580" s="1072"/>
      <c r="M580" s="1072"/>
      <c r="N580" s="1072"/>
      <c r="O580" s="1072"/>
      <c r="P580" s="1072"/>
      <c r="Q580" s="1072"/>
      <c r="R580" s="1072"/>
      <c r="T580" s="4"/>
      <c r="U580" t="s">
        <v>984</v>
      </c>
      <c r="Z580" s="1068" t="s">
        <v>1342</v>
      </c>
      <c r="AA580" s="1072"/>
      <c r="AB580" s="1072"/>
      <c r="AC580" s="1072"/>
      <c r="AD580" s="1072"/>
      <c r="AE580" s="1072"/>
      <c r="AF580" s="1072"/>
      <c r="AG580" s="1072"/>
      <c r="AH580" s="1072"/>
      <c r="AI580" s="1072"/>
      <c r="AJ580" s="1072"/>
      <c r="AK580" s="107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849</v>
      </c>
      <c r="C581"/>
      <c r="G581" s="1214" t="s">
        <v>1339</v>
      </c>
      <c r="H581" s="1214"/>
      <c r="I581" s="1214"/>
      <c r="J581" s="1214"/>
      <c r="K581" s="1214"/>
      <c r="L581" s="1214"/>
      <c r="M581" s="1214"/>
      <c r="N581" s="1214"/>
      <c r="O581" s="1214"/>
      <c r="P581" s="1214"/>
      <c r="Q581" s="1214"/>
      <c r="R581" s="1214"/>
      <c r="T581" s="4"/>
      <c r="U581" t="s">
        <v>849</v>
      </c>
      <c r="Z581" s="1213" t="s">
        <v>1343</v>
      </c>
      <c r="AA581" s="1214"/>
      <c r="AB581" s="1214"/>
      <c r="AC581" s="1214"/>
      <c r="AD581" s="1214"/>
      <c r="AE581" s="1214"/>
      <c r="AF581" s="1214"/>
      <c r="AG581" s="1214"/>
      <c r="AH581" s="1214"/>
      <c r="AI581" s="1214"/>
      <c r="AJ581" s="1214"/>
      <c r="AK581" s="121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1333</v>
      </c>
      <c r="C582"/>
      <c r="G582" s="1214" t="s">
        <v>1340</v>
      </c>
      <c r="H582" s="1214"/>
      <c r="I582" s="1214"/>
      <c r="J582" s="1214"/>
      <c r="K582" s="1214"/>
      <c r="L582" s="1214"/>
      <c r="M582" s="1214"/>
      <c r="N582" s="1214"/>
      <c r="O582" s="1214"/>
      <c r="P582" s="1214"/>
      <c r="Q582" s="1214"/>
      <c r="R582" s="1214"/>
      <c r="T582" s="4"/>
      <c r="U582" t="s">
        <v>1333</v>
      </c>
      <c r="Z582" s="1213" t="s">
        <v>1344</v>
      </c>
      <c r="AA582" s="1214"/>
      <c r="AB582" s="1214"/>
      <c r="AC582" s="1214"/>
      <c r="AD582" s="1214"/>
      <c r="AE582" s="1214"/>
      <c r="AF582" s="1214"/>
      <c r="AG582" s="1214"/>
      <c r="AH582" s="1214"/>
      <c r="AI582" s="1214"/>
      <c r="AJ582" s="1214"/>
      <c r="AK582" s="121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765</v>
      </c>
      <c r="C583"/>
      <c r="G583" s="1216" t="s">
        <v>1341</v>
      </c>
      <c r="H583" s="1216"/>
      <c r="I583" s="1216"/>
      <c r="J583" s="1216"/>
      <c r="K583" s="1216"/>
      <c r="L583" s="1216"/>
      <c r="O583" s="810" t="s">
        <v>992</v>
      </c>
      <c r="P583" s="1213"/>
      <c r="Q583" s="1213"/>
      <c r="R583" s="1213"/>
      <c r="T583" s="4"/>
      <c r="U583" t="s">
        <v>765</v>
      </c>
      <c r="Z583" s="1216" t="s">
        <v>1345</v>
      </c>
      <c r="AA583" s="1216"/>
      <c r="AB583" s="1216"/>
      <c r="AC583" s="1216"/>
      <c r="AD583" s="1216"/>
      <c r="AE583" s="1216"/>
      <c r="AH583" s="810" t="s">
        <v>992</v>
      </c>
      <c r="AI583" s="1213"/>
      <c r="AJ583" s="1213"/>
      <c r="AK583" s="121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1336</v>
      </c>
      <c r="C584"/>
      <c r="H584" s="1072"/>
      <c r="I584" s="1072"/>
      <c r="J584" s="1072"/>
      <c r="K584" s="1072"/>
      <c r="L584" s="1072"/>
      <c r="M584" s="1072"/>
      <c r="N584" s="1072"/>
      <c r="O584" s="1072"/>
      <c r="P584" s="1072"/>
      <c r="Q584" s="1072"/>
      <c r="R584" s="1072"/>
      <c r="T584" s="4"/>
      <c r="U584" t="s">
        <v>1336</v>
      </c>
      <c r="AA584" s="1072"/>
      <c r="AB584" s="1072"/>
      <c r="AC584" s="1072"/>
      <c r="AD584" s="1072"/>
      <c r="AE584" s="1072"/>
      <c r="AF584" s="1072"/>
      <c r="AG584" s="1072"/>
      <c r="AH584" s="1072"/>
      <c r="AI584" s="1072"/>
      <c r="AJ584" s="1072"/>
      <c r="AK584" s="107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1337</v>
      </c>
      <c r="C585"/>
      <c r="N585" s="1031" t="s">
        <v>768</v>
      </c>
      <c r="O585" s="1031"/>
      <c r="T585" s="4"/>
      <c r="U585" t="s">
        <v>1337</v>
      </c>
      <c r="AG585" s="1031" t="s">
        <v>768</v>
      </c>
      <c r="AH585" s="103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1330</v>
      </c>
      <c r="C587"/>
      <c r="G587" s="1215" t="str">
        <f>C561</f>
        <v>Other Deferred Costs</v>
      </c>
      <c r="H587" s="1215"/>
      <c r="I587" s="1215"/>
      <c r="J587" s="1215"/>
      <c r="K587" s="1215"/>
      <c r="L587" s="1215"/>
      <c r="M587" s="1215"/>
      <c r="N587" s="1215"/>
      <c r="O587" s="1215"/>
      <c r="P587" s="1215"/>
      <c r="Q587" s="1215"/>
      <c r="R587" s="1215"/>
      <c r="T587" s="54" t="s">
        <v>1321</v>
      </c>
      <c r="U587" t="s">
        <v>1330</v>
      </c>
      <c r="Z587" s="1215" t="str">
        <f>C562</f>
        <v>Limited Partner Tax Credit</v>
      </c>
      <c r="AA587" s="1215"/>
      <c r="AB587" s="1215"/>
      <c r="AC587" s="1215"/>
      <c r="AD587" s="1215"/>
      <c r="AE587" s="1215"/>
      <c r="AF587" s="1215"/>
      <c r="AG587" s="1215"/>
      <c r="AH587" s="1215"/>
      <c r="AI587" s="1215"/>
      <c r="AJ587" s="1215"/>
      <c r="AK587" s="1215"/>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1072"/>
      <c r="H588" s="1072"/>
      <c r="I588" s="1072"/>
      <c r="J588" s="1072"/>
      <c r="K588" s="1072"/>
      <c r="L588" s="1072"/>
      <c r="M588" s="1072"/>
      <c r="N588" s="1072"/>
      <c r="O588" s="1072"/>
      <c r="P588" s="1072"/>
      <c r="Q588" s="1072"/>
      <c r="R588" s="1072"/>
      <c r="T588" s="4"/>
      <c r="U588" t="s">
        <v>984</v>
      </c>
      <c r="Z588" s="1068"/>
      <c r="AA588" s="1072"/>
      <c r="AB588" s="1072"/>
      <c r="AC588" s="1072"/>
      <c r="AD588" s="1072"/>
      <c r="AE588" s="1072"/>
      <c r="AF588" s="1072"/>
      <c r="AG588" s="1072"/>
      <c r="AH588" s="1072"/>
      <c r="AI588" s="1072"/>
      <c r="AJ588" s="1072"/>
      <c r="AK588" s="107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849</v>
      </c>
      <c r="C589"/>
      <c r="G589" s="1072"/>
      <c r="H589" s="1072"/>
      <c r="I589" s="1072"/>
      <c r="J589" s="1072"/>
      <c r="K589" s="1072"/>
      <c r="L589" s="1072"/>
      <c r="M589" s="1072"/>
      <c r="N589" s="1072"/>
      <c r="O589" s="1072"/>
      <c r="P589" s="1072"/>
      <c r="Q589" s="1072"/>
      <c r="R589" s="1072"/>
      <c r="T589" s="4"/>
      <c r="U589" t="s">
        <v>849</v>
      </c>
      <c r="Z589" s="1213"/>
      <c r="AA589" s="1214"/>
      <c r="AB589" s="1214"/>
      <c r="AC589" s="1214"/>
      <c r="AD589" s="1214"/>
      <c r="AE589" s="1214"/>
      <c r="AF589" s="1214"/>
      <c r="AG589" s="1214"/>
      <c r="AH589" s="1214"/>
      <c r="AI589" s="1214"/>
      <c r="AJ589" s="1214"/>
      <c r="AK589" s="121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1333</v>
      </c>
      <c r="C590"/>
      <c r="G590" s="1068" t="s">
        <v>326</v>
      </c>
      <c r="H590" s="1072"/>
      <c r="I590" s="1072"/>
      <c r="J590" s="1072"/>
      <c r="K590" s="1072"/>
      <c r="L590" s="1072"/>
      <c r="M590" s="1072"/>
      <c r="N590" s="1072"/>
      <c r="O590" s="1072"/>
      <c r="P590" s="1072"/>
      <c r="Q590" s="1072"/>
      <c r="R590" s="1072"/>
      <c r="T590" s="4"/>
      <c r="U590" t="s">
        <v>1333</v>
      </c>
      <c r="Z590" s="1213" t="s">
        <v>1072</v>
      </c>
      <c r="AA590" s="1214"/>
      <c r="AB590" s="1214"/>
      <c r="AC590" s="1214"/>
      <c r="AD590" s="1214"/>
      <c r="AE590" s="1214"/>
      <c r="AF590" s="1214"/>
      <c r="AG590" s="1214"/>
      <c r="AH590" s="1214"/>
      <c r="AI590" s="1214"/>
      <c r="AJ590" s="1214"/>
      <c r="AK590" s="121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765</v>
      </c>
      <c r="C591"/>
      <c r="G591" s="1216"/>
      <c r="H591" s="1216"/>
      <c r="I591" s="1216"/>
      <c r="J591" s="1216"/>
      <c r="K591" s="1216"/>
      <c r="L591" s="1216"/>
      <c r="O591" s="810" t="s">
        <v>992</v>
      </c>
      <c r="P591" s="1213"/>
      <c r="Q591" s="1213"/>
      <c r="R591" s="1213"/>
      <c r="T591" s="4"/>
      <c r="U591" t="s">
        <v>765</v>
      </c>
      <c r="Z591" s="1216"/>
      <c r="AA591" s="1216"/>
      <c r="AB591" s="1216"/>
      <c r="AC591" s="1216"/>
      <c r="AD591" s="1216"/>
      <c r="AE591" s="1216"/>
      <c r="AH591" s="810" t="s">
        <v>992</v>
      </c>
      <c r="AI591" s="1213"/>
      <c r="AJ591" s="1213"/>
      <c r="AK591" s="1213"/>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1336</v>
      </c>
      <c r="C592"/>
      <c r="H592" s="1072"/>
      <c r="I592" s="1072"/>
      <c r="J592" s="1072"/>
      <c r="K592" s="1072"/>
      <c r="L592" s="1072"/>
      <c r="M592" s="1072"/>
      <c r="N592" s="1072"/>
      <c r="O592" s="1072"/>
      <c r="P592" s="1072"/>
      <c r="Q592" s="1072"/>
      <c r="R592" s="1072"/>
      <c r="T592" s="4"/>
      <c r="U592" t="s">
        <v>1336</v>
      </c>
      <c r="AA592" s="1072"/>
      <c r="AB592" s="1072"/>
      <c r="AC592" s="1072"/>
      <c r="AD592" s="1072"/>
      <c r="AE592" s="1072"/>
      <c r="AF592" s="1072"/>
      <c r="AG592" s="1072"/>
      <c r="AH592" s="1072"/>
      <c r="AI592" s="1072"/>
      <c r="AJ592" s="1072"/>
      <c r="AK592" s="1072"/>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1337</v>
      </c>
      <c r="C593"/>
      <c r="N593" s="1031" t="s">
        <v>768</v>
      </c>
      <c r="O593" s="1031"/>
      <c r="T593" s="4"/>
      <c r="U593" t="s">
        <v>1337</v>
      </c>
      <c r="AG593" s="1031" t="s">
        <v>768</v>
      </c>
      <c r="AH593" s="103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1323</v>
      </c>
      <c r="B595" t="s">
        <v>1330</v>
      </c>
      <c r="C595"/>
      <c r="G595" s="1215">
        <f>C563</f>
        <v>0</v>
      </c>
      <c r="H595" s="1215"/>
      <c r="I595" s="1215"/>
      <c r="J595" s="1215"/>
      <c r="K595" s="1215"/>
      <c r="L595" s="1215"/>
      <c r="M595" s="1215"/>
      <c r="N595" s="1215"/>
      <c r="O595" s="1215"/>
      <c r="P595" s="1215"/>
      <c r="Q595" s="1215"/>
      <c r="R595" s="1215"/>
      <c r="T595" s="54" t="s">
        <v>1324</v>
      </c>
      <c r="U595" t="s">
        <v>1330</v>
      </c>
      <c r="Z595" s="1215">
        <f>C564</f>
        <v>0</v>
      </c>
      <c r="AA595" s="1215"/>
      <c r="AB595" s="1215"/>
      <c r="AC595" s="1215"/>
      <c r="AD595" s="1215"/>
      <c r="AE595" s="1215"/>
      <c r="AF595" s="1215"/>
      <c r="AG595" s="1215"/>
      <c r="AH595" s="1215"/>
      <c r="AI595" s="1215"/>
      <c r="AJ595" s="1215"/>
      <c r="AK595" s="1215"/>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1072"/>
      <c r="H596" s="1072"/>
      <c r="I596" s="1072"/>
      <c r="J596" s="1072"/>
      <c r="K596" s="1072"/>
      <c r="L596" s="1072"/>
      <c r="M596" s="1072"/>
      <c r="N596" s="1072"/>
      <c r="O596" s="1072"/>
      <c r="P596" s="1072"/>
      <c r="Q596" s="1072"/>
      <c r="R596" s="1072"/>
      <c r="T596" s="4"/>
      <c r="U596" t="s">
        <v>984</v>
      </c>
      <c r="Z596" s="1072"/>
      <c r="AA596" s="1072"/>
      <c r="AB596" s="1072"/>
      <c r="AC596" s="1072"/>
      <c r="AD596" s="1072"/>
      <c r="AE596" s="1072"/>
      <c r="AF596" s="1072"/>
      <c r="AG596" s="1072"/>
      <c r="AH596" s="1072"/>
      <c r="AI596" s="1072"/>
      <c r="AJ596" s="1072"/>
      <c r="AK596" s="107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849</v>
      </c>
      <c r="C597"/>
      <c r="D597"/>
      <c r="E597"/>
      <c r="F597"/>
      <c r="G597" s="1072"/>
      <c r="H597" s="1072"/>
      <c r="I597" s="1072"/>
      <c r="J597" s="1072"/>
      <c r="K597" s="1072"/>
      <c r="L597" s="1072"/>
      <c r="M597" s="1072"/>
      <c r="N597" s="1072"/>
      <c r="O597" s="1072"/>
      <c r="P597" s="1072"/>
      <c r="Q597" s="1072"/>
      <c r="R597" s="1072"/>
      <c r="S597"/>
      <c r="T597" s="4"/>
      <c r="U597" t="s">
        <v>849</v>
      </c>
      <c r="V597"/>
      <c r="W597"/>
      <c r="X597"/>
      <c r="Y597"/>
      <c r="Z597" s="1214"/>
      <c r="AA597" s="1214"/>
      <c r="AB597" s="1214"/>
      <c r="AC597" s="1214"/>
      <c r="AD597" s="1214"/>
      <c r="AE597" s="1214"/>
      <c r="AF597" s="1214"/>
      <c r="AG597" s="1214"/>
      <c r="AH597" s="1214"/>
      <c r="AI597" s="1214"/>
      <c r="AJ597" s="1214"/>
      <c r="AK597" s="121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1346</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1333</v>
      </c>
      <c r="C598"/>
      <c r="D598"/>
      <c r="E598"/>
      <c r="F598"/>
      <c r="G598" s="1072"/>
      <c r="H598" s="1072"/>
      <c r="I598" s="1072"/>
      <c r="J598" s="1072"/>
      <c r="K598" s="1072"/>
      <c r="L598" s="1072"/>
      <c r="M598" s="1072"/>
      <c r="N598" s="1072"/>
      <c r="O598" s="1072"/>
      <c r="P598" s="1072"/>
      <c r="Q598" s="1072"/>
      <c r="R598" s="1072"/>
      <c r="S598"/>
      <c r="T598" s="4"/>
      <c r="U598" t="s">
        <v>1333</v>
      </c>
      <c r="V598"/>
      <c r="W598"/>
      <c r="X598"/>
      <c r="Y598"/>
      <c r="Z598" s="1213"/>
      <c r="AA598" s="1214"/>
      <c r="AB598" s="1214"/>
      <c r="AC598" s="1214"/>
      <c r="AD598" s="1214"/>
      <c r="AE598" s="1214"/>
      <c r="AF598" s="1214"/>
      <c r="AG598" s="1214"/>
      <c r="AH598" s="1214"/>
      <c r="AI598" s="1214"/>
      <c r="AJ598" s="1214"/>
      <c r="AK598" s="121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1347</v>
      </c>
      <c r="BO598" s="732"/>
      <c r="BP598" s="732"/>
      <c r="BQ598" s="153"/>
      <c r="BR598" s="733"/>
      <c r="BS598" s="732" t="s">
        <v>1348</v>
      </c>
      <c r="BT598" s="732"/>
      <c r="BU598" s="732"/>
      <c r="BV598" s="153"/>
      <c r="BW598" s="733"/>
      <c r="BX598" s="733" t="s">
        <v>1349</v>
      </c>
      <c r="BY598" s="732"/>
      <c r="BZ598" s="732"/>
      <c r="CA598" s="732"/>
      <c r="CB598" s="732"/>
      <c r="CC598" s="732" t="s">
        <v>1350</v>
      </c>
      <c r="CD598" s="732"/>
      <c r="CE598" s="732"/>
      <c r="CF598" s="732"/>
      <c r="CG598" s="732"/>
      <c r="CH598" s="732" t="s">
        <v>1351</v>
      </c>
      <c r="CI598" s="732"/>
      <c r="CJ598" s="732"/>
      <c r="CK598" s="732"/>
      <c r="CL598" s="732"/>
      <c r="CM598" s="732" t="s">
        <v>1352</v>
      </c>
      <c r="CN598" s="732"/>
      <c r="CO598" s="732"/>
      <c r="CP598" s="153"/>
      <c r="CQ598" s="733"/>
      <c r="CR598" s="37"/>
      <c r="CS598" s="37" t="s">
        <v>1353</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765</v>
      </c>
      <c r="C599"/>
      <c r="D599"/>
      <c r="E599"/>
      <c r="F599"/>
      <c r="G599" s="1216"/>
      <c r="H599" s="1216"/>
      <c r="I599" s="1216"/>
      <c r="J599" s="1216"/>
      <c r="K599" s="1216"/>
      <c r="L599" s="1216"/>
      <c r="M599"/>
      <c r="N599"/>
      <c r="O599" s="810" t="s">
        <v>992</v>
      </c>
      <c r="P599" s="1213"/>
      <c r="Q599" s="1213"/>
      <c r="R599" s="1213"/>
      <c r="S599"/>
      <c r="T599" s="4"/>
      <c r="U599" t="s">
        <v>765</v>
      </c>
      <c r="V599"/>
      <c r="W599"/>
      <c r="X599"/>
      <c r="Y599"/>
      <c r="Z599" s="1216"/>
      <c r="AA599" s="1216"/>
      <c r="AB599" s="1216"/>
      <c r="AC599" s="1216"/>
      <c r="AD599" s="1216"/>
      <c r="AE599" s="1216"/>
      <c r="AF599"/>
      <c r="AG599"/>
      <c r="AH599" s="810" t="s">
        <v>992</v>
      </c>
      <c r="AI599" s="1213"/>
      <c r="AJ599" s="1213"/>
      <c r="AK599" s="1213"/>
      <c r="AL599"/>
      <c r="AM599" s="37"/>
      <c r="AN599" s="37"/>
      <c r="AO599" s="37"/>
      <c r="AP599" s="37"/>
      <c r="AQ599" s="37"/>
      <c r="AR599" s="37"/>
      <c r="AS599" s="37"/>
      <c r="AT599" s="37"/>
      <c r="AU599" s="37"/>
      <c r="AV599" s="37"/>
      <c r="AW599" s="37"/>
      <c r="AX599" s="37"/>
      <c r="AY599" s="37"/>
      <c r="AZ599" s="37" t="s">
        <v>1354</v>
      </c>
      <c r="BA599" s="37"/>
      <c r="BB599" s="37"/>
      <c r="BC599" s="37"/>
      <c r="BD599" s="37"/>
      <c r="BE599" s="178" t="s">
        <v>1355</v>
      </c>
      <c r="BF599" s="179"/>
      <c r="BG599" s="1217"/>
      <c r="BH599" s="1219"/>
      <c r="BI599" s="178" t="s">
        <v>1356</v>
      </c>
      <c r="BJ599" s="179"/>
      <c r="BK599" s="1217"/>
      <c r="BL599" s="1219"/>
      <c r="BM599" s="37"/>
      <c r="BN599" s="1217">
        <f>IF(B703="SRO/Studio",G703,0)</f>
        <v>106</v>
      </c>
      <c r="BO599" s="1218"/>
      <c r="BP599" s="1218"/>
      <c r="BQ599" s="1218"/>
      <c r="BR599" s="1225"/>
      <c r="BS599" s="1217">
        <f>IF(B703="1 Bedroom",G703,0)</f>
        <v>0</v>
      </c>
      <c r="BT599" s="1218"/>
      <c r="BU599" s="1218"/>
      <c r="BV599" s="1218"/>
      <c r="BW599" s="1219"/>
      <c r="BX599" s="1217">
        <f>IF(B703="2 Bedrooms",G703,0)</f>
        <v>0</v>
      </c>
      <c r="BY599" s="1218"/>
      <c r="BZ599" s="1218"/>
      <c r="CA599" s="1218"/>
      <c r="CB599" s="1219"/>
      <c r="CC599" s="1217">
        <f>IF(B703="3 Bedrooms",G703,0)</f>
        <v>0</v>
      </c>
      <c r="CD599" s="1218"/>
      <c r="CE599" s="1218"/>
      <c r="CF599" s="1218"/>
      <c r="CG599" s="1219"/>
      <c r="CH599" s="1217">
        <f>IF(B703="4 Bedrooms",G703,0)</f>
        <v>0</v>
      </c>
      <c r="CI599" s="1218"/>
      <c r="CJ599" s="1218"/>
      <c r="CK599" s="1218"/>
      <c r="CL599" s="1219"/>
      <c r="CM599" s="1223">
        <f>IF(B703="5 Bedrooms",G703,0)</f>
        <v>0</v>
      </c>
      <c r="CN599" s="1224"/>
      <c r="CO599" s="1224"/>
      <c r="CP599" s="1224"/>
      <c r="CQ599" s="1225"/>
      <c r="CR599" s="37"/>
      <c r="CS599" s="732" t="s">
        <v>1347</v>
      </c>
      <c r="CT599" s="732"/>
      <c r="CU599" s="732"/>
      <c r="CV599" s="732"/>
      <c r="CW599" s="732"/>
      <c r="CX599" s="732" t="s">
        <v>1348</v>
      </c>
      <c r="CY599" s="732"/>
      <c r="CZ599" s="153"/>
      <c r="DA599" s="154"/>
      <c r="DB599" s="733"/>
      <c r="DC599" s="732" t="s">
        <v>1349</v>
      </c>
      <c r="DD599" s="732"/>
      <c r="DE599" s="732"/>
      <c r="DF599" s="732"/>
      <c r="DG599" s="732"/>
      <c r="DH599" s="732" t="s">
        <v>1350</v>
      </c>
      <c r="DI599" s="732"/>
      <c r="DJ599" s="732"/>
      <c r="DK599" s="732"/>
      <c r="DL599" s="732"/>
      <c r="DM599" s="732" t="s">
        <v>1357</v>
      </c>
      <c r="DN599" s="732"/>
      <c r="DO599" s="732"/>
      <c r="DP599" s="732"/>
      <c r="DQ599" s="732"/>
      <c r="DR599" s="732" t="s">
        <v>1358</v>
      </c>
      <c r="DS599" s="732"/>
      <c r="DT599" s="732"/>
      <c r="DU599" s="732"/>
      <c r="DV599" s="732"/>
    </row>
    <row r="600" spans="1:126" s="5" customFormat="1" ht="12.95" customHeight="1">
      <c r="A600" s="4"/>
      <c r="B600" t="s">
        <v>1336</v>
      </c>
      <c r="C600"/>
      <c r="D600"/>
      <c r="E600"/>
      <c r="F600"/>
      <c r="G600"/>
      <c r="H600" s="1072"/>
      <c r="I600" s="1072"/>
      <c r="J600" s="1072"/>
      <c r="K600" s="1072"/>
      <c r="L600" s="1072"/>
      <c r="M600" s="1072"/>
      <c r="N600" s="1072"/>
      <c r="O600" s="1072"/>
      <c r="P600" s="1072"/>
      <c r="Q600" s="1072"/>
      <c r="R600" s="1072"/>
      <c r="S600"/>
      <c r="T600" s="4"/>
      <c r="U600" t="s">
        <v>1336</v>
      </c>
      <c r="V600"/>
      <c r="W600"/>
      <c r="X600"/>
      <c r="Y600"/>
      <c r="Z600"/>
      <c r="AA600" s="1072"/>
      <c r="AB600" s="1072"/>
      <c r="AC600" s="1072"/>
      <c r="AD600" s="1072"/>
      <c r="AE600" s="1072"/>
      <c r="AF600" s="1072"/>
      <c r="AG600" s="1072"/>
      <c r="AH600" s="1072"/>
      <c r="AI600" s="1072"/>
      <c r="AJ600" s="1072"/>
      <c r="AK600" s="1072"/>
      <c r="AL600"/>
      <c r="AM600" s="37"/>
      <c r="AN600" s="37"/>
      <c r="AO600" s="37"/>
      <c r="AP600" s="37"/>
      <c r="AQ600" s="37"/>
      <c r="AR600" s="37"/>
      <c r="AS600" s="37"/>
      <c r="AT600" s="37"/>
      <c r="AU600" s="37"/>
      <c r="AV600" s="37"/>
      <c r="AW600" s="37"/>
      <c r="AX600" s="37"/>
      <c r="AY600" s="37"/>
      <c r="AZ600" s="37" t="s">
        <v>1348</v>
      </c>
      <c r="BA600" s="37"/>
      <c r="BB600" s="37"/>
      <c r="BC600" s="37"/>
      <c r="BD600" s="37"/>
      <c r="BE600" s="1217">
        <f>IF(AND(AH703&lt;=0.5,AH703&gt;=0.36),1,0)</f>
        <v>0</v>
      </c>
      <c r="BF600" s="1219"/>
      <c r="BG600" s="1217">
        <f t="shared" ref="BG600:BG623" si="1">IF(BE600=1,G703,0)</f>
        <v>0</v>
      </c>
      <c r="BH600" s="1219"/>
      <c r="BI600" s="1217">
        <f>IF(AND(AH703&lt;=0.35,AH703&gt;0),1,0)</f>
        <v>1</v>
      </c>
      <c r="BJ600" s="1219"/>
      <c r="BK600" s="1217">
        <f t="shared" ref="BK600:BK623" si="2">IF(BI600=1,G703,0)</f>
        <v>106</v>
      </c>
      <c r="BL600" s="1219"/>
      <c r="BM600" s="37"/>
      <c r="BN600" s="1217">
        <f t="shared" ref="BN600:BN633" si="3">IF(B704="SRO/Studio",G704,0)</f>
        <v>0</v>
      </c>
      <c r="BO600" s="1218"/>
      <c r="BP600" s="1218"/>
      <c r="BQ600" s="1218"/>
      <c r="BR600" s="1225"/>
      <c r="BS600" s="1217">
        <f t="shared" ref="BS600:BS633" si="4">IF(B704="1 Bedroom",G704,0)</f>
        <v>0</v>
      </c>
      <c r="BT600" s="1218"/>
      <c r="BU600" s="1218"/>
      <c r="BV600" s="1218"/>
      <c r="BW600" s="1219"/>
      <c r="BX600" s="1217">
        <f t="shared" ref="BX600:BX633" si="5">IF(B704="2 Bedrooms",G704,0)</f>
        <v>0</v>
      </c>
      <c r="BY600" s="1218"/>
      <c r="BZ600" s="1218"/>
      <c r="CA600" s="1218"/>
      <c r="CB600" s="1219"/>
      <c r="CC600" s="1217">
        <f t="shared" ref="CC600:CC633" si="6">IF(B704="3 Bedrooms",G704,0)</f>
        <v>0</v>
      </c>
      <c r="CD600" s="1218"/>
      <c r="CE600" s="1218"/>
      <c r="CF600" s="1218"/>
      <c r="CG600" s="1219"/>
      <c r="CH600" s="1217">
        <f t="shared" ref="CH600:CH633" si="7">IF(B704="4 Bedrooms",G704,0)</f>
        <v>0</v>
      </c>
      <c r="CI600" s="1218"/>
      <c r="CJ600" s="1218"/>
      <c r="CK600" s="1218"/>
      <c r="CL600" s="1219"/>
      <c r="CM600" s="1223">
        <f t="shared" ref="CM600:CM633" si="8">IF(B704="5 Bedrooms",G704,0)</f>
        <v>0</v>
      </c>
      <c r="CN600" s="1224"/>
      <c r="CO600" s="1224"/>
      <c r="CP600" s="1224"/>
      <c r="CQ600" s="1225"/>
      <c r="CR600" s="37"/>
      <c r="CS600" s="1226">
        <f>IF(AND(B703="SRO/Studio",AH703&lt;=0.3),G703,0)</f>
        <v>106</v>
      </c>
      <c r="CT600" s="1227"/>
      <c r="CU600" s="1227"/>
      <c r="CV600" s="1227"/>
      <c r="CW600" s="1228"/>
      <c r="CX600" s="1226">
        <f>IF(AND(B703="1 Bedroom",AH703&lt;=0.3),G703,0)</f>
        <v>0</v>
      </c>
      <c r="CY600" s="1227"/>
      <c r="CZ600" s="1227"/>
      <c r="DA600" s="1227"/>
      <c r="DB600" s="1228"/>
      <c r="DC600" s="1226">
        <f>IF(AND(B703="2 Bedrooms",AH703&lt;=0.3),G703,0)</f>
        <v>0</v>
      </c>
      <c r="DD600" s="1227"/>
      <c r="DE600" s="1227"/>
      <c r="DF600" s="1227"/>
      <c r="DG600" s="1228"/>
      <c r="DH600" s="1226">
        <f>IF(AND(B703="3 Bedrooms",AH703&lt;=0.3),G703,0)</f>
        <v>0</v>
      </c>
      <c r="DI600" s="1227"/>
      <c r="DJ600" s="1227"/>
      <c r="DK600" s="1227"/>
      <c r="DL600" s="1228"/>
      <c r="DM600" s="1226">
        <f>IF(AND(B703="4 Bedrooms",AH703&lt;=0.3),G703,0)</f>
        <v>0</v>
      </c>
      <c r="DN600" s="1227"/>
      <c r="DO600" s="1227"/>
      <c r="DP600" s="1227"/>
      <c r="DQ600" s="1228"/>
      <c r="DR600" s="1226">
        <f>IF(AND(B703="5 Bedrooms",AH703&lt;=0.3),G703,0)</f>
        <v>0</v>
      </c>
      <c r="DS600" s="1227"/>
      <c r="DT600" s="1227"/>
      <c r="DU600" s="1227"/>
      <c r="DV600" s="1228"/>
    </row>
    <row r="601" spans="1:126" s="5" customFormat="1" ht="12.95" customHeight="1">
      <c r="A601" s="4"/>
      <c r="B601" t="s">
        <v>1337</v>
      </c>
      <c r="C601"/>
      <c r="D601"/>
      <c r="E601"/>
      <c r="F601"/>
      <c r="G601"/>
      <c r="H601"/>
      <c r="I601"/>
      <c r="J601"/>
      <c r="K601"/>
      <c r="L601"/>
      <c r="M601"/>
      <c r="N601" s="1031" t="s">
        <v>768</v>
      </c>
      <c r="O601" s="1031"/>
      <c r="P601"/>
      <c r="Q601"/>
      <c r="R601"/>
      <c r="S601"/>
      <c r="T601" s="4"/>
      <c r="U601" t="s">
        <v>1337</v>
      </c>
      <c r="V601"/>
      <c r="W601"/>
      <c r="X601"/>
      <c r="Y601"/>
      <c r="Z601"/>
      <c r="AA601"/>
      <c r="AB601"/>
      <c r="AC601"/>
      <c r="AD601"/>
      <c r="AE601"/>
      <c r="AF601"/>
      <c r="AG601" s="1031" t="s">
        <v>768</v>
      </c>
      <c r="AH601" s="1031"/>
      <c r="AI601"/>
      <c r="AJ601"/>
      <c r="AK601"/>
      <c r="AL601"/>
      <c r="AM601" s="37"/>
      <c r="AN601" s="37"/>
      <c r="AO601" s="37"/>
      <c r="AP601" s="37"/>
      <c r="AQ601" s="37"/>
      <c r="AR601" s="37"/>
      <c r="AS601" s="37"/>
      <c r="AT601" s="37"/>
      <c r="AU601" s="37"/>
      <c r="AV601" s="37"/>
      <c r="AW601" s="37"/>
      <c r="AX601" s="37"/>
      <c r="AY601" s="37"/>
      <c r="AZ601" s="37" t="s">
        <v>1349</v>
      </c>
      <c r="BA601" s="37"/>
      <c r="BB601" s="37"/>
      <c r="BC601" s="37"/>
      <c r="BD601" s="37"/>
      <c r="BE601" s="1217">
        <f t="shared" ref="BE601:BE623" si="9">IF(AND(AH704&lt;=0.5,AH704&gt;=0.36),1,0)</f>
        <v>0</v>
      </c>
      <c r="BF601" s="1219"/>
      <c r="BG601" s="1217">
        <f t="shared" si="1"/>
        <v>0</v>
      </c>
      <c r="BH601" s="1219"/>
      <c r="BI601" s="1217">
        <f t="shared" ref="BI601:BI623" si="10">IF(AND(AH704&lt;=0.35,AH704&gt;0),1,0)</f>
        <v>0</v>
      </c>
      <c r="BJ601" s="1219"/>
      <c r="BK601" s="1217">
        <f t="shared" si="2"/>
        <v>0</v>
      </c>
      <c r="BL601" s="1219"/>
      <c r="BM601" s="37"/>
      <c r="BN601" s="1217">
        <f t="shared" si="3"/>
        <v>0</v>
      </c>
      <c r="BO601" s="1218"/>
      <c r="BP601" s="1218"/>
      <c r="BQ601" s="1218"/>
      <c r="BR601" s="1225"/>
      <c r="BS601" s="1217">
        <f t="shared" si="4"/>
        <v>0</v>
      </c>
      <c r="BT601" s="1218"/>
      <c r="BU601" s="1218"/>
      <c r="BV601" s="1218"/>
      <c r="BW601" s="1219"/>
      <c r="BX601" s="1217">
        <f t="shared" si="5"/>
        <v>0</v>
      </c>
      <c r="BY601" s="1218"/>
      <c r="BZ601" s="1218"/>
      <c r="CA601" s="1218"/>
      <c r="CB601" s="1219"/>
      <c r="CC601" s="1217">
        <f t="shared" si="6"/>
        <v>0</v>
      </c>
      <c r="CD601" s="1218"/>
      <c r="CE601" s="1218"/>
      <c r="CF601" s="1218"/>
      <c r="CG601" s="1219"/>
      <c r="CH601" s="1217">
        <f t="shared" si="7"/>
        <v>0</v>
      </c>
      <c r="CI601" s="1218"/>
      <c r="CJ601" s="1218"/>
      <c r="CK601" s="1218"/>
      <c r="CL601" s="1219"/>
      <c r="CM601" s="1223">
        <f t="shared" si="8"/>
        <v>0</v>
      </c>
      <c r="CN601" s="1224"/>
      <c r="CO601" s="1224"/>
      <c r="CP601" s="1224"/>
      <c r="CQ601" s="1225"/>
      <c r="CR601" s="37"/>
      <c r="CS601" s="1226">
        <f t="shared" ref="CS601:CS623" si="11">IF(AND(B704="SRO/Studio",AH704&lt;=0.3),G704,0)</f>
        <v>0</v>
      </c>
      <c r="CT601" s="1227"/>
      <c r="CU601" s="1227"/>
      <c r="CV601" s="1227"/>
      <c r="CW601" s="1228"/>
      <c r="CX601" s="1226">
        <f t="shared" ref="CX601:CX623" si="12">IF(AND(B704="1 Bedroom",AH704&lt;=0.3),G704,0)</f>
        <v>0</v>
      </c>
      <c r="CY601" s="1227"/>
      <c r="CZ601" s="1227"/>
      <c r="DA601" s="1227"/>
      <c r="DB601" s="1228"/>
      <c r="DC601" s="1226">
        <f t="shared" ref="DC601:DC623" si="13">IF(AND(B704="2 Bedrooms",AH704&lt;=0.3),G704,0)</f>
        <v>0</v>
      </c>
      <c r="DD601" s="1227"/>
      <c r="DE601" s="1227"/>
      <c r="DF601" s="1227"/>
      <c r="DG601" s="1228"/>
      <c r="DH601" s="1226">
        <f t="shared" ref="DH601:DH623" si="14">IF(AND(B704="3 Bedrooms",AH704&lt;=0.3),G704,0)</f>
        <v>0</v>
      </c>
      <c r="DI601" s="1227"/>
      <c r="DJ601" s="1227"/>
      <c r="DK601" s="1227"/>
      <c r="DL601" s="1228"/>
      <c r="DM601" s="1226">
        <f t="shared" ref="DM601:DM623" si="15">IF(AND(B704="4 Bedrooms",AH704&lt;=0.3),G704,0)</f>
        <v>0</v>
      </c>
      <c r="DN601" s="1227"/>
      <c r="DO601" s="1227"/>
      <c r="DP601" s="1227"/>
      <c r="DQ601" s="1228"/>
      <c r="DR601" s="1226">
        <f t="shared" ref="DR601:DR623" si="16">IF(AND(B704="5 Bedrooms",AH704&lt;=0.3),G704,0)</f>
        <v>0</v>
      </c>
      <c r="DS601" s="1227"/>
      <c r="DT601" s="1227"/>
      <c r="DU601" s="1227"/>
      <c r="DV601" s="1228"/>
    </row>
    <row r="602" spans="1:126" ht="12.95" customHeight="1">
      <c r="C602"/>
      <c r="AZ602" s="37" t="s">
        <v>1350</v>
      </c>
      <c r="BA602" s="37"/>
      <c r="BB602" s="37"/>
      <c r="BC602" s="37"/>
      <c r="BD602" s="37"/>
      <c r="BE602" s="1217">
        <f t="shared" si="9"/>
        <v>0</v>
      </c>
      <c r="BF602" s="1219"/>
      <c r="BG602" s="1217">
        <f t="shared" si="1"/>
        <v>0</v>
      </c>
      <c r="BH602" s="1219"/>
      <c r="BI602" s="1217">
        <f t="shared" si="10"/>
        <v>0</v>
      </c>
      <c r="BJ602" s="1219"/>
      <c r="BK602" s="1217">
        <f t="shared" si="2"/>
        <v>0</v>
      </c>
      <c r="BL602" s="1219"/>
      <c r="BN602" s="1217">
        <f t="shared" si="3"/>
        <v>0</v>
      </c>
      <c r="BO602" s="1218"/>
      <c r="BP602" s="1218"/>
      <c r="BQ602" s="1218"/>
      <c r="BR602" s="1225"/>
      <c r="BS602" s="1217">
        <f t="shared" si="4"/>
        <v>0</v>
      </c>
      <c r="BT602" s="1218"/>
      <c r="BU602" s="1218"/>
      <c r="BV602" s="1218"/>
      <c r="BW602" s="1219"/>
      <c r="BX602" s="1217">
        <f t="shared" si="5"/>
        <v>0</v>
      </c>
      <c r="BY602" s="1218"/>
      <c r="BZ602" s="1218"/>
      <c r="CA602" s="1218"/>
      <c r="CB602" s="1219"/>
      <c r="CC602" s="1217">
        <f t="shared" si="6"/>
        <v>0</v>
      </c>
      <c r="CD602" s="1218"/>
      <c r="CE602" s="1218"/>
      <c r="CF602" s="1218"/>
      <c r="CG602" s="1219"/>
      <c r="CH602" s="1217">
        <f t="shared" si="7"/>
        <v>0</v>
      </c>
      <c r="CI602" s="1218"/>
      <c r="CJ602" s="1218"/>
      <c r="CK602" s="1218"/>
      <c r="CL602" s="1219"/>
      <c r="CM602" s="1223">
        <f t="shared" si="8"/>
        <v>0</v>
      </c>
      <c r="CN602" s="1224"/>
      <c r="CO602" s="1224"/>
      <c r="CP602" s="1224"/>
      <c r="CQ602" s="1225"/>
      <c r="CS602" s="1226">
        <f t="shared" si="11"/>
        <v>0</v>
      </c>
      <c r="CT602" s="1227"/>
      <c r="CU602" s="1227"/>
      <c r="CV602" s="1227"/>
      <c r="CW602" s="1228"/>
      <c r="CX602" s="1226">
        <f t="shared" si="12"/>
        <v>0</v>
      </c>
      <c r="CY602" s="1227"/>
      <c r="CZ602" s="1227"/>
      <c r="DA602" s="1227"/>
      <c r="DB602" s="1228"/>
      <c r="DC602" s="1226">
        <f t="shared" si="13"/>
        <v>0</v>
      </c>
      <c r="DD602" s="1227"/>
      <c r="DE602" s="1227"/>
      <c r="DF602" s="1227"/>
      <c r="DG602" s="1228"/>
      <c r="DH602" s="1226">
        <f t="shared" si="14"/>
        <v>0</v>
      </c>
      <c r="DI602" s="1227"/>
      <c r="DJ602" s="1227"/>
      <c r="DK602" s="1227"/>
      <c r="DL602" s="1228"/>
      <c r="DM602" s="1226">
        <f t="shared" si="15"/>
        <v>0</v>
      </c>
      <c r="DN602" s="1227"/>
      <c r="DO602" s="1227"/>
      <c r="DP602" s="1227"/>
      <c r="DQ602" s="1228"/>
      <c r="DR602" s="1226">
        <f t="shared" si="16"/>
        <v>0</v>
      </c>
      <c r="DS602" s="1227"/>
      <c r="DT602" s="1227"/>
      <c r="DU602" s="1227"/>
      <c r="DV602" s="1228"/>
    </row>
    <row r="603" spans="1:126" ht="12.95" customHeight="1">
      <c r="A603" s="54" t="s">
        <v>1325</v>
      </c>
      <c r="B603" t="s">
        <v>1330</v>
      </c>
      <c r="C603"/>
      <c r="G603" s="1215">
        <f>C565</f>
        <v>0</v>
      </c>
      <c r="H603" s="1215"/>
      <c r="I603" s="1215"/>
      <c r="J603" s="1215"/>
      <c r="K603" s="1215"/>
      <c r="L603" s="1215"/>
      <c r="M603" s="1215"/>
      <c r="N603" s="1215"/>
      <c r="O603" s="1215"/>
      <c r="P603" s="1215"/>
      <c r="Q603" s="1215"/>
      <c r="R603" s="1215"/>
      <c r="T603" s="54" t="s">
        <v>1326</v>
      </c>
      <c r="U603" t="s">
        <v>1330</v>
      </c>
      <c r="Z603" s="1215">
        <f>C566</f>
        <v>0</v>
      </c>
      <c r="AA603" s="1215"/>
      <c r="AB603" s="1215"/>
      <c r="AC603" s="1215"/>
      <c r="AD603" s="1215"/>
      <c r="AE603" s="1215"/>
      <c r="AF603" s="1215"/>
      <c r="AG603" s="1215"/>
      <c r="AH603" s="1215"/>
      <c r="AI603" s="1215"/>
      <c r="AJ603" s="1215"/>
      <c r="AK603" s="1215"/>
      <c r="AZ603" s="37" t="s">
        <v>1351</v>
      </c>
      <c r="BA603" s="37"/>
      <c r="BB603" s="37"/>
      <c r="BC603" s="37"/>
      <c r="BD603" s="37"/>
      <c r="BE603" s="1217">
        <f t="shared" si="9"/>
        <v>0</v>
      </c>
      <c r="BF603" s="1219"/>
      <c r="BG603" s="1217">
        <f t="shared" si="1"/>
        <v>0</v>
      </c>
      <c r="BH603" s="1219"/>
      <c r="BI603" s="1217">
        <f t="shared" si="10"/>
        <v>0</v>
      </c>
      <c r="BJ603" s="1219"/>
      <c r="BK603" s="1217">
        <f t="shared" si="2"/>
        <v>0</v>
      </c>
      <c r="BL603" s="1219"/>
      <c r="BN603" s="1217">
        <f t="shared" si="3"/>
        <v>0</v>
      </c>
      <c r="BO603" s="1218"/>
      <c r="BP603" s="1218"/>
      <c r="BQ603" s="1218"/>
      <c r="BR603" s="1225"/>
      <c r="BS603" s="1217">
        <f t="shared" si="4"/>
        <v>0</v>
      </c>
      <c r="BT603" s="1218"/>
      <c r="BU603" s="1218"/>
      <c r="BV603" s="1218"/>
      <c r="BW603" s="1219"/>
      <c r="BX603" s="1217">
        <f t="shared" si="5"/>
        <v>0</v>
      </c>
      <c r="BY603" s="1218"/>
      <c r="BZ603" s="1218"/>
      <c r="CA603" s="1218"/>
      <c r="CB603" s="1219"/>
      <c r="CC603" s="1217">
        <f t="shared" si="6"/>
        <v>0</v>
      </c>
      <c r="CD603" s="1218"/>
      <c r="CE603" s="1218"/>
      <c r="CF603" s="1218"/>
      <c r="CG603" s="1219"/>
      <c r="CH603" s="1217">
        <f t="shared" si="7"/>
        <v>0</v>
      </c>
      <c r="CI603" s="1218"/>
      <c r="CJ603" s="1218"/>
      <c r="CK603" s="1218"/>
      <c r="CL603" s="1219"/>
      <c r="CM603" s="1223">
        <f t="shared" si="8"/>
        <v>0</v>
      </c>
      <c r="CN603" s="1224"/>
      <c r="CO603" s="1224"/>
      <c r="CP603" s="1224"/>
      <c r="CQ603" s="1225"/>
      <c r="CS603" s="1226">
        <f t="shared" si="11"/>
        <v>0</v>
      </c>
      <c r="CT603" s="1227"/>
      <c r="CU603" s="1227"/>
      <c r="CV603" s="1227"/>
      <c r="CW603" s="1228"/>
      <c r="CX603" s="1226">
        <f t="shared" si="12"/>
        <v>0</v>
      </c>
      <c r="CY603" s="1227"/>
      <c r="CZ603" s="1227"/>
      <c r="DA603" s="1227"/>
      <c r="DB603" s="1228"/>
      <c r="DC603" s="1226">
        <f t="shared" si="13"/>
        <v>0</v>
      </c>
      <c r="DD603" s="1227"/>
      <c r="DE603" s="1227"/>
      <c r="DF603" s="1227"/>
      <c r="DG603" s="1228"/>
      <c r="DH603" s="1226">
        <f t="shared" si="14"/>
        <v>0</v>
      </c>
      <c r="DI603" s="1227"/>
      <c r="DJ603" s="1227"/>
      <c r="DK603" s="1227"/>
      <c r="DL603" s="1228"/>
      <c r="DM603" s="1226">
        <f t="shared" si="15"/>
        <v>0</v>
      </c>
      <c r="DN603" s="1227"/>
      <c r="DO603" s="1227"/>
      <c r="DP603" s="1227"/>
      <c r="DQ603" s="1228"/>
      <c r="DR603" s="1226">
        <f t="shared" si="16"/>
        <v>0</v>
      </c>
      <c r="DS603" s="1227"/>
      <c r="DT603" s="1227"/>
      <c r="DU603" s="1227"/>
      <c r="DV603" s="1228"/>
    </row>
    <row r="604" spans="1:126" ht="12.95" customHeight="1">
      <c r="A604" s="4"/>
      <c r="B604" t="s">
        <v>984</v>
      </c>
      <c r="C604"/>
      <c r="G604" s="1072"/>
      <c r="H604" s="1072"/>
      <c r="I604" s="1072"/>
      <c r="J604" s="1072"/>
      <c r="K604" s="1072"/>
      <c r="L604" s="1072"/>
      <c r="M604" s="1072"/>
      <c r="N604" s="1072"/>
      <c r="O604" s="1072"/>
      <c r="P604" s="1072"/>
      <c r="Q604" s="1072"/>
      <c r="R604" s="1072"/>
      <c r="T604" s="4"/>
      <c r="U604" t="s">
        <v>984</v>
      </c>
      <c r="Z604" s="1072"/>
      <c r="AA604" s="1072"/>
      <c r="AB604" s="1072"/>
      <c r="AC604" s="1072"/>
      <c r="AD604" s="1072"/>
      <c r="AE604" s="1072"/>
      <c r="AF604" s="1072"/>
      <c r="AG604" s="1072"/>
      <c r="AH604" s="1072"/>
      <c r="AI604" s="1072"/>
      <c r="AJ604" s="1072"/>
      <c r="AK604" s="1072"/>
      <c r="AZ604" s="37" t="s">
        <v>1358</v>
      </c>
      <c r="BA604" s="37"/>
      <c r="BB604" s="37"/>
      <c r="BC604" s="37"/>
      <c r="BD604" s="37"/>
      <c r="BE604" s="1217">
        <f t="shared" si="9"/>
        <v>0</v>
      </c>
      <c r="BF604" s="1219"/>
      <c r="BG604" s="1217">
        <f t="shared" si="1"/>
        <v>0</v>
      </c>
      <c r="BH604" s="1219"/>
      <c r="BI604" s="1217">
        <f t="shared" si="10"/>
        <v>0</v>
      </c>
      <c r="BJ604" s="1219"/>
      <c r="BK604" s="1217">
        <f t="shared" si="2"/>
        <v>0</v>
      </c>
      <c r="BL604" s="1219"/>
      <c r="BN604" s="1217">
        <f t="shared" si="3"/>
        <v>0</v>
      </c>
      <c r="BO604" s="1218"/>
      <c r="BP604" s="1218"/>
      <c r="BQ604" s="1218"/>
      <c r="BR604" s="1225"/>
      <c r="BS604" s="1217">
        <f t="shared" si="4"/>
        <v>0</v>
      </c>
      <c r="BT604" s="1218"/>
      <c r="BU604" s="1218"/>
      <c r="BV604" s="1218"/>
      <c r="BW604" s="1219"/>
      <c r="BX604" s="1217">
        <f t="shared" si="5"/>
        <v>0</v>
      </c>
      <c r="BY604" s="1218"/>
      <c r="BZ604" s="1218"/>
      <c r="CA604" s="1218"/>
      <c r="CB604" s="1219"/>
      <c r="CC604" s="1217">
        <f t="shared" si="6"/>
        <v>0</v>
      </c>
      <c r="CD604" s="1218"/>
      <c r="CE604" s="1218"/>
      <c r="CF604" s="1218"/>
      <c r="CG604" s="1219"/>
      <c r="CH604" s="1217">
        <f t="shared" si="7"/>
        <v>0</v>
      </c>
      <c r="CI604" s="1218"/>
      <c r="CJ604" s="1218"/>
      <c r="CK604" s="1218"/>
      <c r="CL604" s="1219"/>
      <c r="CM604" s="1223">
        <f t="shared" si="8"/>
        <v>0</v>
      </c>
      <c r="CN604" s="1224"/>
      <c r="CO604" s="1224"/>
      <c r="CP604" s="1224"/>
      <c r="CQ604" s="1225"/>
      <c r="CS604" s="1226">
        <f t="shared" si="11"/>
        <v>0</v>
      </c>
      <c r="CT604" s="1227"/>
      <c r="CU604" s="1227"/>
      <c r="CV604" s="1227"/>
      <c r="CW604" s="1228"/>
      <c r="CX604" s="1226">
        <f t="shared" si="12"/>
        <v>0</v>
      </c>
      <c r="CY604" s="1227"/>
      <c r="CZ604" s="1227"/>
      <c r="DA604" s="1227"/>
      <c r="DB604" s="1228"/>
      <c r="DC604" s="1226">
        <f t="shared" si="13"/>
        <v>0</v>
      </c>
      <c r="DD604" s="1227"/>
      <c r="DE604" s="1227"/>
      <c r="DF604" s="1227"/>
      <c r="DG604" s="1228"/>
      <c r="DH604" s="1226">
        <f t="shared" si="14"/>
        <v>0</v>
      </c>
      <c r="DI604" s="1227"/>
      <c r="DJ604" s="1227"/>
      <c r="DK604" s="1227"/>
      <c r="DL604" s="1228"/>
      <c r="DM604" s="1226">
        <f t="shared" si="15"/>
        <v>0</v>
      </c>
      <c r="DN604" s="1227"/>
      <c r="DO604" s="1227"/>
      <c r="DP604" s="1227"/>
      <c r="DQ604" s="1228"/>
      <c r="DR604" s="1226">
        <f t="shared" si="16"/>
        <v>0</v>
      </c>
      <c r="DS604" s="1227"/>
      <c r="DT604" s="1227"/>
      <c r="DU604" s="1227"/>
      <c r="DV604" s="1228"/>
    </row>
    <row r="605" spans="1:126" ht="12.95" customHeight="1">
      <c r="A605" s="4"/>
      <c r="B605" t="s">
        <v>849</v>
      </c>
      <c r="C605"/>
      <c r="G605" s="1072"/>
      <c r="H605" s="1072"/>
      <c r="I605" s="1072"/>
      <c r="J605" s="1072"/>
      <c r="K605" s="1072"/>
      <c r="L605" s="1072"/>
      <c r="M605" s="1072"/>
      <c r="N605" s="1072"/>
      <c r="O605" s="1072"/>
      <c r="P605" s="1072"/>
      <c r="Q605" s="1072"/>
      <c r="R605" s="1072"/>
      <c r="T605" s="4"/>
      <c r="U605" t="s">
        <v>849</v>
      </c>
      <c r="Z605" s="1214"/>
      <c r="AA605" s="1214"/>
      <c r="AB605" s="1214"/>
      <c r="AC605" s="1214"/>
      <c r="AD605" s="1214"/>
      <c r="AE605" s="1214"/>
      <c r="AF605" s="1214"/>
      <c r="AG605" s="1214"/>
      <c r="AH605" s="1214"/>
      <c r="AI605" s="1214"/>
      <c r="AJ605" s="1214"/>
      <c r="AK605" s="1214"/>
      <c r="AZ605" s="37"/>
      <c r="BA605" s="37"/>
      <c r="BB605" s="37"/>
      <c r="BC605" s="37"/>
      <c r="BD605" s="37"/>
      <c r="BE605" s="1217">
        <f t="shared" si="9"/>
        <v>0</v>
      </c>
      <c r="BF605" s="1219"/>
      <c r="BG605" s="1217">
        <f t="shared" si="1"/>
        <v>0</v>
      </c>
      <c r="BH605" s="1219"/>
      <c r="BI605" s="1217">
        <f t="shared" si="10"/>
        <v>0</v>
      </c>
      <c r="BJ605" s="1219"/>
      <c r="BK605" s="1217">
        <f t="shared" si="2"/>
        <v>0</v>
      </c>
      <c r="BL605" s="1219"/>
      <c r="BN605" s="1217">
        <f t="shared" si="3"/>
        <v>0</v>
      </c>
      <c r="BO605" s="1218"/>
      <c r="BP605" s="1218"/>
      <c r="BQ605" s="1218"/>
      <c r="BR605" s="1225"/>
      <c r="BS605" s="1217">
        <f t="shared" si="4"/>
        <v>0</v>
      </c>
      <c r="BT605" s="1218"/>
      <c r="BU605" s="1218"/>
      <c r="BV605" s="1218"/>
      <c r="BW605" s="1219"/>
      <c r="BX605" s="1217">
        <f t="shared" si="5"/>
        <v>0</v>
      </c>
      <c r="BY605" s="1218"/>
      <c r="BZ605" s="1218"/>
      <c r="CA605" s="1218"/>
      <c r="CB605" s="1219"/>
      <c r="CC605" s="1217">
        <f t="shared" si="6"/>
        <v>0</v>
      </c>
      <c r="CD605" s="1218"/>
      <c r="CE605" s="1218"/>
      <c r="CF605" s="1218"/>
      <c r="CG605" s="1219"/>
      <c r="CH605" s="1217">
        <f t="shared" si="7"/>
        <v>0</v>
      </c>
      <c r="CI605" s="1218"/>
      <c r="CJ605" s="1218"/>
      <c r="CK605" s="1218"/>
      <c r="CL605" s="1219"/>
      <c r="CM605" s="1223">
        <f t="shared" si="8"/>
        <v>0</v>
      </c>
      <c r="CN605" s="1224"/>
      <c r="CO605" s="1224"/>
      <c r="CP605" s="1224"/>
      <c r="CQ605" s="1225"/>
      <c r="CS605" s="1226">
        <f t="shared" si="11"/>
        <v>0</v>
      </c>
      <c r="CT605" s="1227"/>
      <c r="CU605" s="1227"/>
      <c r="CV605" s="1227"/>
      <c r="CW605" s="1228"/>
      <c r="CX605" s="1226">
        <f t="shared" si="12"/>
        <v>0</v>
      </c>
      <c r="CY605" s="1227"/>
      <c r="CZ605" s="1227"/>
      <c r="DA605" s="1227"/>
      <c r="DB605" s="1228"/>
      <c r="DC605" s="1226">
        <f t="shared" si="13"/>
        <v>0</v>
      </c>
      <c r="DD605" s="1227"/>
      <c r="DE605" s="1227"/>
      <c r="DF605" s="1227"/>
      <c r="DG605" s="1228"/>
      <c r="DH605" s="1226">
        <f t="shared" si="14"/>
        <v>0</v>
      </c>
      <c r="DI605" s="1227"/>
      <c r="DJ605" s="1227"/>
      <c r="DK605" s="1227"/>
      <c r="DL605" s="1228"/>
      <c r="DM605" s="1226">
        <f t="shared" si="15"/>
        <v>0</v>
      </c>
      <c r="DN605" s="1227"/>
      <c r="DO605" s="1227"/>
      <c r="DP605" s="1227"/>
      <c r="DQ605" s="1228"/>
      <c r="DR605" s="1226">
        <f t="shared" si="16"/>
        <v>0</v>
      </c>
      <c r="DS605" s="1227"/>
      <c r="DT605" s="1227"/>
      <c r="DU605" s="1227"/>
      <c r="DV605" s="1228"/>
    </row>
    <row r="606" spans="1:126" ht="12.95" customHeight="1">
      <c r="A606" s="4"/>
      <c r="B606" t="s">
        <v>1333</v>
      </c>
      <c r="C606"/>
      <c r="G606" s="1068"/>
      <c r="H606" s="1072"/>
      <c r="I606" s="1072"/>
      <c r="J606" s="1072"/>
      <c r="K606" s="1072"/>
      <c r="L606" s="1072"/>
      <c r="M606" s="1072"/>
      <c r="N606" s="1072"/>
      <c r="O606" s="1072"/>
      <c r="P606" s="1072"/>
      <c r="Q606" s="1072"/>
      <c r="R606" s="1072"/>
      <c r="T606" s="4"/>
      <c r="U606" t="s">
        <v>1333</v>
      </c>
      <c r="Z606" s="1214"/>
      <c r="AA606" s="1214"/>
      <c r="AB606" s="1214"/>
      <c r="AC606" s="1214"/>
      <c r="AD606" s="1214"/>
      <c r="AE606" s="1214"/>
      <c r="AF606" s="1214"/>
      <c r="AG606" s="1214"/>
      <c r="AH606" s="1214"/>
      <c r="AI606" s="1214"/>
      <c r="AJ606" s="1214"/>
      <c r="AK606" s="1214"/>
      <c r="AZ606" s="37"/>
      <c r="BA606" s="37"/>
      <c r="BB606" s="37"/>
      <c r="BC606" s="37"/>
      <c r="BD606" s="37"/>
      <c r="BE606" s="1217">
        <f t="shared" si="9"/>
        <v>0</v>
      </c>
      <c r="BF606" s="1219"/>
      <c r="BG606" s="1217">
        <f t="shared" si="1"/>
        <v>0</v>
      </c>
      <c r="BH606" s="1219"/>
      <c r="BI606" s="1217">
        <f t="shared" si="10"/>
        <v>0</v>
      </c>
      <c r="BJ606" s="1219"/>
      <c r="BK606" s="1217">
        <f t="shared" si="2"/>
        <v>0</v>
      </c>
      <c r="BL606" s="1219"/>
      <c r="BN606" s="1217">
        <f t="shared" si="3"/>
        <v>0</v>
      </c>
      <c r="BO606" s="1218"/>
      <c r="BP606" s="1218"/>
      <c r="BQ606" s="1218"/>
      <c r="BR606" s="1225"/>
      <c r="BS606" s="1217">
        <f t="shared" si="4"/>
        <v>0</v>
      </c>
      <c r="BT606" s="1218"/>
      <c r="BU606" s="1218"/>
      <c r="BV606" s="1218"/>
      <c r="BW606" s="1219"/>
      <c r="BX606" s="1217">
        <f t="shared" si="5"/>
        <v>0</v>
      </c>
      <c r="BY606" s="1218"/>
      <c r="BZ606" s="1218"/>
      <c r="CA606" s="1218"/>
      <c r="CB606" s="1219"/>
      <c r="CC606" s="1217">
        <f t="shared" si="6"/>
        <v>0</v>
      </c>
      <c r="CD606" s="1218"/>
      <c r="CE606" s="1218"/>
      <c r="CF606" s="1218"/>
      <c r="CG606" s="1219"/>
      <c r="CH606" s="1217">
        <f t="shared" si="7"/>
        <v>0</v>
      </c>
      <c r="CI606" s="1218"/>
      <c r="CJ606" s="1218"/>
      <c r="CK606" s="1218"/>
      <c r="CL606" s="1219"/>
      <c r="CM606" s="1223">
        <f t="shared" si="8"/>
        <v>0</v>
      </c>
      <c r="CN606" s="1224"/>
      <c r="CO606" s="1224"/>
      <c r="CP606" s="1224"/>
      <c r="CQ606" s="1225"/>
      <c r="CS606" s="1226">
        <f t="shared" si="11"/>
        <v>0</v>
      </c>
      <c r="CT606" s="1227"/>
      <c r="CU606" s="1227"/>
      <c r="CV606" s="1227"/>
      <c r="CW606" s="1228"/>
      <c r="CX606" s="1226">
        <f t="shared" si="12"/>
        <v>0</v>
      </c>
      <c r="CY606" s="1227"/>
      <c r="CZ606" s="1227"/>
      <c r="DA606" s="1227"/>
      <c r="DB606" s="1228"/>
      <c r="DC606" s="1226">
        <f t="shared" si="13"/>
        <v>0</v>
      </c>
      <c r="DD606" s="1227"/>
      <c r="DE606" s="1227"/>
      <c r="DF606" s="1227"/>
      <c r="DG606" s="1228"/>
      <c r="DH606" s="1226">
        <f t="shared" si="14"/>
        <v>0</v>
      </c>
      <c r="DI606" s="1227"/>
      <c r="DJ606" s="1227"/>
      <c r="DK606" s="1227"/>
      <c r="DL606" s="1228"/>
      <c r="DM606" s="1226">
        <f t="shared" si="15"/>
        <v>0</v>
      </c>
      <c r="DN606" s="1227"/>
      <c r="DO606" s="1227"/>
      <c r="DP606" s="1227"/>
      <c r="DQ606" s="1228"/>
      <c r="DR606" s="1226">
        <f t="shared" si="16"/>
        <v>0</v>
      </c>
      <c r="DS606" s="1227"/>
      <c r="DT606" s="1227"/>
      <c r="DU606" s="1227"/>
      <c r="DV606" s="1228"/>
    </row>
    <row r="607" spans="1:126" ht="12.95" customHeight="1">
      <c r="A607" s="4"/>
      <c r="B607" t="s">
        <v>765</v>
      </c>
      <c r="C607"/>
      <c r="G607" s="1216"/>
      <c r="H607" s="1216"/>
      <c r="I607" s="1216"/>
      <c r="J607" s="1216"/>
      <c r="K607" s="1216"/>
      <c r="L607" s="1216"/>
      <c r="O607" s="810" t="s">
        <v>992</v>
      </c>
      <c r="P607" s="1213"/>
      <c r="Q607" s="1213"/>
      <c r="R607" s="1213"/>
      <c r="T607" s="4"/>
      <c r="U607" t="s">
        <v>765</v>
      </c>
      <c r="Z607" s="1216"/>
      <c r="AA607" s="1216"/>
      <c r="AB607" s="1216"/>
      <c r="AC607" s="1216"/>
      <c r="AD607" s="1216"/>
      <c r="AE607" s="1216"/>
      <c r="AH607" s="810" t="s">
        <v>992</v>
      </c>
      <c r="AI607" s="1213"/>
      <c r="AJ607" s="1213"/>
      <c r="AK607" s="1213"/>
      <c r="AZ607" s="37"/>
      <c r="BA607" s="37"/>
      <c r="BB607" s="37"/>
      <c r="BC607" s="37"/>
      <c r="BD607" s="37"/>
      <c r="BE607" s="1217">
        <f t="shared" si="9"/>
        <v>0</v>
      </c>
      <c r="BF607" s="1219"/>
      <c r="BG607" s="1217">
        <f t="shared" si="1"/>
        <v>0</v>
      </c>
      <c r="BH607" s="1219"/>
      <c r="BI607" s="1217">
        <f t="shared" si="10"/>
        <v>0</v>
      </c>
      <c r="BJ607" s="1219"/>
      <c r="BK607" s="1217">
        <f t="shared" si="2"/>
        <v>0</v>
      </c>
      <c r="BL607" s="1219"/>
      <c r="BN607" s="1217">
        <f t="shared" si="3"/>
        <v>0</v>
      </c>
      <c r="BO607" s="1218"/>
      <c r="BP607" s="1218"/>
      <c r="BQ607" s="1218"/>
      <c r="BR607" s="1225"/>
      <c r="BS607" s="1217">
        <f t="shared" si="4"/>
        <v>0</v>
      </c>
      <c r="BT607" s="1218"/>
      <c r="BU607" s="1218"/>
      <c r="BV607" s="1218"/>
      <c r="BW607" s="1219"/>
      <c r="BX607" s="1217">
        <f t="shared" si="5"/>
        <v>0</v>
      </c>
      <c r="BY607" s="1218"/>
      <c r="BZ607" s="1218"/>
      <c r="CA607" s="1218"/>
      <c r="CB607" s="1219"/>
      <c r="CC607" s="1217">
        <f t="shared" si="6"/>
        <v>0</v>
      </c>
      <c r="CD607" s="1218"/>
      <c r="CE607" s="1218"/>
      <c r="CF607" s="1218"/>
      <c r="CG607" s="1219"/>
      <c r="CH607" s="1217">
        <f t="shared" si="7"/>
        <v>0</v>
      </c>
      <c r="CI607" s="1218"/>
      <c r="CJ607" s="1218"/>
      <c r="CK607" s="1218"/>
      <c r="CL607" s="1219"/>
      <c r="CM607" s="1223">
        <f t="shared" si="8"/>
        <v>0</v>
      </c>
      <c r="CN607" s="1224"/>
      <c r="CO607" s="1224"/>
      <c r="CP607" s="1224"/>
      <c r="CQ607" s="1225"/>
      <c r="CS607" s="1226">
        <f t="shared" si="11"/>
        <v>0</v>
      </c>
      <c r="CT607" s="1227"/>
      <c r="CU607" s="1227"/>
      <c r="CV607" s="1227"/>
      <c r="CW607" s="1228"/>
      <c r="CX607" s="1226">
        <f t="shared" si="12"/>
        <v>0</v>
      </c>
      <c r="CY607" s="1227"/>
      <c r="CZ607" s="1227"/>
      <c r="DA607" s="1227"/>
      <c r="DB607" s="1228"/>
      <c r="DC607" s="1226">
        <f t="shared" si="13"/>
        <v>0</v>
      </c>
      <c r="DD607" s="1227"/>
      <c r="DE607" s="1227"/>
      <c r="DF607" s="1227"/>
      <c r="DG607" s="1228"/>
      <c r="DH607" s="1226">
        <f t="shared" si="14"/>
        <v>0</v>
      </c>
      <c r="DI607" s="1227"/>
      <c r="DJ607" s="1227"/>
      <c r="DK607" s="1227"/>
      <c r="DL607" s="1228"/>
      <c r="DM607" s="1226">
        <f t="shared" si="15"/>
        <v>0</v>
      </c>
      <c r="DN607" s="1227"/>
      <c r="DO607" s="1227"/>
      <c r="DP607" s="1227"/>
      <c r="DQ607" s="1228"/>
      <c r="DR607" s="1226">
        <f t="shared" si="16"/>
        <v>0</v>
      </c>
      <c r="DS607" s="1227"/>
      <c r="DT607" s="1227"/>
      <c r="DU607" s="1227"/>
      <c r="DV607" s="1228"/>
    </row>
    <row r="608" spans="1:126" s="5" customFormat="1" ht="12.95" customHeight="1">
      <c r="A608" s="4"/>
      <c r="B608" t="s">
        <v>1336</v>
      </c>
      <c r="C608"/>
      <c r="D608"/>
      <c r="E608"/>
      <c r="F608"/>
      <c r="G608"/>
      <c r="H608" s="1072"/>
      <c r="I608" s="1072"/>
      <c r="J608" s="1072"/>
      <c r="K608" s="1072"/>
      <c r="L608" s="1072"/>
      <c r="M608" s="1072"/>
      <c r="N608" s="1072"/>
      <c r="O608" s="1072"/>
      <c r="P608" s="1072"/>
      <c r="Q608" s="1072"/>
      <c r="R608" s="1072"/>
      <c r="S608"/>
      <c r="T608" s="4"/>
      <c r="U608" t="s">
        <v>1336</v>
      </c>
      <c r="V608"/>
      <c r="W608"/>
      <c r="X608"/>
      <c r="Y608"/>
      <c r="Z608"/>
      <c r="AA608" s="1072"/>
      <c r="AB608" s="1072"/>
      <c r="AC608" s="1072"/>
      <c r="AD608" s="1072"/>
      <c r="AE608" s="1072"/>
      <c r="AF608" s="1072"/>
      <c r="AG608" s="1072"/>
      <c r="AH608" s="1072"/>
      <c r="AI608" s="1072"/>
      <c r="AJ608" s="1072"/>
      <c r="AK608" s="1072"/>
      <c r="AL608"/>
      <c r="AM608" s="37"/>
      <c r="AN608" s="37"/>
      <c r="AO608" s="37"/>
      <c r="AP608" s="37"/>
      <c r="AQ608" s="37"/>
      <c r="AR608" s="37"/>
      <c r="AS608" s="37"/>
      <c r="AT608" s="37"/>
      <c r="AU608" s="37"/>
      <c r="AV608" s="37"/>
      <c r="AW608" s="37"/>
      <c r="AX608" s="37"/>
      <c r="AY608" s="37"/>
      <c r="AZ608" s="37"/>
      <c r="BA608" s="37"/>
      <c r="BB608" s="37"/>
      <c r="BC608" s="37"/>
      <c r="BD608" s="37"/>
      <c r="BE608" s="1217">
        <f t="shared" si="9"/>
        <v>0</v>
      </c>
      <c r="BF608" s="1219"/>
      <c r="BG608" s="1217">
        <f t="shared" si="1"/>
        <v>0</v>
      </c>
      <c r="BH608" s="1219"/>
      <c r="BI608" s="1217">
        <f t="shared" si="10"/>
        <v>0</v>
      </c>
      <c r="BJ608" s="1219"/>
      <c r="BK608" s="1217">
        <f t="shared" si="2"/>
        <v>0</v>
      </c>
      <c r="BL608" s="1219"/>
      <c r="BM608" s="37"/>
      <c r="BN608" s="1217">
        <f t="shared" si="3"/>
        <v>0</v>
      </c>
      <c r="BO608" s="1218"/>
      <c r="BP608" s="1218"/>
      <c r="BQ608" s="1218"/>
      <c r="BR608" s="1225"/>
      <c r="BS608" s="1217">
        <f t="shared" si="4"/>
        <v>0</v>
      </c>
      <c r="BT608" s="1218"/>
      <c r="BU608" s="1218"/>
      <c r="BV608" s="1218"/>
      <c r="BW608" s="1219"/>
      <c r="BX608" s="1217">
        <f t="shared" si="5"/>
        <v>0</v>
      </c>
      <c r="BY608" s="1218"/>
      <c r="BZ608" s="1218"/>
      <c r="CA608" s="1218"/>
      <c r="CB608" s="1219"/>
      <c r="CC608" s="1217">
        <f t="shared" si="6"/>
        <v>0</v>
      </c>
      <c r="CD608" s="1218"/>
      <c r="CE608" s="1218"/>
      <c r="CF608" s="1218"/>
      <c r="CG608" s="1219"/>
      <c r="CH608" s="1217">
        <f t="shared" si="7"/>
        <v>0</v>
      </c>
      <c r="CI608" s="1218"/>
      <c r="CJ608" s="1218"/>
      <c r="CK608" s="1218"/>
      <c r="CL608" s="1219"/>
      <c r="CM608" s="1223">
        <f t="shared" si="8"/>
        <v>0</v>
      </c>
      <c r="CN608" s="1224"/>
      <c r="CO608" s="1224"/>
      <c r="CP608" s="1224"/>
      <c r="CQ608" s="1225"/>
      <c r="CR608" s="37"/>
      <c r="CS608" s="1226">
        <f t="shared" si="11"/>
        <v>0</v>
      </c>
      <c r="CT608" s="1227"/>
      <c r="CU608" s="1227"/>
      <c r="CV608" s="1227"/>
      <c r="CW608" s="1228"/>
      <c r="CX608" s="1226">
        <f t="shared" si="12"/>
        <v>0</v>
      </c>
      <c r="CY608" s="1227"/>
      <c r="CZ608" s="1227"/>
      <c r="DA608" s="1227"/>
      <c r="DB608" s="1228"/>
      <c r="DC608" s="1226">
        <f t="shared" si="13"/>
        <v>0</v>
      </c>
      <c r="DD608" s="1227"/>
      <c r="DE608" s="1227"/>
      <c r="DF608" s="1227"/>
      <c r="DG608" s="1228"/>
      <c r="DH608" s="1226">
        <f t="shared" si="14"/>
        <v>0</v>
      </c>
      <c r="DI608" s="1227"/>
      <c r="DJ608" s="1227"/>
      <c r="DK608" s="1227"/>
      <c r="DL608" s="1228"/>
      <c r="DM608" s="1226">
        <f t="shared" si="15"/>
        <v>0</v>
      </c>
      <c r="DN608" s="1227"/>
      <c r="DO608" s="1227"/>
      <c r="DP608" s="1227"/>
      <c r="DQ608" s="1228"/>
      <c r="DR608" s="1226">
        <f t="shared" si="16"/>
        <v>0</v>
      </c>
      <c r="DS608" s="1227"/>
      <c r="DT608" s="1227"/>
      <c r="DU608" s="1227"/>
      <c r="DV608" s="1228"/>
    </row>
    <row r="609" spans="1:126" s="5" customFormat="1" ht="12.95" customHeight="1">
      <c r="A609" s="4"/>
      <c r="B609" t="s">
        <v>1337</v>
      </c>
      <c r="C609"/>
      <c r="D609"/>
      <c r="E609"/>
      <c r="F609"/>
      <c r="G609"/>
      <c r="H609"/>
      <c r="I609"/>
      <c r="J609"/>
      <c r="K609"/>
      <c r="L609"/>
      <c r="M609"/>
      <c r="N609" s="1031" t="s">
        <v>712</v>
      </c>
      <c r="O609" s="1031"/>
      <c r="P609"/>
      <c r="Q609"/>
      <c r="R609"/>
      <c r="S609"/>
      <c r="T609" s="4"/>
      <c r="U609" t="s">
        <v>1337</v>
      </c>
      <c r="V609"/>
      <c r="W609"/>
      <c r="X609"/>
      <c r="Y609"/>
      <c r="Z609"/>
      <c r="AA609"/>
      <c r="AB609"/>
      <c r="AC609"/>
      <c r="AD609"/>
      <c r="AE609"/>
      <c r="AF609"/>
      <c r="AG609" s="1031" t="s">
        <v>712</v>
      </c>
      <c r="AH609" s="103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17">
        <f t="shared" si="9"/>
        <v>0</v>
      </c>
      <c r="BF609" s="1219"/>
      <c r="BG609" s="1217">
        <f t="shared" si="1"/>
        <v>0</v>
      </c>
      <c r="BH609" s="1219"/>
      <c r="BI609" s="1217">
        <f t="shared" si="10"/>
        <v>0</v>
      </c>
      <c r="BJ609" s="1219"/>
      <c r="BK609" s="1217">
        <f t="shared" si="2"/>
        <v>0</v>
      </c>
      <c r="BL609" s="1219"/>
      <c r="BM609" s="37"/>
      <c r="BN609" s="1217">
        <f t="shared" si="3"/>
        <v>0</v>
      </c>
      <c r="BO609" s="1218"/>
      <c r="BP609" s="1218"/>
      <c r="BQ609" s="1218"/>
      <c r="BR609" s="1225"/>
      <c r="BS609" s="1217">
        <f t="shared" si="4"/>
        <v>0</v>
      </c>
      <c r="BT609" s="1218"/>
      <c r="BU609" s="1218"/>
      <c r="BV609" s="1218"/>
      <c r="BW609" s="1219"/>
      <c r="BX609" s="1217">
        <f t="shared" si="5"/>
        <v>0</v>
      </c>
      <c r="BY609" s="1218"/>
      <c r="BZ609" s="1218"/>
      <c r="CA609" s="1218"/>
      <c r="CB609" s="1219"/>
      <c r="CC609" s="1217">
        <f t="shared" si="6"/>
        <v>0</v>
      </c>
      <c r="CD609" s="1218"/>
      <c r="CE609" s="1218"/>
      <c r="CF609" s="1218"/>
      <c r="CG609" s="1219"/>
      <c r="CH609" s="1217">
        <f t="shared" si="7"/>
        <v>0</v>
      </c>
      <c r="CI609" s="1218"/>
      <c r="CJ609" s="1218"/>
      <c r="CK609" s="1218"/>
      <c r="CL609" s="1219"/>
      <c r="CM609" s="1223">
        <f t="shared" si="8"/>
        <v>0</v>
      </c>
      <c r="CN609" s="1224"/>
      <c r="CO609" s="1224"/>
      <c r="CP609" s="1224"/>
      <c r="CQ609" s="1225"/>
      <c r="CR609" s="37"/>
      <c r="CS609" s="1226">
        <f t="shared" si="11"/>
        <v>0</v>
      </c>
      <c r="CT609" s="1227"/>
      <c r="CU609" s="1227"/>
      <c r="CV609" s="1227"/>
      <c r="CW609" s="1228"/>
      <c r="CX609" s="1226">
        <f t="shared" si="12"/>
        <v>0</v>
      </c>
      <c r="CY609" s="1227"/>
      <c r="CZ609" s="1227"/>
      <c r="DA609" s="1227"/>
      <c r="DB609" s="1228"/>
      <c r="DC609" s="1226">
        <f t="shared" si="13"/>
        <v>0</v>
      </c>
      <c r="DD609" s="1227"/>
      <c r="DE609" s="1227"/>
      <c r="DF609" s="1227"/>
      <c r="DG609" s="1228"/>
      <c r="DH609" s="1226">
        <f t="shared" si="14"/>
        <v>0</v>
      </c>
      <c r="DI609" s="1227"/>
      <c r="DJ609" s="1227"/>
      <c r="DK609" s="1227"/>
      <c r="DL609" s="1228"/>
      <c r="DM609" s="1226">
        <f t="shared" si="15"/>
        <v>0</v>
      </c>
      <c r="DN609" s="1227"/>
      <c r="DO609" s="1227"/>
      <c r="DP609" s="1227"/>
      <c r="DQ609" s="1228"/>
      <c r="DR609" s="1226">
        <f t="shared" si="16"/>
        <v>0</v>
      </c>
      <c r="DS609" s="1227"/>
      <c r="DT609" s="1227"/>
      <c r="DU609" s="1227"/>
      <c r="DV609" s="122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17">
        <f t="shared" si="9"/>
        <v>0</v>
      </c>
      <c r="BF610" s="1219"/>
      <c r="BG610" s="1217">
        <f t="shared" si="1"/>
        <v>0</v>
      </c>
      <c r="BH610" s="1219"/>
      <c r="BI610" s="1217">
        <f t="shared" si="10"/>
        <v>0</v>
      </c>
      <c r="BJ610" s="1219"/>
      <c r="BK610" s="1217">
        <f t="shared" si="2"/>
        <v>0</v>
      </c>
      <c r="BL610" s="1219"/>
      <c r="BM610" s="37"/>
      <c r="BN610" s="1217">
        <f t="shared" si="3"/>
        <v>0</v>
      </c>
      <c r="BO610" s="1218"/>
      <c r="BP610" s="1218"/>
      <c r="BQ610" s="1218"/>
      <c r="BR610" s="1225"/>
      <c r="BS610" s="1217">
        <f t="shared" si="4"/>
        <v>0</v>
      </c>
      <c r="BT610" s="1218"/>
      <c r="BU610" s="1218"/>
      <c r="BV610" s="1218"/>
      <c r="BW610" s="1219"/>
      <c r="BX610" s="1217">
        <f t="shared" si="5"/>
        <v>0</v>
      </c>
      <c r="BY610" s="1218"/>
      <c r="BZ610" s="1218"/>
      <c r="CA610" s="1218"/>
      <c r="CB610" s="1219"/>
      <c r="CC610" s="1217">
        <f t="shared" si="6"/>
        <v>0</v>
      </c>
      <c r="CD610" s="1218"/>
      <c r="CE610" s="1218"/>
      <c r="CF610" s="1218"/>
      <c r="CG610" s="1219"/>
      <c r="CH610" s="1217">
        <f t="shared" si="7"/>
        <v>0</v>
      </c>
      <c r="CI610" s="1218"/>
      <c r="CJ610" s="1218"/>
      <c r="CK610" s="1218"/>
      <c r="CL610" s="1219"/>
      <c r="CM610" s="1223">
        <f t="shared" si="8"/>
        <v>0</v>
      </c>
      <c r="CN610" s="1224"/>
      <c r="CO610" s="1224"/>
      <c r="CP610" s="1224"/>
      <c r="CQ610" s="1225"/>
      <c r="CR610" s="37"/>
      <c r="CS610" s="1226">
        <f t="shared" si="11"/>
        <v>0</v>
      </c>
      <c r="CT610" s="1227"/>
      <c r="CU610" s="1227"/>
      <c r="CV610" s="1227"/>
      <c r="CW610" s="1228"/>
      <c r="CX610" s="1226">
        <f t="shared" si="12"/>
        <v>0</v>
      </c>
      <c r="CY610" s="1227"/>
      <c r="CZ610" s="1227"/>
      <c r="DA610" s="1227"/>
      <c r="DB610" s="1228"/>
      <c r="DC610" s="1226">
        <f t="shared" si="13"/>
        <v>0</v>
      </c>
      <c r="DD610" s="1227"/>
      <c r="DE610" s="1227"/>
      <c r="DF610" s="1227"/>
      <c r="DG610" s="1228"/>
      <c r="DH610" s="1226">
        <f t="shared" si="14"/>
        <v>0</v>
      </c>
      <c r="DI610" s="1227"/>
      <c r="DJ610" s="1227"/>
      <c r="DK610" s="1227"/>
      <c r="DL610" s="1228"/>
      <c r="DM610" s="1226">
        <f t="shared" si="15"/>
        <v>0</v>
      </c>
      <c r="DN610" s="1227"/>
      <c r="DO610" s="1227"/>
      <c r="DP610" s="1227"/>
      <c r="DQ610" s="1228"/>
      <c r="DR610" s="1226">
        <f t="shared" si="16"/>
        <v>0</v>
      </c>
      <c r="DS610" s="1227"/>
      <c r="DT610" s="1227"/>
      <c r="DU610" s="1227"/>
      <c r="DV610" s="1228"/>
    </row>
    <row r="611" spans="1:126" ht="12.95" customHeight="1">
      <c r="A611" s="54" t="s">
        <v>1327</v>
      </c>
      <c r="B611" t="s">
        <v>1330</v>
      </c>
      <c r="C611"/>
      <c r="G611" s="1215">
        <f>C567</f>
        <v>0</v>
      </c>
      <c r="H611" s="1215"/>
      <c r="I611" s="1215"/>
      <c r="J611" s="1215"/>
      <c r="K611" s="1215"/>
      <c r="L611" s="1215"/>
      <c r="M611" s="1215"/>
      <c r="N611" s="1215"/>
      <c r="O611" s="1215"/>
      <c r="P611" s="1215"/>
      <c r="Q611" s="1215"/>
      <c r="R611" s="1215"/>
      <c r="T611" s="54" t="s">
        <v>1328</v>
      </c>
      <c r="U611" t="s">
        <v>1330</v>
      </c>
      <c r="Z611" s="1215">
        <f>C568</f>
        <v>0</v>
      </c>
      <c r="AA611" s="1215"/>
      <c r="AB611" s="1215"/>
      <c r="AC611" s="1215"/>
      <c r="AD611" s="1215"/>
      <c r="AE611" s="1215"/>
      <c r="AF611" s="1215"/>
      <c r="AG611" s="1215"/>
      <c r="AH611" s="1215"/>
      <c r="AI611" s="1215"/>
      <c r="AJ611" s="1215"/>
      <c r="AK611" s="1215"/>
      <c r="AZ611" s="37"/>
      <c r="BA611" s="37"/>
      <c r="BB611" s="37"/>
      <c r="BC611" s="37"/>
      <c r="BD611" s="37"/>
      <c r="BE611" s="1217">
        <f t="shared" si="9"/>
        <v>0</v>
      </c>
      <c r="BF611" s="1219"/>
      <c r="BG611" s="1217">
        <f t="shared" si="1"/>
        <v>0</v>
      </c>
      <c r="BH611" s="1219"/>
      <c r="BI611" s="1217">
        <f t="shared" si="10"/>
        <v>0</v>
      </c>
      <c r="BJ611" s="1219"/>
      <c r="BK611" s="1217">
        <f t="shared" si="2"/>
        <v>0</v>
      </c>
      <c r="BL611" s="1219"/>
      <c r="BN611" s="1217">
        <f t="shared" si="3"/>
        <v>0</v>
      </c>
      <c r="BO611" s="1218"/>
      <c r="BP611" s="1218"/>
      <c r="BQ611" s="1218"/>
      <c r="BR611" s="1225"/>
      <c r="BS611" s="1217">
        <f t="shared" si="4"/>
        <v>0</v>
      </c>
      <c r="BT611" s="1218"/>
      <c r="BU611" s="1218"/>
      <c r="BV611" s="1218"/>
      <c r="BW611" s="1219"/>
      <c r="BX611" s="1217">
        <f t="shared" si="5"/>
        <v>0</v>
      </c>
      <c r="BY611" s="1218"/>
      <c r="BZ611" s="1218"/>
      <c r="CA611" s="1218"/>
      <c r="CB611" s="1219"/>
      <c r="CC611" s="1217">
        <f t="shared" si="6"/>
        <v>0</v>
      </c>
      <c r="CD611" s="1218"/>
      <c r="CE611" s="1218"/>
      <c r="CF611" s="1218"/>
      <c r="CG611" s="1219"/>
      <c r="CH611" s="1217">
        <f t="shared" si="7"/>
        <v>0</v>
      </c>
      <c r="CI611" s="1218"/>
      <c r="CJ611" s="1218"/>
      <c r="CK611" s="1218"/>
      <c r="CL611" s="1219"/>
      <c r="CM611" s="1223">
        <f t="shared" si="8"/>
        <v>0</v>
      </c>
      <c r="CN611" s="1224"/>
      <c r="CO611" s="1224"/>
      <c r="CP611" s="1224"/>
      <c r="CQ611" s="1225"/>
      <c r="CS611" s="1226">
        <f t="shared" si="11"/>
        <v>0</v>
      </c>
      <c r="CT611" s="1227"/>
      <c r="CU611" s="1227"/>
      <c r="CV611" s="1227"/>
      <c r="CW611" s="1228"/>
      <c r="CX611" s="1226">
        <f t="shared" si="12"/>
        <v>0</v>
      </c>
      <c r="CY611" s="1227"/>
      <c r="CZ611" s="1227"/>
      <c r="DA611" s="1227"/>
      <c r="DB611" s="1228"/>
      <c r="DC611" s="1226">
        <f t="shared" si="13"/>
        <v>0</v>
      </c>
      <c r="DD611" s="1227"/>
      <c r="DE611" s="1227"/>
      <c r="DF611" s="1227"/>
      <c r="DG611" s="1228"/>
      <c r="DH611" s="1226">
        <f t="shared" si="14"/>
        <v>0</v>
      </c>
      <c r="DI611" s="1227"/>
      <c r="DJ611" s="1227"/>
      <c r="DK611" s="1227"/>
      <c r="DL611" s="1228"/>
      <c r="DM611" s="1226">
        <f t="shared" si="15"/>
        <v>0</v>
      </c>
      <c r="DN611" s="1227"/>
      <c r="DO611" s="1227"/>
      <c r="DP611" s="1227"/>
      <c r="DQ611" s="1228"/>
      <c r="DR611" s="1226">
        <f t="shared" si="16"/>
        <v>0</v>
      </c>
      <c r="DS611" s="1227"/>
      <c r="DT611" s="1227"/>
      <c r="DU611" s="1227"/>
      <c r="DV611" s="1228"/>
    </row>
    <row r="612" spans="1:126" ht="12.95" customHeight="1">
      <c r="B612" t="s">
        <v>984</v>
      </c>
      <c r="C612"/>
      <c r="G612" s="1072"/>
      <c r="H612" s="1072"/>
      <c r="I612" s="1072"/>
      <c r="J612" s="1072"/>
      <c r="K612" s="1072"/>
      <c r="L612" s="1072"/>
      <c r="M612" s="1072"/>
      <c r="N612" s="1072"/>
      <c r="O612" s="1072"/>
      <c r="P612" s="1072"/>
      <c r="Q612" s="1072"/>
      <c r="R612" s="1072"/>
      <c r="U612" t="s">
        <v>984</v>
      </c>
      <c r="Z612" s="1072"/>
      <c r="AA612" s="1072"/>
      <c r="AB612" s="1072"/>
      <c r="AC612" s="1072"/>
      <c r="AD612" s="1072"/>
      <c r="AE612" s="1072"/>
      <c r="AF612" s="1072"/>
      <c r="AG612" s="1072"/>
      <c r="AH612" s="1072"/>
      <c r="AI612" s="1072"/>
      <c r="AJ612" s="1072"/>
      <c r="AK612" s="1072"/>
      <c r="AZ612" s="37"/>
      <c r="BA612" s="37"/>
      <c r="BB612" s="37"/>
      <c r="BC612" s="37"/>
      <c r="BD612" s="37"/>
      <c r="BE612" s="1217">
        <f t="shared" si="9"/>
        <v>0</v>
      </c>
      <c r="BF612" s="1219"/>
      <c r="BG612" s="1217">
        <f t="shared" si="1"/>
        <v>0</v>
      </c>
      <c r="BH612" s="1219"/>
      <c r="BI612" s="1217">
        <f t="shared" si="10"/>
        <v>0</v>
      </c>
      <c r="BJ612" s="1219"/>
      <c r="BK612" s="1217">
        <f t="shared" si="2"/>
        <v>0</v>
      </c>
      <c r="BL612" s="1219"/>
      <c r="BN612" s="1217">
        <f t="shared" si="3"/>
        <v>0</v>
      </c>
      <c r="BO612" s="1218"/>
      <c r="BP612" s="1218"/>
      <c r="BQ612" s="1218"/>
      <c r="BR612" s="1225"/>
      <c r="BS612" s="1217">
        <f t="shared" si="4"/>
        <v>0</v>
      </c>
      <c r="BT612" s="1218"/>
      <c r="BU612" s="1218"/>
      <c r="BV612" s="1218"/>
      <c r="BW612" s="1219"/>
      <c r="BX612" s="1217">
        <f t="shared" si="5"/>
        <v>0</v>
      </c>
      <c r="BY612" s="1218"/>
      <c r="BZ612" s="1218"/>
      <c r="CA612" s="1218"/>
      <c r="CB612" s="1219"/>
      <c r="CC612" s="1217">
        <f t="shared" si="6"/>
        <v>0</v>
      </c>
      <c r="CD612" s="1218"/>
      <c r="CE612" s="1218"/>
      <c r="CF612" s="1218"/>
      <c r="CG612" s="1219"/>
      <c r="CH612" s="1217">
        <f t="shared" si="7"/>
        <v>0</v>
      </c>
      <c r="CI612" s="1218"/>
      <c r="CJ612" s="1218"/>
      <c r="CK612" s="1218"/>
      <c r="CL612" s="1219"/>
      <c r="CM612" s="1223">
        <f t="shared" si="8"/>
        <v>0</v>
      </c>
      <c r="CN612" s="1224"/>
      <c r="CO612" s="1224"/>
      <c r="CP612" s="1224"/>
      <c r="CQ612" s="1225"/>
      <c r="CS612" s="1226">
        <f t="shared" si="11"/>
        <v>0</v>
      </c>
      <c r="CT612" s="1227"/>
      <c r="CU612" s="1227"/>
      <c r="CV612" s="1227"/>
      <c r="CW612" s="1228"/>
      <c r="CX612" s="1226">
        <f t="shared" si="12"/>
        <v>0</v>
      </c>
      <c r="CY612" s="1227"/>
      <c r="CZ612" s="1227"/>
      <c r="DA612" s="1227"/>
      <c r="DB612" s="1228"/>
      <c r="DC612" s="1226">
        <f t="shared" si="13"/>
        <v>0</v>
      </c>
      <c r="DD612" s="1227"/>
      <c r="DE612" s="1227"/>
      <c r="DF612" s="1227"/>
      <c r="DG612" s="1228"/>
      <c r="DH612" s="1226">
        <f t="shared" si="14"/>
        <v>0</v>
      </c>
      <c r="DI612" s="1227"/>
      <c r="DJ612" s="1227"/>
      <c r="DK612" s="1227"/>
      <c r="DL612" s="1228"/>
      <c r="DM612" s="1226">
        <f t="shared" si="15"/>
        <v>0</v>
      </c>
      <c r="DN612" s="1227"/>
      <c r="DO612" s="1227"/>
      <c r="DP612" s="1227"/>
      <c r="DQ612" s="1228"/>
      <c r="DR612" s="1226">
        <f t="shared" si="16"/>
        <v>0</v>
      </c>
      <c r="DS612" s="1227"/>
      <c r="DT612" s="1227"/>
      <c r="DU612" s="1227"/>
      <c r="DV612" s="1228"/>
    </row>
    <row r="613" spans="1:126" ht="12.95" customHeight="1">
      <c r="B613" t="s">
        <v>849</v>
      </c>
      <c r="C613"/>
      <c r="G613" s="1072"/>
      <c r="H613" s="1072"/>
      <c r="I613" s="1072"/>
      <c r="J613" s="1072"/>
      <c r="K613" s="1072"/>
      <c r="L613" s="1072"/>
      <c r="M613" s="1072"/>
      <c r="N613" s="1072"/>
      <c r="O613" s="1072"/>
      <c r="P613" s="1072"/>
      <c r="Q613" s="1072"/>
      <c r="R613" s="1072"/>
      <c r="U613" t="s">
        <v>849</v>
      </c>
      <c r="Z613" s="1214"/>
      <c r="AA613" s="1214"/>
      <c r="AB613" s="1214"/>
      <c r="AC613" s="1214"/>
      <c r="AD613" s="1214"/>
      <c r="AE613" s="1214"/>
      <c r="AF613" s="1214"/>
      <c r="AG613" s="1214"/>
      <c r="AH613" s="1214"/>
      <c r="AI613" s="1214"/>
      <c r="AJ613" s="1214"/>
      <c r="AK613" s="1214"/>
      <c r="AL613" s="258"/>
      <c r="BA613" s="37"/>
      <c r="BB613" s="37"/>
      <c r="BC613" s="37"/>
      <c r="BD613" s="37"/>
      <c r="BE613" s="1217">
        <f t="shared" si="9"/>
        <v>0</v>
      </c>
      <c r="BF613" s="1219"/>
      <c r="BG613" s="1217">
        <f t="shared" si="1"/>
        <v>0</v>
      </c>
      <c r="BH613" s="1219"/>
      <c r="BI613" s="1217">
        <f t="shared" si="10"/>
        <v>0</v>
      </c>
      <c r="BJ613" s="1219"/>
      <c r="BK613" s="1217">
        <f t="shared" si="2"/>
        <v>0</v>
      </c>
      <c r="BL613" s="1219"/>
      <c r="BN613" s="1217">
        <f t="shared" si="3"/>
        <v>0</v>
      </c>
      <c r="BO613" s="1218"/>
      <c r="BP613" s="1218"/>
      <c r="BQ613" s="1218"/>
      <c r="BR613" s="1225"/>
      <c r="BS613" s="1217">
        <f t="shared" si="4"/>
        <v>0</v>
      </c>
      <c r="BT613" s="1218"/>
      <c r="BU613" s="1218"/>
      <c r="BV613" s="1218"/>
      <c r="BW613" s="1219"/>
      <c r="BX613" s="1217">
        <f t="shared" si="5"/>
        <v>0</v>
      </c>
      <c r="BY613" s="1218"/>
      <c r="BZ613" s="1218"/>
      <c r="CA613" s="1218"/>
      <c r="CB613" s="1219"/>
      <c r="CC613" s="1217">
        <f t="shared" si="6"/>
        <v>0</v>
      </c>
      <c r="CD613" s="1218"/>
      <c r="CE613" s="1218"/>
      <c r="CF613" s="1218"/>
      <c r="CG613" s="1219"/>
      <c r="CH613" s="1217">
        <f t="shared" si="7"/>
        <v>0</v>
      </c>
      <c r="CI613" s="1218"/>
      <c r="CJ613" s="1218"/>
      <c r="CK613" s="1218"/>
      <c r="CL613" s="1219"/>
      <c r="CM613" s="1223">
        <f t="shared" si="8"/>
        <v>0</v>
      </c>
      <c r="CN613" s="1224"/>
      <c r="CO613" s="1224"/>
      <c r="CP613" s="1224"/>
      <c r="CQ613" s="1225"/>
      <c r="CS613" s="1226">
        <f t="shared" si="11"/>
        <v>0</v>
      </c>
      <c r="CT613" s="1227"/>
      <c r="CU613" s="1227"/>
      <c r="CV613" s="1227"/>
      <c r="CW613" s="1228"/>
      <c r="CX613" s="1226">
        <f t="shared" si="12"/>
        <v>0</v>
      </c>
      <c r="CY613" s="1227"/>
      <c r="CZ613" s="1227"/>
      <c r="DA613" s="1227"/>
      <c r="DB613" s="1228"/>
      <c r="DC613" s="1226">
        <f t="shared" si="13"/>
        <v>0</v>
      </c>
      <c r="DD613" s="1227"/>
      <c r="DE613" s="1227"/>
      <c r="DF613" s="1227"/>
      <c r="DG613" s="1228"/>
      <c r="DH613" s="1226">
        <f t="shared" si="14"/>
        <v>0</v>
      </c>
      <c r="DI613" s="1227"/>
      <c r="DJ613" s="1227"/>
      <c r="DK613" s="1227"/>
      <c r="DL613" s="1228"/>
      <c r="DM613" s="1226">
        <f t="shared" si="15"/>
        <v>0</v>
      </c>
      <c r="DN613" s="1227"/>
      <c r="DO613" s="1227"/>
      <c r="DP613" s="1227"/>
      <c r="DQ613" s="1228"/>
      <c r="DR613" s="1226">
        <f t="shared" si="16"/>
        <v>0</v>
      </c>
      <c r="DS613" s="1227"/>
      <c r="DT613" s="1227"/>
      <c r="DU613" s="1227"/>
      <c r="DV613" s="1228"/>
    </row>
    <row r="614" spans="1:126" ht="12.95" customHeight="1">
      <c r="B614" t="s">
        <v>1333</v>
      </c>
      <c r="C614"/>
      <c r="G614" s="1072"/>
      <c r="H614" s="1072"/>
      <c r="I614" s="1072"/>
      <c r="J614" s="1072"/>
      <c r="K614" s="1072"/>
      <c r="L614" s="1072"/>
      <c r="M614" s="1072"/>
      <c r="N614" s="1072"/>
      <c r="O614" s="1072"/>
      <c r="P614" s="1072"/>
      <c r="Q614" s="1072"/>
      <c r="R614" s="1072"/>
      <c r="U614" t="s">
        <v>1333</v>
      </c>
      <c r="Z614" s="1214"/>
      <c r="AA614" s="1214"/>
      <c r="AB614" s="1214"/>
      <c r="AC614" s="1214"/>
      <c r="AD614" s="1214"/>
      <c r="AE614" s="1214"/>
      <c r="AF614" s="1214"/>
      <c r="AG614" s="1214"/>
      <c r="AH614" s="1214"/>
      <c r="AI614" s="1214"/>
      <c r="AJ614" s="1214"/>
      <c r="AK614" s="1214"/>
      <c r="AL614" s="258"/>
      <c r="BA614" s="37"/>
      <c r="BB614" s="37"/>
      <c r="BC614" s="37"/>
      <c r="BD614" s="37"/>
      <c r="BE614" s="1217">
        <f t="shared" si="9"/>
        <v>0</v>
      </c>
      <c r="BF614" s="1219"/>
      <c r="BG614" s="1217">
        <f t="shared" si="1"/>
        <v>0</v>
      </c>
      <c r="BH614" s="1219"/>
      <c r="BI614" s="1217">
        <f t="shared" si="10"/>
        <v>0</v>
      </c>
      <c r="BJ614" s="1219"/>
      <c r="BK614" s="1217">
        <f t="shared" si="2"/>
        <v>0</v>
      </c>
      <c r="BL614" s="1219"/>
      <c r="BN614" s="1217">
        <f t="shared" si="3"/>
        <v>0</v>
      </c>
      <c r="BO614" s="1218"/>
      <c r="BP614" s="1218"/>
      <c r="BQ614" s="1218"/>
      <c r="BR614" s="1225"/>
      <c r="BS614" s="1217">
        <f t="shared" si="4"/>
        <v>0</v>
      </c>
      <c r="BT614" s="1218"/>
      <c r="BU614" s="1218"/>
      <c r="BV614" s="1218"/>
      <c r="BW614" s="1219"/>
      <c r="BX614" s="1217">
        <f t="shared" si="5"/>
        <v>0</v>
      </c>
      <c r="BY614" s="1218"/>
      <c r="BZ614" s="1218"/>
      <c r="CA614" s="1218"/>
      <c r="CB614" s="1219"/>
      <c r="CC614" s="1217">
        <f t="shared" si="6"/>
        <v>0</v>
      </c>
      <c r="CD614" s="1218"/>
      <c r="CE614" s="1218"/>
      <c r="CF614" s="1218"/>
      <c r="CG614" s="1219"/>
      <c r="CH614" s="1217">
        <f t="shared" si="7"/>
        <v>0</v>
      </c>
      <c r="CI614" s="1218"/>
      <c r="CJ614" s="1218"/>
      <c r="CK614" s="1218"/>
      <c r="CL614" s="1219"/>
      <c r="CM614" s="1223">
        <f t="shared" si="8"/>
        <v>0</v>
      </c>
      <c r="CN614" s="1224"/>
      <c r="CO614" s="1224"/>
      <c r="CP614" s="1224"/>
      <c r="CQ614" s="1225"/>
      <c r="CS614" s="1226">
        <f t="shared" si="11"/>
        <v>0</v>
      </c>
      <c r="CT614" s="1227"/>
      <c r="CU614" s="1227"/>
      <c r="CV614" s="1227"/>
      <c r="CW614" s="1228"/>
      <c r="CX614" s="1226">
        <f t="shared" si="12"/>
        <v>0</v>
      </c>
      <c r="CY614" s="1227"/>
      <c r="CZ614" s="1227"/>
      <c r="DA614" s="1227"/>
      <c r="DB614" s="1228"/>
      <c r="DC614" s="1226">
        <f t="shared" si="13"/>
        <v>0</v>
      </c>
      <c r="DD614" s="1227"/>
      <c r="DE614" s="1227"/>
      <c r="DF614" s="1227"/>
      <c r="DG614" s="1228"/>
      <c r="DH614" s="1226">
        <f t="shared" si="14"/>
        <v>0</v>
      </c>
      <c r="DI614" s="1227"/>
      <c r="DJ614" s="1227"/>
      <c r="DK614" s="1227"/>
      <c r="DL614" s="1228"/>
      <c r="DM614" s="1226">
        <f t="shared" si="15"/>
        <v>0</v>
      </c>
      <c r="DN614" s="1227"/>
      <c r="DO614" s="1227"/>
      <c r="DP614" s="1227"/>
      <c r="DQ614" s="1228"/>
      <c r="DR614" s="1226">
        <f t="shared" si="16"/>
        <v>0</v>
      </c>
      <c r="DS614" s="1227"/>
      <c r="DT614" s="1227"/>
      <c r="DU614" s="1227"/>
      <c r="DV614" s="1228"/>
    </row>
    <row r="615" spans="1:126" ht="12.95" customHeight="1">
      <c r="B615" t="s">
        <v>765</v>
      </c>
      <c r="C615"/>
      <c r="G615" s="1216"/>
      <c r="H615" s="1216"/>
      <c r="I615" s="1216"/>
      <c r="J615" s="1216"/>
      <c r="K615" s="1216"/>
      <c r="L615" s="1216"/>
      <c r="O615" s="810" t="s">
        <v>992</v>
      </c>
      <c r="P615" s="1213"/>
      <c r="Q615" s="1213"/>
      <c r="R615" s="1213"/>
      <c r="U615" t="s">
        <v>765</v>
      </c>
      <c r="Z615" s="1216"/>
      <c r="AA615" s="1216"/>
      <c r="AB615" s="1216"/>
      <c r="AC615" s="1216"/>
      <c r="AD615" s="1216"/>
      <c r="AE615" s="1216"/>
      <c r="AH615" s="810" t="s">
        <v>992</v>
      </c>
      <c r="AI615" s="1213"/>
      <c r="AJ615" s="1213"/>
      <c r="AK615" s="1213"/>
      <c r="AZ615" s="37"/>
      <c r="BA615" s="37"/>
      <c r="BB615" s="37"/>
      <c r="BC615" s="37"/>
      <c r="BD615" s="37"/>
      <c r="BE615" s="1217">
        <f t="shared" si="9"/>
        <v>0</v>
      </c>
      <c r="BF615" s="1219"/>
      <c r="BG615" s="1217">
        <f t="shared" si="1"/>
        <v>0</v>
      </c>
      <c r="BH615" s="1219"/>
      <c r="BI615" s="1217">
        <f t="shared" si="10"/>
        <v>0</v>
      </c>
      <c r="BJ615" s="1219"/>
      <c r="BK615" s="1217">
        <f t="shared" si="2"/>
        <v>0</v>
      </c>
      <c r="BL615" s="1219"/>
      <c r="BN615" s="1217">
        <f t="shared" si="3"/>
        <v>0</v>
      </c>
      <c r="BO615" s="1218"/>
      <c r="BP615" s="1218"/>
      <c r="BQ615" s="1218"/>
      <c r="BR615" s="1225"/>
      <c r="BS615" s="1217">
        <f t="shared" si="4"/>
        <v>0</v>
      </c>
      <c r="BT615" s="1218"/>
      <c r="BU615" s="1218"/>
      <c r="BV615" s="1218"/>
      <c r="BW615" s="1219"/>
      <c r="BX615" s="1217">
        <f t="shared" si="5"/>
        <v>0</v>
      </c>
      <c r="BY615" s="1218"/>
      <c r="BZ615" s="1218"/>
      <c r="CA615" s="1218"/>
      <c r="CB615" s="1219"/>
      <c r="CC615" s="1217">
        <f t="shared" si="6"/>
        <v>0</v>
      </c>
      <c r="CD615" s="1218"/>
      <c r="CE615" s="1218"/>
      <c r="CF615" s="1218"/>
      <c r="CG615" s="1219"/>
      <c r="CH615" s="1217">
        <f t="shared" si="7"/>
        <v>0</v>
      </c>
      <c r="CI615" s="1218"/>
      <c r="CJ615" s="1218"/>
      <c r="CK615" s="1218"/>
      <c r="CL615" s="1219"/>
      <c r="CM615" s="1223">
        <f t="shared" si="8"/>
        <v>0</v>
      </c>
      <c r="CN615" s="1224"/>
      <c r="CO615" s="1224"/>
      <c r="CP615" s="1224"/>
      <c r="CQ615" s="1225"/>
      <c r="CS615" s="1226">
        <f t="shared" si="11"/>
        <v>0</v>
      </c>
      <c r="CT615" s="1227"/>
      <c r="CU615" s="1227"/>
      <c r="CV615" s="1227"/>
      <c r="CW615" s="1228"/>
      <c r="CX615" s="1226">
        <f t="shared" si="12"/>
        <v>0</v>
      </c>
      <c r="CY615" s="1227"/>
      <c r="CZ615" s="1227"/>
      <c r="DA615" s="1227"/>
      <c r="DB615" s="1228"/>
      <c r="DC615" s="1226">
        <f t="shared" si="13"/>
        <v>0</v>
      </c>
      <c r="DD615" s="1227"/>
      <c r="DE615" s="1227"/>
      <c r="DF615" s="1227"/>
      <c r="DG615" s="1228"/>
      <c r="DH615" s="1226">
        <f t="shared" si="14"/>
        <v>0</v>
      </c>
      <c r="DI615" s="1227"/>
      <c r="DJ615" s="1227"/>
      <c r="DK615" s="1227"/>
      <c r="DL615" s="1228"/>
      <c r="DM615" s="1226">
        <f t="shared" si="15"/>
        <v>0</v>
      </c>
      <c r="DN615" s="1227"/>
      <c r="DO615" s="1227"/>
      <c r="DP615" s="1227"/>
      <c r="DQ615" s="1228"/>
      <c r="DR615" s="1226">
        <f t="shared" si="16"/>
        <v>0</v>
      </c>
      <c r="DS615" s="1227"/>
      <c r="DT615" s="1227"/>
      <c r="DU615" s="1227"/>
      <c r="DV615" s="1228"/>
    </row>
    <row r="616" spans="1:126" ht="12.95" customHeight="1">
      <c r="B616" t="s">
        <v>1336</v>
      </c>
      <c r="C616"/>
      <c r="H616" s="1072"/>
      <c r="I616" s="1072"/>
      <c r="J616" s="1072"/>
      <c r="K616" s="1072"/>
      <c r="L616" s="1072"/>
      <c r="M616" s="1072"/>
      <c r="N616" s="1072"/>
      <c r="O616" s="1072"/>
      <c r="P616" s="1072"/>
      <c r="Q616" s="1072"/>
      <c r="R616" s="1072"/>
      <c r="U616" t="s">
        <v>1336</v>
      </c>
      <c r="AA616" s="1072"/>
      <c r="AB616" s="1072"/>
      <c r="AC616" s="1072"/>
      <c r="AD616" s="1072"/>
      <c r="AE616" s="1072"/>
      <c r="AF616" s="1072"/>
      <c r="AG616" s="1072"/>
      <c r="AH616" s="1072"/>
      <c r="AI616" s="1072"/>
      <c r="AJ616" s="1072"/>
      <c r="AK616" s="1072"/>
      <c r="AZ616" s="37"/>
      <c r="BA616" s="37"/>
      <c r="BB616" s="37"/>
      <c r="BC616" s="37"/>
      <c r="BD616" s="37"/>
      <c r="BE616" s="1217">
        <f t="shared" si="9"/>
        <v>0</v>
      </c>
      <c r="BF616" s="1219"/>
      <c r="BG616" s="1217">
        <f t="shared" si="1"/>
        <v>0</v>
      </c>
      <c r="BH616" s="1219"/>
      <c r="BI616" s="1217">
        <f t="shared" si="10"/>
        <v>0</v>
      </c>
      <c r="BJ616" s="1219"/>
      <c r="BK616" s="1217">
        <f t="shared" si="2"/>
        <v>0</v>
      </c>
      <c r="BL616" s="1219"/>
      <c r="BN616" s="1217">
        <f t="shared" si="3"/>
        <v>0</v>
      </c>
      <c r="BO616" s="1218"/>
      <c r="BP616" s="1218"/>
      <c r="BQ616" s="1218"/>
      <c r="BR616" s="1225"/>
      <c r="BS616" s="1217">
        <f t="shared" si="4"/>
        <v>0</v>
      </c>
      <c r="BT616" s="1218"/>
      <c r="BU616" s="1218"/>
      <c r="BV616" s="1218"/>
      <c r="BW616" s="1219"/>
      <c r="BX616" s="1217">
        <f t="shared" si="5"/>
        <v>0</v>
      </c>
      <c r="BY616" s="1218"/>
      <c r="BZ616" s="1218"/>
      <c r="CA616" s="1218"/>
      <c r="CB616" s="1219"/>
      <c r="CC616" s="1217">
        <f t="shared" si="6"/>
        <v>0</v>
      </c>
      <c r="CD616" s="1218"/>
      <c r="CE616" s="1218"/>
      <c r="CF616" s="1218"/>
      <c r="CG616" s="1219"/>
      <c r="CH616" s="1217">
        <f t="shared" si="7"/>
        <v>0</v>
      </c>
      <c r="CI616" s="1218"/>
      <c r="CJ616" s="1218"/>
      <c r="CK616" s="1218"/>
      <c r="CL616" s="1219"/>
      <c r="CM616" s="1223">
        <f t="shared" si="8"/>
        <v>0</v>
      </c>
      <c r="CN616" s="1224"/>
      <c r="CO616" s="1224"/>
      <c r="CP616" s="1224"/>
      <c r="CQ616" s="1225"/>
      <c r="CS616" s="1226">
        <f t="shared" si="11"/>
        <v>0</v>
      </c>
      <c r="CT616" s="1227"/>
      <c r="CU616" s="1227"/>
      <c r="CV616" s="1227"/>
      <c r="CW616" s="1228"/>
      <c r="CX616" s="1226">
        <f t="shared" si="12"/>
        <v>0</v>
      </c>
      <c r="CY616" s="1227"/>
      <c r="CZ616" s="1227"/>
      <c r="DA616" s="1227"/>
      <c r="DB616" s="1228"/>
      <c r="DC616" s="1226">
        <f t="shared" si="13"/>
        <v>0</v>
      </c>
      <c r="DD616" s="1227"/>
      <c r="DE616" s="1227"/>
      <c r="DF616" s="1227"/>
      <c r="DG616" s="1228"/>
      <c r="DH616" s="1226">
        <f t="shared" si="14"/>
        <v>0</v>
      </c>
      <c r="DI616" s="1227"/>
      <c r="DJ616" s="1227"/>
      <c r="DK616" s="1227"/>
      <c r="DL616" s="1228"/>
      <c r="DM616" s="1226">
        <f t="shared" si="15"/>
        <v>0</v>
      </c>
      <c r="DN616" s="1227"/>
      <c r="DO616" s="1227"/>
      <c r="DP616" s="1227"/>
      <c r="DQ616" s="1228"/>
      <c r="DR616" s="1226">
        <f t="shared" si="16"/>
        <v>0</v>
      </c>
      <c r="DS616" s="1227"/>
      <c r="DT616" s="1227"/>
      <c r="DU616" s="1227"/>
      <c r="DV616" s="1228"/>
    </row>
    <row r="617" spans="1:126" ht="12.95" customHeight="1">
      <c r="B617" t="s">
        <v>1337</v>
      </c>
      <c r="C617"/>
      <c r="N617" s="1063" t="s">
        <v>712</v>
      </c>
      <c r="O617" s="1063"/>
      <c r="U617" t="s">
        <v>1337</v>
      </c>
      <c r="AG617" s="1063" t="s">
        <v>712</v>
      </c>
      <c r="AH617" s="1063"/>
      <c r="AZ617" s="37"/>
      <c r="BA617" s="37"/>
      <c r="BB617" s="37"/>
      <c r="BC617" s="37"/>
      <c r="BD617" s="37"/>
      <c r="BE617" s="1217">
        <f t="shared" si="9"/>
        <v>0</v>
      </c>
      <c r="BF617" s="1219"/>
      <c r="BG617" s="1217">
        <f t="shared" si="1"/>
        <v>0</v>
      </c>
      <c r="BH617" s="1219"/>
      <c r="BI617" s="1217">
        <f t="shared" si="10"/>
        <v>0</v>
      </c>
      <c r="BJ617" s="1219"/>
      <c r="BK617" s="1217">
        <f t="shared" si="2"/>
        <v>0</v>
      </c>
      <c r="BL617" s="1219"/>
      <c r="BN617" s="1217">
        <f t="shared" si="3"/>
        <v>0</v>
      </c>
      <c r="BO617" s="1218"/>
      <c r="BP617" s="1218"/>
      <c r="BQ617" s="1218"/>
      <c r="BR617" s="1225"/>
      <c r="BS617" s="1217">
        <f t="shared" si="4"/>
        <v>0</v>
      </c>
      <c r="BT617" s="1218"/>
      <c r="BU617" s="1218"/>
      <c r="BV617" s="1218"/>
      <c r="BW617" s="1219"/>
      <c r="BX617" s="1217">
        <f t="shared" si="5"/>
        <v>0</v>
      </c>
      <c r="BY617" s="1218"/>
      <c r="BZ617" s="1218"/>
      <c r="CA617" s="1218"/>
      <c r="CB617" s="1219"/>
      <c r="CC617" s="1217">
        <f t="shared" si="6"/>
        <v>0</v>
      </c>
      <c r="CD617" s="1218"/>
      <c r="CE617" s="1218"/>
      <c r="CF617" s="1218"/>
      <c r="CG617" s="1219"/>
      <c r="CH617" s="1217">
        <f t="shared" si="7"/>
        <v>0</v>
      </c>
      <c r="CI617" s="1218"/>
      <c r="CJ617" s="1218"/>
      <c r="CK617" s="1218"/>
      <c r="CL617" s="1219"/>
      <c r="CM617" s="1223">
        <f t="shared" si="8"/>
        <v>0</v>
      </c>
      <c r="CN617" s="1224"/>
      <c r="CO617" s="1224"/>
      <c r="CP617" s="1224"/>
      <c r="CQ617" s="1225"/>
      <c r="CS617" s="1226">
        <f t="shared" si="11"/>
        <v>0</v>
      </c>
      <c r="CT617" s="1227"/>
      <c r="CU617" s="1227"/>
      <c r="CV617" s="1227"/>
      <c r="CW617" s="1228"/>
      <c r="CX617" s="1226">
        <f t="shared" si="12"/>
        <v>0</v>
      </c>
      <c r="CY617" s="1227"/>
      <c r="CZ617" s="1227"/>
      <c r="DA617" s="1227"/>
      <c r="DB617" s="1228"/>
      <c r="DC617" s="1226">
        <f t="shared" si="13"/>
        <v>0</v>
      </c>
      <c r="DD617" s="1227"/>
      <c r="DE617" s="1227"/>
      <c r="DF617" s="1227"/>
      <c r="DG617" s="1228"/>
      <c r="DH617" s="1226">
        <f t="shared" si="14"/>
        <v>0</v>
      </c>
      <c r="DI617" s="1227"/>
      <c r="DJ617" s="1227"/>
      <c r="DK617" s="1227"/>
      <c r="DL617" s="1228"/>
      <c r="DM617" s="1226">
        <f t="shared" si="15"/>
        <v>0</v>
      </c>
      <c r="DN617" s="1227"/>
      <c r="DO617" s="1227"/>
      <c r="DP617" s="1227"/>
      <c r="DQ617" s="1228"/>
      <c r="DR617" s="1226">
        <f t="shared" si="16"/>
        <v>0</v>
      </c>
      <c r="DS617" s="1227"/>
      <c r="DT617" s="1227"/>
      <c r="DU617" s="1227"/>
      <c r="DV617" s="1228"/>
    </row>
    <row r="618" spans="1:126" ht="12.95" customHeight="1">
      <c r="C618"/>
      <c r="AZ618" s="37"/>
      <c r="BA618" s="37"/>
      <c r="BB618" s="37"/>
      <c r="BC618" s="37"/>
      <c r="BD618" s="37"/>
      <c r="BE618" s="1217">
        <f t="shared" si="9"/>
        <v>0</v>
      </c>
      <c r="BF618" s="1219"/>
      <c r="BG618" s="1217">
        <f t="shared" si="1"/>
        <v>0</v>
      </c>
      <c r="BH618" s="1219"/>
      <c r="BI618" s="1217">
        <f t="shared" si="10"/>
        <v>0</v>
      </c>
      <c r="BJ618" s="1219"/>
      <c r="BK618" s="1217">
        <f t="shared" si="2"/>
        <v>0</v>
      </c>
      <c r="BL618" s="1219"/>
      <c r="BN618" s="1217">
        <f t="shared" si="3"/>
        <v>0</v>
      </c>
      <c r="BO618" s="1218"/>
      <c r="BP618" s="1218"/>
      <c r="BQ618" s="1218"/>
      <c r="BR618" s="1225"/>
      <c r="BS618" s="1217">
        <f t="shared" si="4"/>
        <v>0</v>
      </c>
      <c r="BT618" s="1218"/>
      <c r="BU618" s="1218"/>
      <c r="BV618" s="1218"/>
      <c r="BW618" s="1219"/>
      <c r="BX618" s="1217">
        <f t="shared" si="5"/>
        <v>0</v>
      </c>
      <c r="BY618" s="1218"/>
      <c r="BZ618" s="1218"/>
      <c r="CA618" s="1218"/>
      <c r="CB618" s="1219"/>
      <c r="CC618" s="1217">
        <f t="shared" si="6"/>
        <v>0</v>
      </c>
      <c r="CD618" s="1218"/>
      <c r="CE618" s="1218"/>
      <c r="CF618" s="1218"/>
      <c r="CG618" s="1219"/>
      <c r="CH618" s="1217">
        <f t="shared" si="7"/>
        <v>0</v>
      </c>
      <c r="CI618" s="1218"/>
      <c r="CJ618" s="1218"/>
      <c r="CK618" s="1218"/>
      <c r="CL618" s="1219"/>
      <c r="CM618" s="1223">
        <f t="shared" si="8"/>
        <v>0</v>
      </c>
      <c r="CN618" s="1224"/>
      <c r="CO618" s="1224"/>
      <c r="CP618" s="1224"/>
      <c r="CQ618" s="1225"/>
      <c r="CS618" s="1226">
        <f t="shared" si="11"/>
        <v>0</v>
      </c>
      <c r="CT618" s="1227"/>
      <c r="CU618" s="1227"/>
      <c r="CV618" s="1227"/>
      <c r="CW618" s="1228"/>
      <c r="CX618" s="1226">
        <f t="shared" si="12"/>
        <v>0</v>
      </c>
      <c r="CY618" s="1227"/>
      <c r="CZ618" s="1227"/>
      <c r="DA618" s="1227"/>
      <c r="DB618" s="1228"/>
      <c r="DC618" s="1226">
        <f t="shared" si="13"/>
        <v>0</v>
      </c>
      <c r="DD618" s="1227"/>
      <c r="DE618" s="1227"/>
      <c r="DF618" s="1227"/>
      <c r="DG618" s="1228"/>
      <c r="DH618" s="1226">
        <f t="shared" si="14"/>
        <v>0</v>
      </c>
      <c r="DI618" s="1227"/>
      <c r="DJ618" s="1227"/>
      <c r="DK618" s="1227"/>
      <c r="DL618" s="1228"/>
      <c r="DM618" s="1226">
        <f t="shared" si="15"/>
        <v>0</v>
      </c>
      <c r="DN618" s="1227"/>
      <c r="DO618" s="1227"/>
      <c r="DP618" s="1227"/>
      <c r="DQ618" s="1228"/>
      <c r="DR618" s="1226">
        <f t="shared" si="16"/>
        <v>0</v>
      </c>
      <c r="DS618" s="1227"/>
      <c r="DT618" s="1227"/>
      <c r="DU618" s="1227"/>
      <c r="DV618" s="1228"/>
    </row>
    <row r="619" spans="1:126" ht="12.95" customHeight="1">
      <c r="A619" s="948" t="s">
        <v>1359</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7"/>
      <c r="BA619" s="37"/>
      <c r="BB619" s="37"/>
      <c r="BC619" s="37"/>
      <c r="BD619" s="37"/>
      <c r="BE619" s="1217">
        <f t="shared" si="9"/>
        <v>0</v>
      </c>
      <c r="BF619" s="1219"/>
      <c r="BG619" s="1217">
        <f t="shared" si="1"/>
        <v>0</v>
      </c>
      <c r="BH619" s="1219"/>
      <c r="BI619" s="1217">
        <f t="shared" si="10"/>
        <v>0</v>
      </c>
      <c r="BJ619" s="1219"/>
      <c r="BK619" s="1217">
        <f t="shared" si="2"/>
        <v>0</v>
      </c>
      <c r="BL619" s="1219"/>
      <c r="BN619" s="1217">
        <f t="shared" si="3"/>
        <v>0</v>
      </c>
      <c r="BO619" s="1218"/>
      <c r="BP619" s="1218"/>
      <c r="BQ619" s="1218"/>
      <c r="BR619" s="1225"/>
      <c r="BS619" s="1217">
        <f t="shared" si="4"/>
        <v>0</v>
      </c>
      <c r="BT619" s="1218"/>
      <c r="BU619" s="1218"/>
      <c r="BV619" s="1218"/>
      <c r="BW619" s="1219"/>
      <c r="BX619" s="1217">
        <f t="shared" si="5"/>
        <v>0</v>
      </c>
      <c r="BY619" s="1218"/>
      <c r="BZ619" s="1218"/>
      <c r="CA619" s="1218"/>
      <c r="CB619" s="1219"/>
      <c r="CC619" s="1217">
        <f t="shared" si="6"/>
        <v>0</v>
      </c>
      <c r="CD619" s="1218"/>
      <c r="CE619" s="1218"/>
      <c r="CF619" s="1218"/>
      <c r="CG619" s="1219"/>
      <c r="CH619" s="1217">
        <f t="shared" si="7"/>
        <v>0</v>
      </c>
      <c r="CI619" s="1218"/>
      <c r="CJ619" s="1218"/>
      <c r="CK619" s="1218"/>
      <c r="CL619" s="1219"/>
      <c r="CM619" s="1223">
        <f t="shared" si="8"/>
        <v>0</v>
      </c>
      <c r="CN619" s="1224"/>
      <c r="CO619" s="1224"/>
      <c r="CP619" s="1224"/>
      <c r="CQ619" s="1225"/>
      <c r="CS619" s="1226">
        <f t="shared" si="11"/>
        <v>0</v>
      </c>
      <c r="CT619" s="1227"/>
      <c r="CU619" s="1227"/>
      <c r="CV619" s="1227"/>
      <c r="CW619" s="1228"/>
      <c r="CX619" s="1226">
        <f t="shared" si="12"/>
        <v>0</v>
      </c>
      <c r="CY619" s="1227"/>
      <c r="CZ619" s="1227"/>
      <c r="DA619" s="1227"/>
      <c r="DB619" s="1228"/>
      <c r="DC619" s="1226">
        <f t="shared" si="13"/>
        <v>0</v>
      </c>
      <c r="DD619" s="1227"/>
      <c r="DE619" s="1227"/>
      <c r="DF619" s="1227"/>
      <c r="DG619" s="1228"/>
      <c r="DH619" s="1226">
        <f t="shared" si="14"/>
        <v>0</v>
      </c>
      <c r="DI619" s="1227"/>
      <c r="DJ619" s="1227"/>
      <c r="DK619" s="1227"/>
      <c r="DL619" s="1228"/>
      <c r="DM619" s="1226">
        <f t="shared" si="15"/>
        <v>0</v>
      </c>
      <c r="DN619" s="1227"/>
      <c r="DO619" s="1227"/>
      <c r="DP619" s="1227"/>
      <c r="DQ619" s="1228"/>
      <c r="DR619" s="1226">
        <f t="shared" si="16"/>
        <v>0</v>
      </c>
      <c r="DS619" s="1227"/>
      <c r="DT619" s="1227"/>
      <c r="DU619" s="1227"/>
      <c r="DV619" s="1228"/>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7"/>
      <c r="BA620" s="37"/>
      <c r="BB620" s="37"/>
      <c r="BC620" s="37"/>
      <c r="BD620" s="37"/>
      <c r="BE620" s="1217">
        <f t="shared" si="9"/>
        <v>0</v>
      </c>
      <c r="BF620" s="1219"/>
      <c r="BG620" s="1217">
        <f t="shared" si="1"/>
        <v>0</v>
      </c>
      <c r="BH620" s="1219"/>
      <c r="BI620" s="1217">
        <f t="shared" si="10"/>
        <v>0</v>
      </c>
      <c r="BJ620" s="1219"/>
      <c r="BK620" s="1217">
        <f t="shared" si="2"/>
        <v>0</v>
      </c>
      <c r="BL620" s="1219"/>
      <c r="BN620" s="1217">
        <f t="shared" si="3"/>
        <v>0</v>
      </c>
      <c r="BO620" s="1218"/>
      <c r="BP620" s="1218"/>
      <c r="BQ620" s="1218"/>
      <c r="BR620" s="1225"/>
      <c r="BS620" s="1217">
        <f t="shared" si="4"/>
        <v>0</v>
      </c>
      <c r="BT620" s="1218"/>
      <c r="BU620" s="1218"/>
      <c r="BV620" s="1218"/>
      <c r="BW620" s="1219"/>
      <c r="BX620" s="1217">
        <f t="shared" si="5"/>
        <v>0</v>
      </c>
      <c r="BY620" s="1218"/>
      <c r="BZ620" s="1218"/>
      <c r="CA620" s="1218"/>
      <c r="CB620" s="1219"/>
      <c r="CC620" s="1217">
        <f t="shared" si="6"/>
        <v>0</v>
      </c>
      <c r="CD620" s="1218"/>
      <c r="CE620" s="1218"/>
      <c r="CF620" s="1218"/>
      <c r="CG620" s="1219"/>
      <c r="CH620" s="1217">
        <f t="shared" si="7"/>
        <v>0</v>
      </c>
      <c r="CI620" s="1218"/>
      <c r="CJ620" s="1218"/>
      <c r="CK620" s="1218"/>
      <c r="CL620" s="1219"/>
      <c r="CM620" s="1223">
        <f t="shared" si="8"/>
        <v>0</v>
      </c>
      <c r="CN620" s="1224"/>
      <c r="CO620" s="1224"/>
      <c r="CP620" s="1224"/>
      <c r="CQ620" s="1225"/>
      <c r="CS620" s="1226">
        <f t="shared" si="11"/>
        <v>0</v>
      </c>
      <c r="CT620" s="1227"/>
      <c r="CU620" s="1227"/>
      <c r="CV620" s="1227"/>
      <c r="CW620" s="1228"/>
      <c r="CX620" s="1226">
        <f t="shared" si="12"/>
        <v>0</v>
      </c>
      <c r="CY620" s="1227"/>
      <c r="CZ620" s="1227"/>
      <c r="DA620" s="1227"/>
      <c r="DB620" s="1228"/>
      <c r="DC620" s="1226">
        <f t="shared" si="13"/>
        <v>0</v>
      </c>
      <c r="DD620" s="1227"/>
      <c r="DE620" s="1227"/>
      <c r="DF620" s="1227"/>
      <c r="DG620" s="1228"/>
      <c r="DH620" s="1226">
        <f t="shared" si="14"/>
        <v>0</v>
      </c>
      <c r="DI620" s="1227"/>
      <c r="DJ620" s="1227"/>
      <c r="DK620" s="1227"/>
      <c r="DL620" s="1228"/>
      <c r="DM620" s="1226">
        <f t="shared" si="15"/>
        <v>0</v>
      </c>
      <c r="DN620" s="1227"/>
      <c r="DO620" s="1227"/>
      <c r="DP620" s="1227"/>
      <c r="DQ620" s="1228"/>
      <c r="DR620" s="1226">
        <f t="shared" si="16"/>
        <v>0</v>
      </c>
      <c r="DS620" s="1227"/>
      <c r="DT620" s="1227"/>
      <c r="DU620" s="1227"/>
      <c r="DV620" s="1228"/>
    </row>
    <row r="621" spans="1:126" ht="12.95" customHeight="1">
      <c r="C621"/>
      <c r="AZ621" s="37"/>
      <c r="BA621" s="37"/>
      <c r="BB621" s="37"/>
      <c r="BC621" s="37"/>
      <c r="BD621" s="37"/>
      <c r="BE621" s="1217">
        <f t="shared" si="9"/>
        <v>0</v>
      </c>
      <c r="BF621" s="1219"/>
      <c r="BG621" s="1217">
        <f t="shared" si="1"/>
        <v>0</v>
      </c>
      <c r="BH621" s="1219"/>
      <c r="BI621" s="1217">
        <f t="shared" si="10"/>
        <v>0</v>
      </c>
      <c r="BJ621" s="1219"/>
      <c r="BK621" s="1217">
        <f t="shared" si="2"/>
        <v>0</v>
      </c>
      <c r="BL621" s="1219"/>
      <c r="BN621" s="1217">
        <f t="shared" si="3"/>
        <v>0</v>
      </c>
      <c r="BO621" s="1218"/>
      <c r="BP621" s="1218"/>
      <c r="BQ621" s="1218"/>
      <c r="BR621" s="1225"/>
      <c r="BS621" s="1217">
        <f t="shared" si="4"/>
        <v>0</v>
      </c>
      <c r="BT621" s="1218"/>
      <c r="BU621" s="1218"/>
      <c r="BV621" s="1218"/>
      <c r="BW621" s="1219"/>
      <c r="BX621" s="1217">
        <f t="shared" si="5"/>
        <v>0</v>
      </c>
      <c r="BY621" s="1218"/>
      <c r="BZ621" s="1218"/>
      <c r="CA621" s="1218"/>
      <c r="CB621" s="1219"/>
      <c r="CC621" s="1217">
        <f t="shared" si="6"/>
        <v>0</v>
      </c>
      <c r="CD621" s="1218"/>
      <c r="CE621" s="1218"/>
      <c r="CF621" s="1218"/>
      <c r="CG621" s="1219"/>
      <c r="CH621" s="1217">
        <f t="shared" si="7"/>
        <v>0</v>
      </c>
      <c r="CI621" s="1218"/>
      <c r="CJ621" s="1218"/>
      <c r="CK621" s="1218"/>
      <c r="CL621" s="1219"/>
      <c r="CM621" s="1223">
        <f t="shared" si="8"/>
        <v>0</v>
      </c>
      <c r="CN621" s="1224"/>
      <c r="CO621" s="1224"/>
      <c r="CP621" s="1224"/>
      <c r="CQ621" s="1225"/>
      <c r="CS621" s="1226">
        <f t="shared" si="11"/>
        <v>0</v>
      </c>
      <c r="CT621" s="1227"/>
      <c r="CU621" s="1227"/>
      <c r="CV621" s="1227"/>
      <c r="CW621" s="1228"/>
      <c r="CX621" s="1226">
        <f t="shared" si="12"/>
        <v>0</v>
      </c>
      <c r="CY621" s="1227"/>
      <c r="CZ621" s="1227"/>
      <c r="DA621" s="1227"/>
      <c r="DB621" s="1228"/>
      <c r="DC621" s="1226">
        <f t="shared" si="13"/>
        <v>0</v>
      </c>
      <c r="DD621" s="1227"/>
      <c r="DE621" s="1227"/>
      <c r="DF621" s="1227"/>
      <c r="DG621" s="1228"/>
      <c r="DH621" s="1226">
        <f t="shared" si="14"/>
        <v>0</v>
      </c>
      <c r="DI621" s="1227"/>
      <c r="DJ621" s="1227"/>
      <c r="DK621" s="1227"/>
      <c r="DL621" s="1228"/>
      <c r="DM621" s="1226">
        <f t="shared" si="15"/>
        <v>0</v>
      </c>
      <c r="DN621" s="1227"/>
      <c r="DO621" s="1227"/>
      <c r="DP621" s="1227"/>
      <c r="DQ621" s="1228"/>
      <c r="DR621" s="1226">
        <f t="shared" si="16"/>
        <v>0</v>
      </c>
      <c r="DS621" s="1227"/>
      <c r="DT621" s="1227"/>
      <c r="DU621" s="1227"/>
      <c r="DV621" s="1228"/>
    </row>
    <row r="622" spans="1:126" ht="12.95" customHeight="1">
      <c r="A622" s="3" t="s">
        <v>795</v>
      </c>
      <c r="B622" s="3"/>
      <c r="C622" s="3" t="s">
        <v>185</v>
      </c>
      <c r="AZ622" s="37"/>
      <c r="BA622" s="37"/>
      <c r="BB622" s="37"/>
      <c r="BC622" s="37"/>
      <c r="BD622" s="37"/>
      <c r="BE622" s="1217">
        <f t="shared" si="9"/>
        <v>0</v>
      </c>
      <c r="BF622" s="1219"/>
      <c r="BG622" s="1217">
        <f t="shared" si="1"/>
        <v>0</v>
      </c>
      <c r="BH622" s="1219"/>
      <c r="BI622" s="1217">
        <f t="shared" si="10"/>
        <v>0</v>
      </c>
      <c r="BJ622" s="1219"/>
      <c r="BK622" s="1217">
        <f t="shared" si="2"/>
        <v>0</v>
      </c>
      <c r="BL622" s="1219"/>
      <c r="BN622" s="1217">
        <f t="shared" si="3"/>
        <v>0</v>
      </c>
      <c r="BO622" s="1218"/>
      <c r="BP622" s="1218"/>
      <c r="BQ622" s="1218"/>
      <c r="BR622" s="1225"/>
      <c r="BS622" s="1217">
        <f t="shared" si="4"/>
        <v>0</v>
      </c>
      <c r="BT622" s="1218"/>
      <c r="BU622" s="1218"/>
      <c r="BV622" s="1218"/>
      <c r="BW622" s="1219"/>
      <c r="BX622" s="1217">
        <f t="shared" si="5"/>
        <v>0</v>
      </c>
      <c r="BY622" s="1218"/>
      <c r="BZ622" s="1218"/>
      <c r="CA622" s="1218"/>
      <c r="CB622" s="1219"/>
      <c r="CC622" s="1217">
        <f t="shared" si="6"/>
        <v>0</v>
      </c>
      <c r="CD622" s="1218"/>
      <c r="CE622" s="1218"/>
      <c r="CF622" s="1218"/>
      <c r="CG622" s="1219"/>
      <c r="CH622" s="1217">
        <f t="shared" si="7"/>
        <v>0</v>
      </c>
      <c r="CI622" s="1218"/>
      <c r="CJ622" s="1218"/>
      <c r="CK622" s="1218"/>
      <c r="CL622" s="1219"/>
      <c r="CM622" s="1223">
        <f t="shared" si="8"/>
        <v>0</v>
      </c>
      <c r="CN622" s="1224"/>
      <c r="CO622" s="1224"/>
      <c r="CP622" s="1224"/>
      <c r="CQ622" s="1225"/>
      <c r="CS622" s="1226">
        <f t="shared" si="11"/>
        <v>0</v>
      </c>
      <c r="CT622" s="1227"/>
      <c r="CU622" s="1227"/>
      <c r="CV622" s="1227"/>
      <c r="CW622" s="1228"/>
      <c r="CX622" s="1226">
        <f t="shared" si="12"/>
        <v>0</v>
      </c>
      <c r="CY622" s="1227"/>
      <c r="CZ622" s="1227"/>
      <c r="DA622" s="1227"/>
      <c r="DB622" s="1228"/>
      <c r="DC622" s="1226">
        <f t="shared" si="13"/>
        <v>0</v>
      </c>
      <c r="DD622" s="1227"/>
      <c r="DE622" s="1227"/>
      <c r="DF622" s="1227"/>
      <c r="DG622" s="1228"/>
      <c r="DH622" s="1226">
        <f t="shared" si="14"/>
        <v>0</v>
      </c>
      <c r="DI622" s="1227"/>
      <c r="DJ622" s="1227"/>
      <c r="DK622" s="1227"/>
      <c r="DL622" s="1228"/>
      <c r="DM622" s="1226">
        <f t="shared" si="15"/>
        <v>0</v>
      </c>
      <c r="DN622" s="1227"/>
      <c r="DO622" s="1227"/>
      <c r="DP622" s="1227"/>
      <c r="DQ622" s="1228"/>
      <c r="DR622" s="1226">
        <f t="shared" si="16"/>
        <v>0</v>
      </c>
      <c r="DS622" s="1227"/>
      <c r="DT622" s="1227"/>
      <c r="DU622" s="1227"/>
      <c r="DV622" s="1228"/>
    </row>
    <row r="623" spans="1:126" ht="12.95" customHeight="1">
      <c r="A623" s="3"/>
      <c r="B623" s="3"/>
      <c r="C623" s="3"/>
      <c r="AZ623" s="37"/>
      <c r="BA623" s="37"/>
      <c r="BB623" s="37"/>
      <c r="BC623" s="37"/>
      <c r="BD623" s="37"/>
      <c r="BE623" s="1217">
        <f t="shared" si="9"/>
        <v>0</v>
      </c>
      <c r="BF623" s="1219"/>
      <c r="BG623" s="1217">
        <f t="shared" si="1"/>
        <v>0</v>
      </c>
      <c r="BH623" s="1219"/>
      <c r="BI623" s="1217">
        <f t="shared" si="10"/>
        <v>0</v>
      </c>
      <c r="BJ623" s="1219"/>
      <c r="BK623" s="1217">
        <f t="shared" si="2"/>
        <v>0</v>
      </c>
      <c r="BL623" s="1219"/>
      <c r="BN623" s="1217">
        <f t="shared" si="3"/>
        <v>0</v>
      </c>
      <c r="BO623" s="1218"/>
      <c r="BP623" s="1218"/>
      <c r="BQ623" s="1218"/>
      <c r="BR623" s="1225"/>
      <c r="BS623" s="1217">
        <f t="shared" si="4"/>
        <v>0</v>
      </c>
      <c r="BT623" s="1218"/>
      <c r="BU623" s="1218"/>
      <c r="BV623" s="1218"/>
      <c r="BW623" s="1219"/>
      <c r="BX623" s="1217">
        <f t="shared" si="5"/>
        <v>0</v>
      </c>
      <c r="BY623" s="1218"/>
      <c r="BZ623" s="1218"/>
      <c r="CA623" s="1218"/>
      <c r="CB623" s="1219"/>
      <c r="CC623" s="1217">
        <f t="shared" si="6"/>
        <v>0</v>
      </c>
      <c r="CD623" s="1218"/>
      <c r="CE623" s="1218"/>
      <c r="CF623" s="1218"/>
      <c r="CG623" s="1219"/>
      <c r="CH623" s="1217">
        <f t="shared" si="7"/>
        <v>0</v>
      </c>
      <c r="CI623" s="1218"/>
      <c r="CJ623" s="1218"/>
      <c r="CK623" s="1218"/>
      <c r="CL623" s="1219"/>
      <c r="CM623" s="1223">
        <f t="shared" si="8"/>
        <v>0</v>
      </c>
      <c r="CN623" s="1224"/>
      <c r="CO623" s="1224"/>
      <c r="CP623" s="1224"/>
      <c r="CQ623" s="1225"/>
      <c r="CS623" s="1226">
        <f t="shared" si="11"/>
        <v>0</v>
      </c>
      <c r="CT623" s="1227"/>
      <c r="CU623" s="1227"/>
      <c r="CV623" s="1227"/>
      <c r="CW623" s="1228"/>
      <c r="CX623" s="1226">
        <f t="shared" si="12"/>
        <v>0</v>
      </c>
      <c r="CY623" s="1227"/>
      <c r="CZ623" s="1227"/>
      <c r="DA623" s="1227"/>
      <c r="DB623" s="1228"/>
      <c r="DC623" s="1226">
        <f t="shared" si="13"/>
        <v>0</v>
      </c>
      <c r="DD623" s="1227"/>
      <c r="DE623" s="1227"/>
      <c r="DF623" s="1227"/>
      <c r="DG623" s="1228"/>
      <c r="DH623" s="1226">
        <f t="shared" si="14"/>
        <v>0</v>
      </c>
      <c r="DI623" s="1227"/>
      <c r="DJ623" s="1227"/>
      <c r="DK623" s="1227"/>
      <c r="DL623" s="1228"/>
      <c r="DM623" s="1226">
        <f t="shared" si="15"/>
        <v>0</v>
      </c>
      <c r="DN623" s="1227"/>
      <c r="DO623" s="1227"/>
      <c r="DP623" s="1227"/>
      <c r="DQ623" s="1228"/>
      <c r="DR623" s="1226">
        <f t="shared" si="16"/>
        <v>0</v>
      </c>
      <c r="DS623" s="1227"/>
      <c r="DT623" s="1227"/>
      <c r="DU623" s="1227"/>
      <c r="DV623" s="1228"/>
    </row>
    <row r="624" spans="1:126" ht="12.95" customHeight="1">
      <c r="C624" s="3" t="s">
        <v>1304</v>
      </c>
      <c r="AZ624" s="37"/>
      <c r="BA624" s="37"/>
      <c r="BB624" s="37"/>
      <c r="BC624" s="37"/>
      <c r="BD624" s="37"/>
      <c r="BE624" s="1217">
        <f t="shared" ref="BE624:BE633" si="17">IF(AND(AH727&lt;=0.5,AH727&gt;=0.36),1,0)</f>
        <v>0</v>
      </c>
      <c r="BF624" s="1219"/>
      <c r="BG624" s="1217">
        <f t="shared" ref="BG624:BG633" si="18">IF(BE624=1,G727,0)</f>
        <v>0</v>
      </c>
      <c r="BH624" s="1219"/>
      <c r="BI624" s="1217">
        <f t="shared" ref="BI624:BI633" si="19">IF(AND(AH727&lt;=0.35,AH727&gt;0),1,0)</f>
        <v>0</v>
      </c>
      <c r="BJ624" s="1219"/>
      <c r="BK624" s="1217">
        <f t="shared" ref="BK624:BK633" si="20">IF(BI624=1,G727,0)</f>
        <v>0</v>
      </c>
      <c r="BL624" s="1219"/>
      <c r="BN624" s="1217">
        <f t="shared" si="3"/>
        <v>0</v>
      </c>
      <c r="BO624" s="1218"/>
      <c r="BP624" s="1218"/>
      <c r="BQ624" s="1218"/>
      <c r="BR624" s="1225"/>
      <c r="BS624" s="1217">
        <f t="shared" si="4"/>
        <v>0</v>
      </c>
      <c r="BT624" s="1218"/>
      <c r="BU624" s="1218"/>
      <c r="BV624" s="1218"/>
      <c r="BW624" s="1219"/>
      <c r="BX624" s="1217">
        <f t="shared" si="5"/>
        <v>0</v>
      </c>
      <c r="BY624" s="1218"/>
      <c r="BZ624" s="1218"/>
      <c r="CA624" s="1218"/>
      <c r="CB624" s="1219"/>
      <c r="CC624" s="1217">
        <f t="shared" si="6"/>
        <v>0</v>
      </c>
      <c r="CD624" s="1218"/>
      <c r="CE624" s="1218"/>
      <c r="CF624" s="1218"/>
      <c r="CG624" s="1219"/>
      <c r="CH624" s="1217">
        <f t="shared" si="7"/>
        <v>0</v>
      </c>
      <c r="CI624" s="1218"/>
      <c r="CJ624" s="1218"/>
      <c r="CK624" s="1218"/>
      <c r="CL624" s="1219"/>
      <c r="CM624" s="1223">
        <f t="shared" si="8"/>
        <v>0</v>
      </c>
      <c r="CN624" s="1224"/>
      <c r="CO624" s="1224"/>
      <c r="CP624" s="1224"/>
      <c r="CQ624" s="1225"/>
      <c r="CS624" s="1226">
        <f t="shared" ref="CS624:CS633" si="21">IF(AND(B727="SRO/Studio",AH727&lt;=0.3),G727,0)</f>
        <v>0</v>
      </c>
      <c r="CT624" s="1227"/>
      <c r="CU624" s="1227"/>
      <c r="CV624" s="1227"/>
      <c r="CW624" s="1228"/>
      <c r="CX624" s="1226">
        <f t="shared" ref="CX624:CX633" si="22">IF(AND(B727="1 Bedroom",AH727&lt;=0.3),G727,0)</f>
        <v>0</v>
      </c>
      <c r="CY624" s="1227"/>
      <c r="CZ624" s="1227"/>
      <c r="DA624" s="1227"/>
      <c r="DB624" s="1228"/>
      <c r="DC624" s="1226">
        <f t="shared" ref="DC624:DC633" si="23">IF(AND(B727="2 Bedrooms",AH727&lt;=0.3),G727,0)</f>
        <v>0</v>
      </c>
      <c r="DD624" s="1227"/>
      <c r="DE624" s="1227"/>
      <c r="DF624" s="1227"/>
      <c r="DG624" s="1228"/>
      <c r="DH624" s="1226">
        <f t="shared" ref="DH624:DH633" si="24">IF(AND(B727="3 Bedrooms",AH727&lt;=0.3),G727,0)</f>
        <v>0</v>
      </c>
      <c r="DI624" s="1227"/>
      <c r="DJ624" s="1227"/>
      <c r="DK624" s="1227"/>
      <c r="DL624" s="1228"/>
      <c r="DM624" s="1226">
        <f t="shared" ref="DM624:DM633" si="25">IF(AND(B727="4 Bedrooms",AH727&lt;=0.3),G727,0)</f>
        <v>0</v>
      </c>
      <c r="DN624" s="1227"/>
      <c r="DO624" s="1227"/>
      <c r="DP624" s="1227"/>
      <c r="DQ624" s="1228"/>
      <c r="DR624" s="1226">
        <f t="shared" ref="DR624:DR633" si="26">IF(AND(B727="5 Bedrooms",AH727&lt;=0.3),G727,0)</f>
        <v>0</v>
      </c>
      <c r="DS624" s="1227"/>
      <c r="DT624" s="1227"/>
      <c r="DU624" s="1227"/>
      <c r="DV624" s="1228"/>
    </row>
    <row r="625" spans="2:126" ht="12.95" customHeight="1">
      <c r="B625" s="731"/>
      <c r="C625" s="3"/>
      <c r="AZ625" s="37"/>
      <c r="BA625" s="37"/>
      <c r="BB625" s="37"/>
      <c r="BC625" s="37"/>
      <c r="BD625" s="37"/>
      <c r="BE625" s="1217">
        <f t="shared" si="17"/>
        <v>0</v>
      </c>
      <c r="BF625" s="1219"/>
      <c r="BG625" s="1217">
        <f t="shared" si="18"/>
        <v>0</v>
      </c>
      <c r="BH625" s="1219"/>
      <c r="BI625" s="1217">
        <f t="shared" si="19"/>
        <v>0</v>
      </c>
      <c r="BJ625" s="1219"/>
      <c r="BK625" s="1217">
        <f t="shared" si="20"/>
        <v>0</v>
      </c>
      <c r="BL625" s="1219"/>
      <c r="BN625" s="1217">
        <f t="shared" si="3"/>
        <v>0</v>
      </c>
      <c r="BO625" s="1218"/>
      <c r="BP625" s="1218"/>
      <c r="BQ625" s="1218"/>
      <c r="BR625" s="1225"/>
      <c r="BS625" s="1217">
        <f t="shared" si="4"/>
        <v>0</v>
      </c>
      <c r="BT625" s="1218"/>
      <c r="BU625" s="1218"/>
      <c r="BV625" s="1218"/>
      <c r="BW625" s="1219"/>
      <c r="BX625" s="1217">
        <f t="shared" si="5"/>
        <v>0</v>
      </c>
      <c r="BY625" s="1218"/>
      <c r="BZ625" s="1218"/>
      <c r="CA625" s="1218"/>
      <c r="CB625" s="1219"/>
      <c r="CC625" s="1217">
        <f t="shared" si="6"/>
        <v>0</v>
      </c>
      <c r="CD625" s="1218"/>
      <c r="CE625" s="1218"/>
      <c r="CF625" s="1218"/>
      <c r="CG625" s="1219"/>
      <c r="CH625" s="1217">
        <f t="shared" si="7"/>
        <v>0</v>
      </c>
      <c r="CI625" s="1218"/>
      <c r="CJ625" s="1218"/>
      <c r="CK625" s="1218"/>
      <c r="CL625" s="1219"/>
      <c r="CM625" s="1223">
        <f t="shared" si="8"/>
        <v>0</v>
      </c>
      <c r="CN625" s="1224"/>
      <c r="CO625" s="1224"/>
      <c r="CP625" s="1224"/>
      <c r="CQ625" s="1225"/>
      <c r="CS625" s="1226">
        <f t="shared" si="21"/>
        <v>0</v>
      </c>
      <c r="CT625" s="1227"/>
      <c r="CU625" s="1227"/>
      <c r="CV625" s="1227"/>
      <c r="CW625" s="1228"/>
      <c r="CX625" s="1226">
        <f t="shared" si="22"/>
        <v>0</v>
      </c>
      <c r="CY625" s="1227"/>
      <c r="CZ625" s="1227"/>
      <c r="DA625" s="1227"/>
      <c r="DB625" s="1228"/>
      <c r="DC625" s="1226">
        <f t="shared" si="23"/>
        <v>0</v>
      </c>
      <c r="DD625" s="1227"/>
      <c r="DE625" s="1227"/>
      <c r="DF625" s="1227"/>
      <c r="DG625" s="1228"/>
      <c r="DH625" s="1226">
        <f t="shared" si="24"/>
        <v>0</v>
      </c>
      <c r="DI625" s="1227"/>
      <c r="DJ625" s="1227"/>
      <c r="DK625" s="1227"/>
      <c r="DL625" s="1228"/>
      <c r="DM625" s="1226">
        <f t="shared" si="25"/>
        <v>0</v>
      </c>
      <c r="DN625" s="1227"/>
      <c r="DO625" s="1227"/>
      <c r="DP625" s="1227"/>
      <c r="DQ625" s="1228"/>
      <c r="DR625" s="1226">
        <f t="shared" si="26"/>
        <v>0</v>
      </c>
      <c r="DS625" s="1227"/>
      <c r="DT625" s="1227"/>
      <c r="DU625" s="1227"/>
      <c r="DV625" s="1228"/>
    </row>
    <row r="626" spans="2:126" ht="12.95" customHeight="1">
      <c r="B626" s="1446" t="s">
        <v>1305</v>
      </c>
      <c r="C626" s="1447"/>
      <c r="D626" s="1447"/>
      <c r="E626" s="1447"/>
      <c r="F626" s="1447"/>
      <c r="G626" s="1447"/>
      <c r="H626" s="1447"/>
      <c r="I626" s="1447"/>
      <c r="J626" s="1447"/>
      <c r="K626" s="1447"/>
      <c r="L626" s="1447"/>
      <c r="M626" s="1333" t="s">
        <v>1306</v>
      </c>
      <c r="N626" s="1333"/>
      <c r="O626" s="1333"/>
      <c r="P626" s="1333"/>
      <c r="Q626" s="1284" t="s">
        <v>1360</v>
      </c>
      <c r="R626" s="1285"/>
      <c r="S626" s="1286"/>
      <c r="T626" s="1284" t="s">
        <v>1361</v>
      </c>
      <c r="U626" s="1285"/>
      <c r="V626" s="1286"/>
      <c r="W626" s="1366" t="s">
        <v>1309</v>
      </c>
      <c r="X626" s="1366"/>
      <c r="Y626" s="1367"/>
      <c r="Z626" s="1333" t="s">
        <v>1362</v>
      </c>
      <c r="AA626" s="1333"/>
      <c r="AB626" s="1333"/>
      <c r="AC626" s="1354" t="s">
        <v>1311</v>
      </c>
      <c r="AD626" s="1355"/>
      <c r="AE626" s="1356"/>
      <c r="AF626" s="1284" t="s">
        <v>1363</v>
      </c>
      <c r="AG626" s="1285"/>
      <c r="AH626" s="1285"/>
      <c r="AI626" s="1285"/>
      <c r="AJ626" s="1286"/>
      <c r="AK626" s="1372" t="s">
        <v>1364</v>
      </c>
      <c r="AL626" s="1373"/>
      <c r="AM626" s="1373"/>
      <c r="AN626" s="1374"/>
      <c r="AO626" s="1333" t="s">
        <v>1313</v>
      </c>
      <c r="AP626" s="1333"/>
      <c r="AQ626" s="1333"/>
      <c r="AR626" s="1333"/>
      <c r="AS626" s="1333"/>
      <c r="AT626" s="37"/>
      <c r="AU626" s="37"/>
      <c r="AV626" s="37"/>
      <c r="AW626" s="37"/>
      <c r="AX626" s="37"/>
      <c r="AY626" s="37"/>
      <c r="AZ626" s="37"/>
      <c r="BE626" s="1217">
        <f t="shared" si="17"/>
        <v>0</v>
      </c>
      <c r="BF626" s="1219"/>
      <c r="BG626" s="1217">
        <f t="shared" si="18"/>
        <v>0</v>
      </c>
      <c r="BH626" s="1219"/>
      <c r="BI626" s="1217">
        <f t="shared" si="19"/>
        <v>0</v>
      </c>
      <c r="BJ626" s="1219"/>
      <c r="BK626" s="1217">
        <f t="shared" si="20"/>
        <v>0</v>
      </c>
      <c r="BL626" s="1219"/>
      <c r="BN626" s="1217">
        <f t="shared" si="3"/>
        <v>0</v>
      </c>
      <c r="BO626" s="1218"/>
      <c r="BP626" s="1218"/>
      <c r="BQ626" s="1218"/>
      <c r="BR626" s="1225"/>
      <c r="BS626" s="1217">
        <f t="shared" si="4"/>
        <v>0</v>
      </c>
      <c r="BT626" s="1218"/>
      <c r="BU626" s="1218"/>
      <c r="BV626" s="1218"/>
      <c r="BW626" s="1219"/>
      <c r="BX626" s="1217">
        <f t="shared" si="5"/>
        <v>0</v>
      </c>
      <c r="BY626" s="1218"/>
      <c r="BZ626" s="1218"/>
      <c r="CA626" s="1218"/>
      <c r="CB626" s="1219"/>
      <c r="CC626" s="1217">
        <f t="shared" si="6"/>
        <v>0</v>
      </c>
      <c r="CD626" s="1218"/>
      <c r="CE626" s="1218"/>
      <c r="CF626" s="1218"/>
      <c r="CG626" s="1219"/>
      <c r="CH626" s="1217">
        <f t="shared" si="7"/>
        <v>0</v>
      </c>
      <c r="CI626" s="1218"/>
      <c r="CJ626" s="1218"/>
      <c r="CK626" s="1218"/>
      <c r="CL626" s="1219"/>
      <c r="CM626" s="1223">
        <f t="shared" si="8"/>
        <v>0</v>
      </c>
      <c r="CN626" s="1224"/>
      <c r="CO626" s="1224"/>
      <c r="CP626" s="1224"/>
      <c r="CQ626" s="1225"/>
      <c r="CS626" s="1226">
        <f t="shared" si="21"/>
        <v>0</v>
      </c>
      <c r="CT626" s="1227"/>
      <c r="CU626" s="1227"/>
      <c r="CV626" s="1227"/>
      <c r="CW626" s="1228"/>
      <c r="CX626" s="1226">
        <f t="shared" si="22"/>
        <v>0</v>
      </c>
      <c r="CY626" s="1227"/>
      <c r="CZ626" s="1227"/>
      <c r="DA626" s="1227"/>
      <c r="DB626" s="1228"/>
      <c r="DC626" s="1226">
        <f t="shared" si="23"/>
        <v>0</v>
      </c>
      <c r="DD626" s="1227"/>
      <c r="DE626" s="1227"/>
      <c r="DF626" s="1227"/>
      <c r="DG626" s="1228"/>
      <c r="DH626" s="1226">
        <f t="shared" si="24"/>
        <v>0</v>
      </c>
      <c r="DI626" s="1227"/>
      <c r="DJ626" s="1227"/>
      <c r="DK626" s="1227"/>
      <c r="DL626" s="1228"/>
      <c r="DM626" s="1226">
        <f t="shared" si="25"/>
        <v>0</v>
      </c>
      <c r="DN626" s="1227"/>
      <c r="DO626" s="1227"/>
      <c r="DP626" s="1227"/>
      <c r="DQ626" s="1228"/>
      <c r="DR626" s="1226">
        <f t="shared" si="26"/>
        <v>0</v>
      </c>
      <c r="DS626" s="1227"/>
      <c r="DT626" s="1227"/>
      <c r="DU626" s="1227"/>
      <c r="DV626" s="1228"/>
    </row>
    <row r="627" spans="2:126" ht="12.95" customHeight="1">
      <c r="B627" s="1448"/>
      <c r="C627" s="1392"/>
      <c r="D627" s="1392"/>
      <c r="E627" s="1392"/>
      <c r="F627" s="1392"/>
      <c r="G627" s="1392"/>
      <c r="H627" s="1392"/>
      <c r="I627" s="1392"/>
      <c r="J627" s="1392"/>
      <c r="K627" s="1392"/>
      <c r="L627" s="1392"/>
      <c r="M627" s="1333"/>
      <c r="N627" s="1333"/>
      <c r="O627" s="1333"/>
      <c r="P627" s="1333"/>
      <c r="Q627" s="1287"/>
      <c r="R627" s="1288"/>
      <c r="S627" s="1289"/>
      <c r="T627" s="1287"/>
      <c r="U627" s="1288"/>
      <c r="V627" s="1289"/>
      <c r="W627" s="1368"/>
      <c r="X627" s="1368"/>
      <c r="Y627" s="1369"/>
      <c r="Z627" s="1333"/>
      <c r="AA627" s="1333"/>
      <c r="AB627" s="1333"/>
      <c r="AC627" s="1357"/>
      <c r="AD627" s="1358"/>
      <c r="AE627" s="1359"/>
      <c r="AF627" s="1287"/>
      <c r="AG627" s="1288"/>
      <c r="AH627" s="1288"/>
      <c r="AI627" s="1288"/>
      <c r="AJ627" s="1289"/>
      <c r="AK627" s="1375"/>
      <c r="AL627" s="1376"/>
      <c r="AM627" s="1376"/>
      <c r="AN627" s="1377"/>
      <c r="AO627" s="1333"/>
      <c r="AP627" s="1333"/>
      <c r="AQ627" s="1333"/>
      <c r="AR627" s="1333"/>
      <c r="AS627" s="1333"/>
      <c r="AT627" s="37"/>
      <c r="AU627" s="37"/>
      <c r="AV627" s="37"/>
      <c r="AW627" s="37"/>
      <c r="AX627" s="37"/>
      <c r="AY627" s="37"/>
      <c r="AZ627" s="37"/>
      <c r="BE627" s="1217">
        <f t="shared" si="17"/>
        <v>0</v>
      </c>
      <c r="BF627" s="1219"/>
      <c r="BG627" s="1217">
        <f t="shared" si="18"/>
        <v>0</v>
      </c>
      <c r="BH627" s="1219"/>
      <c r="BI627" s="1217">
        <f t="shared" si="19"/>
        <v>0</v>
      </c>
      <c r="BJ627" s="1219"/>
      <c r="BK627" s="1217">
        <f t="shared" si="20"/>
        <v>0</v>
      </c>
      <c r="BL627" s="1219"/>
      <c r="BN627" s="1217">
        <f t="shared" si="3"/>
        <v>0</v>
      </c>
      <c r="BO627" s="1218"/>
      <c r="BP627" s="1218"/>
      <c r="BQ627" s="1218"/>
      <c r="BR627" s="1225"/>
      <c r="BS627" s="1217">
        <f t="shared" si="4"/>
        <v>0</v>
      </c>
      <c r="BT627" s="1218"/>
      <c r="BU627" s="1218"/>
      <c r="BV627" s="1218"/>
      <c r="BW627" s="1219"/>
      <c r="BX627" s="1217">
        <f t="shared" si="5"/>
        <v>0</v>
      </c>
      <c r="BY627" s="1218"/>
      <c r="BZ627" s="1218"/>
      <c r="CA627" s="1218"/>
      <c r="CB627" s="1219"/>
      <c r="CC627" s="1217">
        <f t="shared" si="6"/>
        <v>0</v>
      </c>
      <c r="CD627" s="1218"/>
      <c r="CE627" s="1218"/>
      <c r="CF627" s="1218"/>
      <c r="CG627" s="1219"/>
      <c r="CH627" s="1217">
        <f t="shared" si="7"/>
        <v>0</v>
      </c>
      <c r="CI627" s="1218"/>
      <c r="CJ627" s="1218"/>
      <c r="CK627" s="1218"/>
      <c r="CL627" s="1219"/>
      <c r="CM627" s="1223">
        <f t="shared" si="8"/>
        <v>0</v>
      </c>
      <c r="CN627" s="1224"/>
      <c r="CO627" s="1224"/>
      <c r="CP627" s="1224"/>
      <c r="CQ627" s="1225"/>
      <c r="CS627" s="1226">
        <f t="shared" si="21"/>
        <v>0</v>
      </c>
      <c r="CT627" s="1227"/>
      <c r="CU627" s="1227"/>
      <c r="CV627" s="1227"/>
      <c r="CW627" s="1228"/>
      <c r="CX627" s="1226">
        <f t="shared" si="22"/>
        <v>0</v>
      </c>
      <c r="CY627" s="1227"/>
      <c r="CZ627" s="1227"/>
      <c r="DA627" s="1227"/>
      <c r="DB627" s="1228"/>
      <c r="DC627" s="1226">
        <f t="shared" si="23"/>
        <v>0</v>
      </c>
      <c r="DD627" s="1227"/>
      <c r="DE627" s="1227"/>
      <c r="DF627" s="1227"/>
      <c r="DG627" s="1228"/>
      <c r="DH627" s="1226">
        <f t="shared" si="24"/>
        <v>0</v>
      </c>
      <c r="DI627" s="1227"/>
      <c r="DJ627" s="1227"/>
      <c r="DK627" s="1227"/>
      <c r="DL627" s="1228"/>
      <c r="DM627" s="1226">
        <f t="shared" si="25"/>
        <v>0</v>
      </c>
      <c r="DN627" s="1227"/>
      <c r="DO627" s="1227"/>
      <c r="DP627" s="1227"/>
      <c r="DQ627" s="1228"/>
      <c r="DR627" s="1226">
        <f t="shared" si="26"/>
        <v>0</v>
      </c>
      <c r="DS627" s="1227"/>
      <c r="DT627" s="1227"/>
      <c r="DU627" s="1227"/>
      <c r="DV627" s="1228"/>
    </row>
    <row r="628" spans="2:126" ht="12.95" customHeight="1">
      <c r="B628" s="1449"/>
      <c r="C628" s="1450"/>
      <c r="D628" s="1450"/>
      <c r="E628" s="1450"/>
      <c r="F628" s="1450"/>
      <c r="G628" s="1450"/>
      <c r="H628" s="1450"/>
      <c r="I628" s="1450"/>
      <c r="J628" s="1450"/>
      <c r="K628" s="1450"/>
      <c r="L628" s="1450"/>
      <c r="M628" s="1333"/>
      <c r="N628" s="1333"/>
      <c r="O628" s="1333"/>
      <c r="P628" s="1333"/>
      <c r="Q628" s="1290"/>
      <c r="R628" s="1291"/>
      <c r="S628" s="1292"/>
      <c r="T628" s="1290"/>
      <c r="U628" s="1291"/>
      <c r="V628" s="1292"/>
      <c r="W628" s="1370"/>
      <c r="X628" s="1370"/>
      <c r="Y628" s="1371"/>
      <c r="Z628" s="1333"/>
      <c r="AA628" s="1333"/>
      <c r="AB628" s="1333"/>
      <c r="AC628" s="1360"/>
      <c r="AD628" s="1361"/>
      <c r="AE628" s="1362"/>
      <c r="AF628" s="1290"/>
      <c r="AG628" s="1291"/>
      <c r="AH628" s="1291"/>
      <c r="AI628" s="1291"/>
      <c r="AJ628" s="1292"/>
      <c r="AK628" s="1378"/>
      <c r="AL628" s="1379"/>
      <c r="AM628" s="1379"/>
      <c r="AN628" s="1380"/>
      <c r="AO628" s="1333"/>
      <c r="AP628" s="1333"/>
      <c r="AQ628" s="1333"/>
      <c r="AR628" s="1333"/>
      <c r="AS628" s="1333"/>
      <c r="AT628" s="37"/>
      <c r="AU628" s="37"/>
      <c r="AV628" s="37"/>
      <c r="AW628" s="37"/>
      <c r="AX628" s="37"/>
      <c r="AY628" s="37"/>
      <c r="AZ628" s="37"/>
      <c r="BE628" s="1217">
        <f t="shared" si="17"/>
        <v>0</v>
      </c>
      <c r="BF628" s="1219"/>
      <c r="BG628" s="1217">
        <f t="shared" si="18"/>
        <v>0</v>
      </c>
      <c r="BH628" s="1219"/>
      <c r="BI628" s="1217">
        <f t="shared" si="19"/>
        <v>0</v>
      </c>
      <c r="BJ628" s="1219"/>
      <c r="BK628" s="1217">
        <f t="shared" si="20"/>
        <v>0</v>
      </c>
      <c r="BL628" s="1219"/>
      <c r="BN628" s="1217">
        <f t="shared" si="3"/>
        <v>0</v>
      </c>
      <c r="BO628" s="1218"/>
      <c r="BP628" s="1218"/>
      <c r="BQ628" s="1218"/>
      <c r="BR628" s="1225"/>
      <c r="BS628" s="1217">
        <f t="shared" si="4"/>
        <v>0</v>
      </c>
      <c r="BT628" s="1218"/>
      <c r="BU628" s="1218"/>
      <c r="BV628" s="1218"/>
      <c r="BW628" s="1219"/>
      <c r="BX628" s="1217">
        <f t="shared" si="5"/>
        <v>0</v>
      </c>
      <c r="BY628" s="1218"/>
      <c r="BZ628" s="1218"/>
      <c r="CA628" s="1218"/>
      <c r="CB628" s="1219"/>
      <c r="CC628" s="1217">
        <f t="shared" si="6"/>
        <v>0</v>
      </c>
      <c r="CD628" s="1218"/>
      <c r="CE628" s="1218"/>
      <c r="CF628" s="1218"/>
      <c r="CG628" s="1219"/>
      <c r="CH628" s="1217">
        <f t="shared" si="7"/>
        <v>0</v>
      </c>
      <c r="CI628" s="1218"/>
      <c r="CJ628" s="1218"/>
      <c r="CK628" s="1218"/>
      <c r="CL628" s="1219"/>
      <c r="CM628" s="1223">
        <f t="shared" si="8"/>
        <v>0</v>
      </c>
      <c r="CN628" s="1224"/>
      <c r="CO628" s="1224"/>
      <c r="CP628" s="1224"/>
      <c r="CQ628" s="1225"/>
      <c r="CS628" s="1226">
        <f t="shared" si="21"/>
        <v>0</v>
      </c>
      <c r="CT628" s="1227"/>
      <c r="CU628" s="1227"/>
      <c r="CV628" s="1227"/>
      <c r="CW628" s="1228"/>
      <c r="CX628" s="1226">
        <f t="shared" si="22"/>
        <v>0</v>
      </c>
      <c r="CY628" s="1227"/>
      <c r="CZ628" s="1227"/>
      <c r="DA628" s="1227"/>
      <c r="DB628" s="1228"/>
      <c r="DC628" s="1226">
        <f t="shared" si="23"/>
        <v>0</v>
      </c>
      <c r="DD628" s="1227"/>
      <c r="DE628" s="1227"/>
      <c r="DF628" s="1227"/>
      <c r="DG628" s="1228"/>
      <c r="DH628" s="1226">
        <f t="shared" si="24"/>
        <v>0</v>
      </c>
      <c r="DI628" s="1227"/>
      <c r="DJ628" s="1227"/>
      <c r="DK628" s="1227"/>
      <c r="DL628" s="1228"/>
      <c r="DM628" s="1226">
        <f t="shared" si="25"/>
        <v>0</v>
      </c>
      <c r="DN628" s="1227"/>
      <c r="DO628" s="1227"/>
      <c r="DP628" s="1227"/>
      <c r="DQ628" s="1228"/>
      <c r="DR628" s="1226">
        <f t="shared" si="26"/>
        <v>0</v>
      </c>
      <c r="DS628" s="1227"/>
      <c r="DT628" s="1227"/>
      <c r="DU628" s="1227"/>
      <c r="DV628" s="1228"/>
    </row>
    <row r="629" spans="2:126" ht="12.95" customHeight="1">
      <c r="B629" s="50" t="s">
        <v>15</v>
      </c>
      <c r="C629" s="1244" t="s">
        <v>1365</v>
      </c>
      <c r="D629" s="1244"/>
      <c r="E629" s="1244"/>
      <c r="F629" s="1244"/>
      <c r="G629" s="1244"/>
      <c r="H629" s="1244"/>
      <c r="I629" s="1244"/>
      <c r="J629" s="1244"/>
      <c r="K629" s="1244"/>
      <c r="L629" s="1244"/>
      <c r="M629" s="1315" t="s">
        <v>1284</v>
      </c>
      <c r="N629" s="1315"/>
      <c r="O629" s="1315"/>
      <c r="P629" s="1315"/>
      <c r="Q629" s="1348">
        <v>660</v>
      </c>
      <c r="R629" s="1349"/>
      <c r="S629" s="1350"/>
      <c r="T629" s="1345">
        <v>660</v>
      </c>
      <c r="U629" s="1346"/>
      <c r="V629" s="1347"/>
      <c r="W629" s="1312">
        <v>0</v>
      </c>
      <c r="X629" s="1313"/>
      <c r="Y629" s="1314"/>
      <c r="Z629" s="1306" t="s">
        <v>1366</v>
      </c>
      <c r="AA629" s="1307"/>
      <c r="AB629" s="1308"/>
      <c r="AC629" s="1363">
        <v>3</v>
      </c>
      <c r="AD629" s="1364"/>
      <c r="AE629" s="1365"/>
      <c r="AF629" s="1153"/>
      <c r="AG629" s="1154"/>
      <c r="AH629" s="1154"/>
      <c r="AI629" s="1154"/>
      <c r="AJ629" s="1155"/>
      <c r="AK629" s="1309"/>
      <c r="AL629" s="1310"/>
      <c r="AM629" s="1310"/>
      <c r="AN629" s="1311"/>
      <c r="AO629" s="1047">
        <v>12070000</v>
      </c>
      <c r="AP629" s="1047"/>
      <c r="AQ629" s="1047"/>
      <c r="AR629" s="1047"/>
      <c r="AS629" s="1047"/>
      <c r="AT629" s="834" t="str">
        <f t="shared" ref="AT629:AT640" si="27">IF(AND(NOT(C628=""),C629="",NOT(C630="")),"!","")</f>
        <v/>
      </c>
      <c r="AU629" s="37"/>
      <c r="AV629" s="37"/>
      <c r="AW629" s="37"/>
      <c r="AX629" s="37"/>
      <c r="AY629" s="37"/>
      <c r="BA629" s="37" t="s">
        <v>1166</v>
      </c>
      <c r="BC629" s="37"/>
      <c r="BD629" s="37"/>
      <c r="BE629" s="1217">
        <f t="shared" si="17"/>
        <v>0</v>
      </c>
      <c r="BF629" s="1219"/>
      <c r="BG629" s="1217">
        <f t="shared" si="18"/>
        <v>0</v>
      </c>
      <c r="BH629" s="1219"/>
      <c r="BI629" s="1217">
        <f t="shared" si="19"/>
        <v>0</v>
      </c>
      <c r="BJ629" s="1219"/>
      <c r="BK629" s="1217">
        <f t="shared" si="20"/>
        <v>0</v>
      </c>
      <c r="BL629" s="1219"/>
      <c r="BN629" s="1217">
        <f t="shared" si="3"/>
        <v>0</v>
      </c>
      <c r="BO629" s="1218"/>
      <c r="BP629" s="1218"/>
      <c r="BQ629" s="1218"/>
      <c r="BR629" s="1225"/>
      <c r="BS629" s="1217">
        <f t="shared" si="4"/>
        <v>0</v>
      </c>
      <c r="BT629" s="1218"/>
      <c r="BU629" s="1218"/>
      <c r="BV629" s="1218"/>
      <c r="BW629" s="1219"/>
      <c r="BX629" s="1217">
        <f t="shared" si="5"/>
        <v>0</v>
      </c>
      <c r="BY629" s="1218"/>
      <c r="BZ629" s="1218"/>
      <c r="CA629" s="1218"/>
      <c r="CB629" s="1219"/>
      <c r="CC629" s="1217">
        <f t="shared" si="6"/>
        <v>0</v>
      </c>
      <c r="CD629" s="1218"/>
      <c r="CE629" s="1218"/>
      <c r="CF629" s="1218"/>
      <c r="CG629" s="1219"/>
      <c r="CH629" s="1217">
        <f t="shared" si="7"/>
        <v>0</v>
      </c>
      <c r="CI629" s="1218"/>
      <c r="CJ629" s="1218"/>
      <c r="CK629" s="1218"/>
      <c r="CL629" s="1219"/>
      <c r="CM629" s="1223">
        <f t="shared" si="8"/>
        <v>0</v>
      </c>
      <c r="CN629" s="1224"/>
      <c r="CO629" s="1224"/>
      <c r="CP629" s="1224"/>
      <c r="CQ629" s="1225"/>
      <c r="CS629" s="1226">
        <f t="shared" si="21"/>
        <v>0</v>
      </c>
      <c r="CT629" s="1227"/>
      <c r="CU629" s="1227"/>
      <c r="CV629" s="1227"/>
      <c r="CW629" s="1228"/>
      <c r="CX629" s="1226">
        <f t="shared" si="22"/>
        <v>0</v>
      </c>
      <c r="CY629" s="1227"/>
      <c r="CZ629" s="1227"/>
      <c r="DA629" s="1227"/>
      <c r="DB629" s="1228"/>
      <c r="DC629" s="1226">
        <f t="shared" si="23"/>
        <v>0</v>
      </c>
      <c r="DD629" s="1227"/>
      <c r="DE629" s="1227"/>
      <c r="DF629" s="1227"/>
      <c r="DG629" s="1228"/>
      <c r="DH629" s="1226">
        <f t="shared" si="24"/>
        <v>0</v>
      </c>
      <c r="DI629" s="1227"/>
      <c r="DJ629" s="1227"/>
      <c r="DK629" s="1227"/>
      <c r="DL629" s="1228"/>
      <c r="DM629" s="1226">
        <f t="shared" si="25"/>
        <v>0</v>
      </c>
      <c r="DN629" s="1227"/>
      <c r="DO629" s="1227"/>
      <c r="DP629" s="1227"/>
      <c r="DQ629" s="1228"/>
      <c r="DR629" s="1226">
        <f t="shared" si="26"/>
        <v>0</v>
      </c>
      <c r="DS629" s="1227"/>
      <c r="DT629" s="1227"/>
      <c r="DU629" s="1227"/>
      <c r="DV629" s="1228"/>
    </row>
    <row r="630" spans="2:126" ht="12.95" customHeight="1">
      <c r="B630" s="51" t="s">
        <v>28</v>
      </c>
      <c r="C630" s="1244" t="s">
        <v>1316</v>
      </c>
      <c r="D630" s="1244"/>
      <c r="E630" s="1244"/>
      <c r="F630" s="1244"/>
      <c r="G630" s="1244"/>
      <c r="H630" s="1244"/>
      <c r="I630" s="1244"/>
      <c r="J630" s="1244"/>
      <c r="K630" s="1244"/>
      <c r="L630" s="1244"/>
      <c r="M630" s="1315" t="s">
        <v>1284</v>
      </c>
      <c r="N630" s="1315"/>
      <c r="O630" s="1315"/>
      <c r="P630" s="1315"/>
      <c r="Q630" s="1348">
        <v>660</v>
      </c>
      <c r="R630" s="1349"/>
      <c r="S630" s="1350"/>
      <c r="T630" s="1345">
        <v>660</v>
      </c>
      <c r="U630" s="1346"/>
      <c r="V630" s="1347"/>
      <c r="W630" s="1312">
        <v>0.03</v>
      </c>
      <c r="X630" s="1313"/>
      <c r="Y630" s="1314"/>
      <c r="Z630" s="1306" t="s">
        <v>1366</v>
      </c>
      <c r="AA630" s="1307"/>
      <c r="AB630" s="1308"/>
      <c r="AC630" s="1363">
        <v>2</v>
      </c>
      <c r="AD630" s="1364"/>
      <c r="AE630" s="1365"/>
      <c r="AF630" s="1153"/>
      <c r="AG630" s="1154"/>
      <c r="AH630" s="1154"/>
      <c r="AI630" s="1154"/>
      <c r="AJ630" s="1155"/>
      <c r="AK630" s="1309"/>
      <c r="AL630" s="1310"/>
      <c r="AM630" s="1310"/>
      <c r="AN630" s="1311"/>
      <c r="AO630" s="1047">
        <v>6926828</v>
      </c>
      <c r="AP630" s="1047"/>
      <c r="AQ630" s="1047"/>
      <c r="AR630" s="1047"/>
      <c r="AS630" s="1047"/>
      <c r="AT630" s="834" t="str">
        <f t="shared" si="27"/>
        <v/>
      </c>
      <c r="AU630" s="37"/>
      <c r="AV630" s="37"/>
      <c r="AW630" s="37"/>
      <c r="AX630" s="37"/>
      <c r="AY630" s="37"/>
      <c r="BA630" s="37" t="s">
        <v>1367</v>
      </c>
      <c r="BC630" s="37"/>
      <c r="BD630" s="37"/>
      <c r="BE630" s="1217">
        <f t="shared" si="17"/>
        <v>0</v>
      </c>
      <c r="BF630" s="1219"/>
      <c r="BG630" s="1217">
        <f t="shared" si="18"/>
        <v>0</v>
      </c>
      <c r="BH630" s="1219"/>
      <c r="BI630" s="1217">
        <f t="shared" si="19"/>
        <v>0</v>
      </c>
      <c r="BJ630" s="1219"/>
      <c r="BK630" s="1217">
        <f t="shared" si="20"/>
        <v>0</v>
      </c>
      <c r="BL630" s="1219"/>
      <c r="BN630" s="1217">
        <f t="shared" si="3"/>
        <v>0</v>
      </c>
      <c r="BO630" s="1218"/>
      <c r="BP630" s="1218"/>
      <c r="BQ630" s="1218"/>
      <c r="BR630" s="1225"/>
      <c r="BS630" s="1217">
        <f t="shared" si="4"/>
        <v>0</v>
      </c>
      <c r="BT630" s="1218"/>
      <c r="BU630" s="1218"/>
      <c r="BV630" s="1218"/>
      <c r="BW630" s="1219"/>
      <c r="BX630" s="1217">
        <f t="shared" si="5"/>
        <v>0</v>
      </c>
      <c r="BY630" s="1218"/>
      <c r="BZ630" s="1218"/>
      <c r="CA630" s="1218"/>
      <c r="CB630" s="1219"/>
      <c r="CC630" s="1217">
        <f t="shared" si="6"/>
        <v>0</v>
      </c>
      <c r="CD630" s="1218"/>
      <c r="CE630" s="1218"/>
      <c r="CF630" s="1218"/>
      <c r="CG630" s="1219"/>
      <c r="CH630" s="1217">
        <f t="shared" si="7"/>
        <v>0</v>
      </c>
      <c r="CI630" s="1218"/>
      <c r="CJ630" s="1218"/>
      <c r="CK630" s="1218"/>
      <c r="CL630" s="1219"/>
      <c r="CM630" s="1223">
        <f t="shared" si="8"/>
        <v>0</v>
      </c>
      <c r="CN630" s="1224"/>
      <c r="CO630" s="1224"/>
      <c r="CP630" s="1224"/>
      <c r="CQ630" s="1225"/>
      <c r="CS630" s="1226">
        <f t="shared" si="21"/>
        <v>0</v>
      </c>
      <c r="CT630" s="1227"/>
      <c r="CU630" s="1227"/>
      <c r="CV630" s="1227"/>
      <c r="CW630" s="1228"/>
      <c r="CX630" s="1226">
        <f t="shared" si="22"/>
        <v>0</v>
      </c>
      <c r="CY630" s="1227"/>
      <c r="CZ630" s="1227"/>
      <c r="DA630" s="1227"/>
      <c r="DB630" s="1228"/>
      <c r="DC630" s="1226">
        <f t="shared" si="23"/>
        <v>0</v>
      </c>
      <c r="DD630" s="1227"/>
      <c r="DE630" s="1227"/>
      <c r="DF630" s="1227"/>
      <c r="DG630" s="1228"/>
      <c r="DH630" s="1226">
        <f t="shared" si="24"/>
        <v>0</v>
      </c>
      <c r="DI630" s="1227"/>
      <c r="DJ630" s="1227"/>
      <c r="DK630" s="1227"/>
      <c r="DL630" s="1228"/>
      <c r="DM630" s="1226">
        <f t="shared" si="25"/>
        <v>0</v>
      </c>
      <c r="DN630" s="1227"/>
      <c r="DO630" s="1227"/>
      <c r="DP630" s="1227"/>
      <c r="DQ630" s="1228"/>
      <c r="DR630" s="1226">
        <f t="shared" si="26"/>
        <v>0</v>
      </c>
      <c r="DS630" s="1227"/>
      <c r="DT630" s="1227"/>
      <c r="DU630" s="1227"/>
      <c r="DV630" s="1228"/>
    </row>
    <row r="631" spans="2:126" ht="12.95" customHeight="1">
      <c r="B631" s="51" t="s">
        <v>34</v>
      </c>
      <c r="C631" s="1244" t="s">
        <v>1318</v>
      </c>
      <c r="D631" s="1244"/>
      <c r="E631" s="1244"/>
      <c r="F631" s="1244"/>
      <c r="G631" s="1244"/>
      <c r="H631" s="1244"/>
      <c r="I631" s="1244"/>
      <c r="J631" s="1244"/>
      <c r="K631" s="1244"/>
      <c r="L631" s="1244"/>
      <c r="M631" s="1315" t="s">
        <v>1284</v>
      </c>
      <c r="N631" s="1315"/>
      <c r="O631" s="1315"/>
      <c r="P631" s="1315"/>
      <c r="Q631" s="1348">
        <v>660</v>
      </c>
      <c r="R631" s="1349"/>
      <c r="S631" s="1350"/>
      <c r="T631" s="1345">
        <v>660</v>
      </c>
      <c r="U631" s="1346"/>
      <c r="V631" s="1347"/>
      <c r="W631" s="1312">
        <v>0.03</v>
      </c>
      <c r="X631" s="1313"/>
      <c r="Y631" s="1314"/>
      <c r="Z631" s="1306" t="s">
        <v>1366</v>
      </c>
      <c r="AA631" s="1307"/>
      <c r="AB631" s="1308"/>
      <c r="AC631" s="1363">
        <v>1</v>
      </c>
      <c r="AD631" s="1364"/>
      <c r="AE631" s="1365"/>
      <c r="AF631" s="1153"/>
      <c r="AG631" s="1154"/>
      <c r="AH631" s="1154"/>
      <c r="AI631" s="1154"/>
      <c r="AJ631" s="1155"/>
      <c r="AK631" s="1309"/>
      <c r="AL631" s="1310"/>
      <c r="AM631" s="1310"/>
      <c r="AN631" s="1311"/>
      <c r="AO631" s="1047">
        <v>778654</v>
      </c>
      <c r="AP631" s="1047"/>
      <c r="AQ631" s="1047"/>
      <c r="AR631" s="1047"/>
      <c r="AS631" s="1047"/>
      <c r="AT631" s="834" t="str">
        <f t="shared" si="27"/>
        <v/>
      </c>
      <c r="AU631" s="37"/>
      <c r="AV631" s="37"/>
      <c r="AW631" s="37"/>
      <c r="AX631" s="37"/>
      <c r="AY631" s="37"/>
      <c r="AZ631" s="37"/>
      <c r="BA631" s="37" t="s">
        <v>1366</v>
      </c>
      <c r="BB631" s="37"/>
      <c r="BC631" s="37"/>
      <c r="BD631" s="37"/>
      <c r="BE631" s="1217">
        <f t="shared" si="17"/>
        <v>0</v>
      </c>
      <c r="BF631" s="1219"/>
      <c r="BG631" s="1217">
        <f t="shared" si="18"/>
        <v>0</v>
      </c>
      <c r="BH631" s="1219"/>
      <c r="BI631" s="1217">
        <f t="shared" si="19"/>
        <v>0</v>
      </c>
      <c r="BJ631" s="1219"/>
      <c r="BK631" s="1217">
        <f t="shared" si="20"/>
        <v>0</v>
      </c>
      <c r="BL631" s="1219"/>
      <c r="BN631" s="1217">
        <f t="shared" si="3"/>
        <v>0</v>
      </c>
      <c r="BO631" s="1218"/>
      <c r="BP631" s="1218"/>
      <c r="BQ631" s="1218"/>
      <c r="BR631" s="1225"/>
      <c r="BS631" s="1217">
        <f t="shared" si="4"/>
        <v>0</v>
      </c>
      <c r="BT631" s="1218"/>
      <c r="BU631" s="1218"/>
      <c r="BV631" s="1218"/>
      <c r="BW631" s="1219"/>
      <c r="BX631" s="1217">
        <f t="shared" si="5"/>
        <v>0</v>
      </c>
      <c r="BY631" s="1218"/>
      <c r="BZ631" s="1218"/>
      <c r="CA631" s="1218"/>
      <c r="CB631" s="1219"/>
      <c r="CC631" s="1217">
        <f t="shared" si="6"/>
        <v>0</v>
      </c>
      <c r="CD631" s="1218"/>
      <c r="CE631" s="1218"/>
      <c r="CF631" s="1218"/>
      <c r="CG631" s="1219"/>
      <c r="CH631" s="1217">
        <f t="shared" si="7"/>
        <v>0</v>
      </c>
      <c r="CI631" s="1218"/>
      <c r="CJ631" s="1218"/>
      <c r="CK631" s="1218"/>
      <c r="CL631" s="1219"/>
      <c r="CM631" s="1223">
        <f t="shared" si="8"/>
        <v>0</v>
      </c>
      <c r="CN631" s="1224"/>
      <c r="CO631" s="1224"/>
      <c r="CP631" s="1224"/>
      <c r="CQ631" s="1225"/>
      <c r="CS631" s="1226">
        <f t="shared" si="21"/>
        <v>0</v>
      </c>
      <c r="CT631" s="1227"/>
      <c r="CU631" s="1227"/>
      <c r="CV631" s="1227"/>
      <c r="CW631" s="1228"/>
      <c r="CX631" s="1226">
        <f t="shared" si="22"/>
        <v>0</v>
      </c>
      <c r="CY631" s="1227"/>
      <c r="CZ631" s="1227"/>
      <c r="DA631" s="1227"/>
      <c r="DB631" s="1228"/>
      <c r="DC631" s="1226">
        <f t="shared" si="23"/>
        <v>0</v>
      </c>
      <c r="DD631" s="1227"/>
      <c r="DE631" s="1227"/>
      <c r="DF631" s="1227"/>
      <c r="DG631" s="1228"/>
      <c r="DH631" s="1226">
        <f t="shared" si="24"/>
        <v>0</v>
      </c>
      <c r="DI631" s="1227"/>
      <c r="DJ631" s="1227"/>
      <c r="DK631" s="1227"/>
      <c r="DL631" s="1228"/>
      <c r="DM631" s="1226">
        <f t="shared" si="25"/>
        <v>0</v>
      </c>
      <c r="DN631" s="1227"/>
      <c r="DO631" s="1227"/>
      <c r="DP631" s="1227"/>
      <c r="DQ631" s="1228"/>
      <c r="DR631" s="1226">
        <f t="shared" si="26"/>
        <v>0</v>
      </c>
      <c r="DS631" s="1227"/>
      <c r="DT631" s="1227"/>
      <c r="DU631" s="1227"/>
      <c r="DV631" s="1228"/>
    </row>
    <row r="632" spans="2:126" ht="12.95" customHeight="1">
      <c r="B632" s="51" t="s">
        <v>92</v>
      </c>
      <c r="C632" s="1244" t="s">
        <v>1319</v>
      </c>
      <c r="D632" s="1244"/>
      <c r="E632" s="1244"/>
      <c r="F632" s="1244"/>
      <c r="G632" s="1244"/>
      <c r="H632" s="1244"/>
      <c r="I632" s="1244"/>
      <c r="J632" s="1244"/>
      <c r="K632" s="1244"/>
      <c r="L632" s="1244"/>
      <c r="M632" s="1315" t="s">
        <v>1284</v>
      </c>
      <c r="N632" s="1315"/>
      <c r="O632" s="1315"/>
      <c r="P632" s="1315"/>
      <c r="Q632" s="1348">
        <v>660</v>
      </c>
      <c r="R632" s="1349"/>
      <c r="S632" s="1350"/>
      <c r="T632" s="1345">
        <v>660</v>
      </c>
      <c r="U632" s="1346"/>
      <c r="V632" s="1347"/>
      <c r="W632" s="1312">
        <v>0</v>
      </c>
      <c r="X632" s="1313"/>
      <c r="Y632" s="1314"/>
      <c r="Z632" s="1306" t="s">
        <v>1366</v>
      </c>
      <c r="AA632" s="1307"/>
      <c r="AB632" s="1308"/>
      <c r="AC632" s="1363">
        <v>4</v>
      </c>
      <c r="AD632" s="1364"/>
      <c r="AE632" s="1365"/>
      <c r="AF632" s="1153"/>
      <c r="AG632" s="1154"/>
      <c r="AH632" s="1154"/>
      <c r="AI632" s="1154"/>
      <c r="AJ632" s="1155"/>
      <c r="AK632" s="1309"/>
      <c r="AL632" s="1310"/>
      <c r="AM632" s="1310"/>
      <c r="AN632" s="1311"/>
      <c r="AO632" s="1047">
        <v>10000000</v>
      </c>
      <c r="AP632" s="1047"/>
      <c r="AQ632" s="1047"/>
      <c r="AR632" s="1047"/>
      <c r="AS632" s="1047"/>
      <c r="AT632" s="834" t="str">
        <f t="shared" si="27"/>
        <v/>
      </c>
      <c r="AU632" s="37"/>
      <c r="AV632" s="37"/>
      <c r="AW632" s="37"/>
      <c r="AX632" s="37"/>
      <c r="AY632" s="37"/>
      <c r="AZ632" s="37"/>
      <c r="BA632" s="37" t="s">
        <v>1368</v>
      </c>
      <c r="BE632" s="1217">
        <f t="shared" si="17"/>
        <v>0</v>
      </c>
      <c r="BF632" s="1219"/>
      <c r="BG632" s="1217">
        <f t="shared" si="18"/>
        <v>0</v>
      </c>
      <c r="BH632" s="1219"/>
      <c r="BI632" s="1217">
        <f t="shared" si="19"/>
        <v>0</v>
      </c>
      <c r="BJ632" s="1219"/>
      <c r="BK632" s="1217">
        <f t="shared" si="20"/>
        <v>0</v>
      </c>
      <c r="BL632" s="1219"/>
      <c r="BN632" s="1217">
        <f t="shared" si="3"/>
        <v>0</v>
      </c>
      <c r="BO632" s="1218"/>
      <c r="BP632" s="1218"/>
      <c r="BQ632" s="1218"/>
      <c r="BR632" s="1225"/>
      <c r="BS632" s="1217">
        <f t="shared" si="4"/>
        <v>0</v>
      </c>
      <c r="BT632" s="1218"/>
      <c r="BU632" s="1218"/>
      <c r="BV632" s="1218"/>
      <c r="BW632" s="1219"/>
      <c r="BX632" s="1217">
        <f t="shared" si="5"/>
        <v>0</v>
      </c>
      <c r="BY632" s="1218"/>
      <c r="BZ632" s="1218"/>
      <c r="CA632" s="1218"/>
      <c r="CB632" s="1219"/>
      <c r="CC632" s="1217">
        <f t="shared" si="6"/>
        <v>0</v>
      </c>
      <c r="CD632" s="1218"/>
      <c r="CE632" s="1218"/>
      <c r="CF632" s="1218"/>
      <c r="CG632" s="1219"/>
      <c r="CH632" s="1217">
        <f t="shared" si="7"/>
        <v>0</v>
      </c>
      <c r="CI632" s="1218"/>
      <c r="CJ632" s="1218"/>
      <c r="CK632" s="1218"/>
      <c r="CL632" s="1219"/>
      <c r="CM632" s="1223">
        <f t="shared" si="8"/>
        <v>0</v>
      </c>
      <c r="CN632" s="1224"/>
      <c r="CO632" s="1224"/>
      <c r="CP632" s="1224"/>
      <c r="CQ632" s="1225"/>
      <c r="CS632" s="1226">
        <f t="shared" si="21"/>
        <v>0</v>
      </c>
      <c r="CT632" s="1227"/>
      <c r="CU632" s="1227"/>
      <c r="CV632" s="1227"/>
      <c r="CW632" s="1228"/>
      <c r="CX632" s="1226">
        <f t="shared" si="22"/>
        <v>0</v>
      </c>
      <c r="CY632" s="1227"/>
      <c r="CZ632" s="1227"/>
      <c r="DA632" s="1227"/>
      <c r="DB632" s="1228"/>
      <c r="DC632" s="1226">
        <f t="shared" si="23"/>
        <v>0</v>
      </c>
      <c r="DD632" s="1227"/>
      <c r="DE632" s="1227"/>
      <c r="DF632" s="1227"/>
      <c r="DG632" s="1228"/>
      <c r="DH632" s="1226">
        <f t="shared" si="24"/>
        <v>0</v>
      </c>
      <c r="DI632" s="1227"/>
      <c r="DJ632" s="1227"/>
      <c r="DK632" s="1227"/>
      <c r="DL632" s="1228"/>
      <c r="DM632" s="1226">
        <f t="shared" si="25"/>
        <v>0</v>
      </c>
      <c r="DN632" s="1227"/>
      <c r="DO632" s="1227"/>
      <c r="DP632" s="1227"/>
      <c r="DQ632" s="1228"/>
      <c r="DR632" s="1226">
        <f t="shared" si="26"/>
        <v>0</v>
      </c>
      <c r="DS632" s="1227"/>
      <c r="DT632" s="1227"/>
      <c r="DU632" s="1227"/>
      <c r="DV632" s="1228"/>
    </row>
    <row r="633" spans="2:126" ht="12.95" customHeight="1">
      <c r="B633" s="51" t="s">
        <v>96</v>
      </c>
      <c r="C633" s="1244"/>
      <c r="D633" s="1244"/>
      <c r="E633" s="1244"/>
      <c r="F633" s="1244"/>
      <c r="G633" s="1244"/>
      <c r="H633" s="1244"/>
      <c r="I633" s="1244"/>
      <c r="J633" s="1244"/>
      <c r="K633" s="1244"/>
      <c r="L633" s="1244"/>
      <c r="M633" s="1315"/>
      <c r="N633" s="1315"/>
      <c r="O633" s="1315"/>
      <c r="P633" s="1315"/>
      <c r="Q633" s="1348"/>
      <c r="R633" s="1349"/>
      <c r="S633" s="1350"/>
      <c r="T633" s="1345"/>
      <c r="U633" s="1346"/>
      <c r="V633" s="1347"/>
      <c r="W633" s="1312"/>
      <c r="X633" s="1313"/>
      <c r="Y633" s="1314"/>
      <c r="Z633" s="1306" t="s">
        <v>1166</v>
      </c>
      <c r="AA633" s="1307"/>
      <c r="AB633" s="1308"/>
      <c r="AC633" s="1363"/>
      <c r="AD633" s="1364"/>
      <c r="AE633" s="1365"/>
      <c r="AF633" s="1153"/>
      <c r="AG633" s="1154"/>
      <c r="AH633" s="1154"/>
      <c r="AI633" s="1154"/>
      <c r="AJ633" s="1155"/>
      <c r="AK633" s="1309"/>
      <c r="AL633" s="1310"/>
      <c r="AM633" s="1310"/>
      <c r="AN633" s="1311"/>
      <c r="AO633" s="1047"/>
      <c r="AP633" s="1047"/>
      <c r="AQ633" s="1047"/>
      <c r="AR633" s="1047"/>
      <c r="AS633" s="1047"/>
      <c r="AT633" s="834" t="str">
        <f t="shared" si="27"/>
        <v/>
      </c>
      <c r="AU633" s="37"/>
      <c r="AV633" s="37"/>
      <c r="AW633" s="37"/>
      <c r="AX633" s="37"/>
      <c r="AY633" s="37"/>
      <c r="AZ633" s="37"/>
      <c r="BA633" s="37" t="s">
        <v>229</v>
      </c>
      <c r="BE633" s="1217">
        <f t="shared" si="17"/>
        <v>0</v>
      </c>
      <c r="BF633" s="1219"/>
      <c r="BG633" s="1217">
        <f t="shared" si="18"/>
        <v>0</v>
      </c>
      <c r="BH633" s="1219"/>
      <c r="BI633" s="1217">
        <f t="shared" si="19"/>
        <v>0</v>
      </c>
      <c r="BJ633" s="1219"/>
      <c r="BK633" s="1217">
        <f t="shared" si="20"/>
        <v>0</v>
      </c>
      <c r="BL633" s="1219"/>
      <c r="BN633" s="1217">
        <f t="shared" si="3"/>
        <v>0</v>
      </c>
      <c r="BO633" s="1218"/>
      <c r="BP633" s="1218"/>
      <c r="BQ633" s="1218"/>
      <c r="BR633" s="1225"/>
      <c r="BS633" s="1217">
        <f t="shared" si="4"/>
        <v>0</v>
      </c>
      <c r="BT633" s="1218"/>
      <c r="BU633" s="1218"/>
      <c r="BV633" s="1218"/>
      <c r="BW633" s="1219"/>
      <c r="BX633" s="1217">
        <f t="shared" si="5"/>
        <v>0</v>
      </c>
      <c r="BY633" s="1218"/>
      <c r="BZ633" s="1218"/>
      <c r="CA633" s="1218"/>
      <c r="CB633" s="1219"/>
      <c r="CC633" s="1217">
        <f t="shared" si="6"/>
        <v>0</v>
      </c>
      <c r="CD633" s="1218"/>
      <c r="CE633" s="1218"/>
      <c r="CF633" s="1218"/>
      <c r="CG633" s="1219"/>
      <c r="CH633" s="1217">
        <f t="shared" si="7"/>
        <v>0</v>
      </c>
      <c r="CI633" s="1218"/>
      <c r="CJ633" s="1218"/>
      <c r="CK633" s="1218"/>
      <c r="CL633" s="1219"/>
      <c r="CM633" s="1223">
        <f t="shared" si="8"/>
        <v>0</v>
      </c>
      <c r="CN633" s="1224"/>
      <c r="CO633" s="1224"/>
      <c r="CP633" s="1224"/>
      <c r="CQ633" s="1225"/>
      <c r="CS633" s="1226">
        <f t="shared" si="21"/>
        <v>0</v>
      </c>
      <c r="CT633" s="1227"/>
      <c r="CU633" s="1227"/>
      <c r="CV633" s="1227"/>
      <c r="CW633" s="1228"/>
      <c r="CX633" s="1226">
        <f t="shared" si="22"/>
        <v>0</v>
      </c>
      <c r="CY633" s="1227"/>
      <c r="CZ633" s="1227"/>
      <c r="DA633" s="1227"/>
      <c r="DB633" s="1228"/>
      <c r="DC633" s="1226">
        <f t="shared" si="23"/>
        <v>0</v>
      </c>
      <c r="DD633" s="1227"/>
      <c r="DE633" s="1227"/>
      <c r="DF633" s="1227"/>
      <c r="DG633" s="1228"/>
      <c r="DH633" s="1226">
        <f t="shared" si="24"/>
        <v>0</v>
      </c>
      <c r="DI633" s="1227"/>
      <c r="DJ633" s="1227"/>
      <c r="DK633" s="1227"/>
      <c r="DL633" s="1228"/>
      <c r="DM633" s="1226">
        <f t="shared" si="25"/>
        <v>0</v>
      </c>
      <c r="DN633" s="1227"/>
      <c r="DO633" s="1227"/>
      <c r="DP633" s="1227"/>
      <c r="DQ633" s="1228"/>
      <c r="DR633" s="1226">
        <f t="shared" si="26"/>
        <v>0</v>
      </c>
      <c r="DS633" s="1227"/>
      <c r="DT633" s="1227"/>
      <c r="DU633" s="1227"/>
      <c r="DV633" s="1228"/>
    </row>
    <row r="634" spans="2:126" ht="12.95" customHeight="1">
      <c r="B634" s="51" t="s">
        <v>1321</v>
      </c>
      <c r="C634" s="1244"/>
      <c r="D634" s="1244"/>
      <c r="E634" s="1244"/>
      <c r="F634" s="1244"/>
      <c r="G634" s="1244"/>
      <c r="H634" s="1244"/>
      <c r="I634" s="1244"/>
      <c r="J634" s="1244"/>
      <c r="K634" s="1244"/>
      <c r="L634" s="1244"/>
      <c r="M634" s="1315"/>
      <c r="N634" s="1315"/>
      <c r="O634" s="1315"/>
      <c r="P634" s="1315"/>
      <c r="Q634" s="1348"/>
      <c r="R634" s="1349"/>
      <c r="S634" s="1350"/>
      <c r="T634" s="1345"/>
      <c r="U634" s="1346"/>
      <c r="V634" s="1347"/>
      <c r="W634" s="1312"/>
      <c r="X634" s="1313"/>
      <c r="Y634" s="1314"/>
      <c r="Z634" s="1306" t="s">
        <v>1166</v>
      </c>
      <c r="AA634" s="1307"/>
      <c r="AB634" s="1308"/>
      <c r="AC634" s="1363"/>
      <c r="AD634" s="1364"/>
      <c r="AE634" s="1365"/>
      <c r="AF634" s="1153"/>
      <c r="AG634" s="1154"/>
      <c r="AH634" s="1154"/>
      <c r="AI634" s="1154"/>
      <c r="AJ634" s="1155"/>
      <c r="AK634" s="1309"/>
      <c r="AL634" s="1310"/>
      <c r="AM634" s="1310"/>
      <c r="AN634" s="1311"/>
      <c r="AO634" s="1047"/>
      <c r="AP634" s="1047"/>
      <c r="AQ634" s="1047"/>
      <c r="AR634" s="1047"/>
      <c r="AS634" s="1047"/>
      <c r="AT634" s="834" t="str">
        <f t="shared" si="27"/>
        <v/>
      </c>
      <c r="AU634" s="37"/>
      <c r="AV634" s="37"/>
      <c r="AW634" s="37"/>
      <c r="AX634" s="37"/>
      <c r="AY634" s="37"/>
      <c r="AZ634" s="37"/>
      <c r="BE634" s="1217">
        <f>IF(AND(AH737&lt;=0.5,AH737&gt;=0.36),1,0)</f>
        <v>0</v>
      </c>
      <c r="BF634" s="1219"/>
      <c r="BG634" s="1217">
        <f>IF(BE634=1,G737,0)</f>
        <v>0</v>
      </c>
      <c r="BH634" s="1219"/>
      <c r="BI634" s="1217">
        <f>IF(AND(AH737&lt;=0.35,AH737&gt;0),1,0)</f>
        <v>0</v>
      </c>
      <c r="BJ634" s="1219"/>
      <c r="BK634" s="1217">
        <f>IF(BI634=1,G737,0)</f>
        <v>0</v>
      </c>
      <c r="BL634" s="1219"/>
      <c r="BN634" s="1217">
        <f>SUM(BN599:BR633)</f>
        <v>106</v>
      </c>
      <c r="BO634" s="1218"/>
      <c r="BP634" s="1218"/>
      <c r="BQ634" s="1218"/>
      <c r="BR634" s="1219"/>
      <c r="BS634" s="1217">
        <f>SUM(BS599:BW633)</f>
        <v>0</v>
      </c>
      <c r="BT634" s="1218"/>
      <c r="BU634" s="1218"/>
      <c r="BV634" s="1218"/>
      <c r="BW634" s="1219"/>
      <c r="BX634" s="1217">
        <f>SUM(BX599:CB633)</f>
        <v>0</v>
      </c>
      <c r="BY634" s="1218"/>
      <c r="BZ634" s="1218"/>
      <c r="CA634" s="1218"/>
      <c r="CB634" s="1219"/>
      <c r="CC634" s="1217">
        <f>SUM(CC599:CG633)</f>
        <v>0</v>
      </c>
      <c r="CD634" s="1218"/>
      <c r="CE634" s="1218"/>
      <c r="CF634" s="1218"/>
      <c r="CG634" s="1219"/>
      <c r="CH634" s="1217">
        <f>SUM(CH599:CL633)</f>
        <v>0</v>
      </c>
      <c r="CI634" s="1218"/>
      <c r="CJ634" s="1218"/>
      <c r="CK634" s="1218"/>
      <c r="CL634" s="1219"/>
      <c r="CM634" s="1217">
        <f>SUM(CM599:CQ633)</f>
        <v>0</v>
      </c>
      <c r="CN634" s="1218"/>
      <c r="CO634" s="1218"/>
      <c r="CP634" s="1218"/>
      <c r="CQ634" s="1219"/>
      <c r="CS634" s="1226">
        <f>IF(AND(B737="SRO/Studio",AH737&lt;=0.3),G737,0)</f>
        <v>0</v>
      </c>
      <c r="CT634" s="1227"/>
      <c r="CU634" s="1227"/>
      <c r="CV634" s="1227"/>
      <c r="CW634" s="1228"/>
      <c r="CX634" s="1226">
        <f>IF(AND(B737="1 Bedroom",AH737&lt;=0.3),G737,0)</f>
        <v>0</v>
      </c>
      <c r="CY634" s="1227"/>
      <c r="CZ634" s="1227"/>
      <c r="DA634" s="1227"/>
      <c r="DB634" s="1228"/>
      <c r="DC634" s="1226">
        <f>IF(AND(B737="2 Bedrooms",AH737&lt;=0.3),G737,0)</f>
        <v>0</v>
      </c>
      <c r="DD634" s="1227"/>
      <c r="DE634" s="1227"/>
      <c r="DF634" s="1227"/>
      <c r="DG634" s="1228"/>
      <c r="DH634" s="1226">
        <f>IF(AND(B737="3 Bedrooms",AH737&lt;=0.3),G737,0)</f>
        <v>0</v>
      </c>
      <c r="DI634" s="1227"/>
      <c r="DJ634" s="1227"/>
      <c r="DK634" s="1227"/>
      <c r="DL634" s="1228"/>
      <c r="DM634" s="1226">
        <f>IF(AND(B737="4 Bedrooms",AH737&lt;=0.3),G737,0)</f>
        <v>0</v>
      </c>
      <c r="DN634" s="1227"/>
      <c r="DO634" s="1227"/>
      <c r="DP634" s="1227"/>
      <c r="DQ634" s="1228"/>
      <c r="DR634" s="1226">
        <f>IF(AND(B737="5 Bedrooms",AH737&lt;=0.3),G737,0)</f>
        <v>0</v>
      </c>
      <c r="DS634" s="1227"/>
      <c r="DT634" s="1227"/>
      <c r="DU634" s="1227"/>
      <c r="DV634" s="1228"/>
    </row>
    <row r="635" spans="2:126" ht="12.95" customHeight="1" thickBot="1">
      <c r="B635" s="51" t="s">
        <v>1323</v>
      </c>
      <c r="C635" s="1244"/>
      <c r="D635" s="1244"/>
      <c r="E635" s="1244"/>
      <c r="F635" s="1244"/>
      <c r="G635" s="1244"/>
      <c r="H635" s="1244"/>
      <c r="I635" s="1244"/>
      <c r="J635" s="1244"/>
      <c r="K635" s="1244"/>
      <c r="L635" s="1244"/>
      <c r="M635" s="1315" t="s">
        <v>1166</v>
      </c>
      <c r="N635" s="1315"/>
      <c r="O635" s="1315"/>
      <c r="P635" s="1315"/>
      <c r="Q635" s="1348"/>
      <c r="R635" s="1349"/>
      <c r="S635" s="1350"/>
      <c r="T635" s="1345"/>
      <c r="U635" s="1346"/>
      <c r="V635" s="1347"/>
      <c r="W635" s="1312"/>
      <c r="X635" s="1313"/>
      <c r="Y635" s="1314"/>
      <c r="Z635" s="1306" t="s">
        <v>1166</v>
      </c>
      <c r="AA635" s="1307"/>
      <c r="AB635" s="1308"/>
      <c r="AC635" s="1363"/>
      <c r="AD635" s="1364"/>
      <c r="AE635" s="1365"/>
      <c r="AF635" s="1153"/>
      <c r="AG635" s="1154"/>
      <c r="AH635" s="1154"/>
      <c r="AI635" s="1154"/>
      <c r="AJ635" s="1155"/>
      <c r="AK635" s="1309"/>
      <c r="AL635" s="1310"/>
      <c r="AM635" s="1310"/>
      <c r="AN635" s="1311"/>
      <c r="AO635" s="1047"/>
      <c r="AP635" s="1047"/>
      <c r="AQ635" s="1047"/>
      <c r="AR635" s="1047"/>
      <c r="AS635" s="1047"/>
      <c r="AT635" s="834" t="str">
        <f t="shared" si="27"/>
        <v/>
      </c>
      <c r="AU635" s="37"/>
      <c r="AV635" s="37"/>
      <c r="AW635" s="37"/>
      <c r="AX635" s="37"/>
      <c r="AY635" s="37"/>
      <c r="AZ635" s="37"/>
      <c r="BE635" s="37"/>
      <c r="BF635" s="37"/>
      <c r="BG635" s="1217">
        <f>SUM(BG600:BH634)</f>
        <v>0</v>
      </c>
      <c r="BH635" s="1219"/>
      <c r="BI635" s="37"/>
      <c r="BJ635" s="37"/>
      <c r="BK635" s="1217">
        <f>SUM(BK600:BL634)</f>
        <v>106</v>
      </c>
      <c r="BL635" s="1219"/>
      <c r="BN635" s="37" t="s">
        <v>1369</v>
      </c>
      <c r="BO635" s="37"/>
      <c r="BP635" s="37"/>
      <c r="BQ635" s="37"/>
      <c r="BR635" s="381">
        <f>BN634*1</f>
        <v>106</v>
      </c>
      <c r="BS635" s="37"/>
      <c r="BT635" s="37"/>
      <c r="BU635" s="37"/>
      <c r="BV635" s="37"/>
      <c r="BW635" s="381">
        <f>BS634*1</f>
        <v>0</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217">
        <f>SUM(CS600:CW634)</f>
        <v>106</v>
      </c>
      <c r="CT635" s="1218"/>
      <c r="CU635" s="1218"/>
      <c r="CV635" s="1218"/>
      <c r="CW635" s="1219"/>
      <c r="CX635" s="1217">
        <f>SUM(CX600:DB634)</f>
        <v>0</v>
      </c>
      <c r="CY635" s="1218"/>
      <c r="CZ635" s="1218"/>
      <c r="DA635" s="1218"/>
      <c r="DB635" s="1219"/>
      <c r="DC635" s="1217">
        <f>SUM(DC600:DG634)</f>
        <v>0</v>
      </c>
      <c r="DD635" s="1218"/>
      <c r="DE635" s="1218"/>
      <c r="DF635" s="1218"/>
      <c r="DG635" s="1219"/>
      <c r="DH635" s="1217">
        <f>SUM(DH600:DL634)</f>
        <v>0</v>
      </c>
      <c r="DI635" s="1218"/>
      <c r="DJ635" s="1218"/>
      <c r="DK635" s="1218"/>
      <c r="DL635" s="1219"/>
      <c r="DM635" s="1217">
        <f>SUM(DM600:DQ634)</f>
        <v>0</v>
      </c>
      <c r="DN635" s="1218"/>
      <c r="DO635" s="1218"/>
      <c r="DP635" s="1218"/>
      <c r="DQ635" s="1219"/>
      <c r="DR635" s="1217">
        <f>SUM(DR600:DV634)</f>
        <v>0</v>
      </c>
      <c r="DS635" s="1218"/>
      <c r="DT635" s="1218"/>
      <c r="DU635" s="1218"/>
      <c r="DV635" s="1219"/>
    </row>
    <row r="636" spans="2:126" ht="12.95" customHeight="1" thickBot="1">
      <c r="B636" s="51" t="s">
        <v>1324</v>
      </c>
      <c r="C636" s="1244"/>
      <c r="D636" s="1244"/>
      <c r="E636" s="1244"/>
      <c r="F636" s="1244"/>
      <c r="G636" s="1244"/>
      <c r="H636" s="1244"/>
      <c r="I636" s="1244"/>
      <c r="J636" s="1244"/>
      <c r="K636" s="1244"/>
      <c r="L636" s="1244"/>
      <c r="M636" s="1315" t="s">
        <v>1166</v>
      </c>
      <c r="N636" s="1315"/>
      <c r="O636" s="1315"/>
      <c r="P636" s="1315"/>
      <c r="Q636" s="1348"/>
      <c r="R636" s="1349"/>
      <c r="S636" s="1350"/>
      <c r="T636" s="1345"/>
      <c r="U636" s="1346"/>
      <c r="V636" s="1347"/>
      <c r="W636" s="1312"/>
      <c r="X636" s="1313"/>
      <c r="Y636" s="1314"/>
      <c r="Z636" s="1306" t="s">
        <v>1166</v>
      </c>
      <c r="AA636" s="1307"/>
      <c r="AB636" s="1308"/>
      <c r="AC636" s="1363"/>
      <c r="AD636" s="1364"/>
      <c r="AE636" s="1365"/>
      <c r="AF636" s="1153"/>
      <c r="AG636" s="1154"/>
      <c r="AH636" s="1154"/>
      <c r="AI636" s="1154"/>
      <c r="AJ636" s="1155"/>
      <c r="AK636" s="1309"/>
      <c r="AL636" s="1310"/>
      <c r="AM636" s="1310"/>
      <c r="AN636" s="1311"/>
      <c r="AO636" s="1047"/>
      <c r="AP636" s="1047"/>
      <c r="AQ636" s="1047"/>
      <c r="AR636" s="1047"/>
      <c r="AS636" s="1047"/>
      <c r="AT636" s="834" t="str">
        <f t="shared" si="27"/>
        <v/>
      </c>
      <c r="AU636" s="37"/>
      <c r="AV636" s="37"/>
      <c r="AW636" s="37"/>
      <c r="AX636" s="37"/>
      <c r="AY636" s="37"/>
      <c r="AZ636" s="37"/>
      <c r="BN636" s="37" t="s">
        <v>1370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1371</v>
      </c>
      <c r="CQ636" s="382">
        <f>BR635+BW635+CB635+CG635+CL635+CQ635</f>
        <v>106</v>
      </c>
      <c r="CR636" s="37"/>
      <c r="CS636" s="37"/>
    </row>
    <row r="637" spans="2:126" ht="12.95" customHeight="1">
      <c r="B637" s="51" t="s">
        <v>1325</v>
      </c>
      <c r="C637" s="1244"/>
      <c r="D637" s="1244"/>
      <c r="E637" s="1244"/>
      <c r="F637" s="1244"/>
      <c r="G637" s="1244"/>
      <c r="H637" s="1244"/>
      <c r="I637" s="1244"/>
      <c r="J637" s="1244"/>
      <c r="K637" s="1244"/>
      <c r="L637" s="1244"/>
      <c r="M637" s="1315" t="s">
        <v>1166</v>
      </c>
      <c r="N637" s="1315"/>
      <c r="O637" s="1315"/>
      <c r="P637" s="1315"/>
      <c r="Q637" s="1348"/>
      <c r="R637" s="1349"/>
      <c r="S637" s="1350"/>
      <c r="T637" s="1345"/>
      <c r="U637" s="1346"/>
      <c r="V637" s="1347"/>
      <c r="W637" s="1312"/>
      <c r="X637" s="1313"/>
      <c r="Y637" s="1314"/>
      <c r="Z637" s="1306" t="s">
        <v>1166</v>
      </c>
      <c r="AA637" s="1307"/>
      <c r="AB637" s="1308"/>
      <c r="AC637" s="1363"/>
      <c r="AD637" s="1364"/>
      <c r="AE637" s="1365"/>
      <c r="AF637" s="1153"/>
      <c r="AG637" s="1154"/>
      <c r="AH637" s="1154"/>
      <c r="AI637" s="1154"/>
      <c r="AJ637" s="1155"/>
      <c r="AK637" s="1309"/>
      <c r="AL637" s="1310"/>
      <c r="AM637" s="1310"/>
      <c r="AN637" s="1311"/>
      <c r="AO637" s="1047"/>
      <c r="AP637" s="1047"/>
      <c r="AQ637" s="1047"/>
      <c r="AR637" s="1047"/>
      <c r="AS637" s="1047"/>
      <c r="AT637" s="834" t="str">
        <f t="shared" si="27"/>
        <v/>
      </c>
      <c r="AU637" s="37"/>
      <c r="AV637" s="37"/>
      <c r="AW637" s="37"/>
      <c r="AX637" s="37"/>
      <c r="AY637" s="37"/>
      <c r="AZ637" s="37"/>
      <c r="BN637" s="1217">
        <f>IF(J760="SRO/Studio",O760,0)</f>
        <v>0</v>
      </c>
      <c r="BO637" s="1218"/>
      <c r="BP637" s="1218"/>
      <c r="BQ637" s="1218"/>
      <c r="BR637" s="1219"/>
      <c r="BS637" s="1217">
        <f>IF(J760="1 Bedroom",O760,0)</f>
        <v>0</v>
      </c>
      <c r="BT637" s="1218"/>
      <c r="BU637" s="1218"/>
      <c r="BV637" s="1218"/>
      <c r="BW637" s="1219"/>
      <c r="BX637" s="1217">
        <f>IF(J760="2 Bedrooms",O760,0)</f>
        <v>1</v>
      </c>
      <c r="BY637" s="1218"/>
      <c r="BZ637" s="1218"/>
      <c r="CA637" s="1218"/>
      <c r="CB637" s="1219"/>
      <c r="CC637" s="1217">
        <f>IF(J760="3 Bedrooms",O760,0)</f>
        <v>0</v>
      </c>
      <c r="CD637" s="1218"/>
      <c r="CE637" s="1218"/>
      <c r="CF637" s="1218"/>
      <c r="CG637" s="1219"/>
      <c r="CH637" s="1217">
        <f>IF(J760="4 Bedrooms",O760,0)</f>
        <v>0</v>
      </c>
      <c r="CI637" s="1218"/>
      <c r="CJ637" s="1218"/>
      <c r="CK637" s="1218"/>
      <c r="CL637" s="1219"/>
      <c r="CM637" s="1223">
        <f>IF(J760="5 Bedrooms",O760,0)</f>
        <v>0</v>
      </c>
      <c r="CN637" s="1224"/>
      <c r="CO637" s="1224"/>
      <c r="CP637" s="1224"/>
      <c r="CQ637" s="1225"/>
      <c r="CR637" s="37"/>
      <c r="CS637" s="37"/>
    </row>
    <row r="638" spans="2:126" ht="12.95" customHeight="1">
      <c r="B638" s="51" t="s">
        <v>1326</v>
      </c>
      <c r="C638" s="1244"/>
      <c r="D638" s="1244"/>
      <c r="E638" s="1244"/>
      <c r="F638" s="1244"/>
      <c r="G638" s="1244"/>
      <c r="H638" s="1244"/>
      <c r="I638" s="1244"/>
      <c r="J638" s="1244"/>
      <c r="K638" s="1244"/>
      <c r="L638" s="1244"/>
      <c r="M638" s="1315" t="s">
        <v>1166</v>
      </c>
      <c r="N638" s="1315"/>
      <c r="O638" s="1315"/>
      <c r="P638" s="1315"/>
      <c r="Q638" s="1348"/>
      <c r="R638" s="1349"/>
      <c r="S638" s="1350"/>
      <c r="T638" s="1345"/>
      <c r="U638" s="1346"/>
      <c r="V638" s="1347"/>
      <c r="W638" s="1312"/>
      <c r="X638" s="1313"/>
      <c r="Y638" s="1314"/>
      <c r="Z638" s="1306" t="s">
        <v>1166</v>
      </c>
      <c r="AA638" s="1307"/>
      <c r="AB638" s="1308"/>
      <c r="AC638" s="1363"/>
      <c r="AD638" s="1364"/>
      <c r="AE638" s="1365"/>
      <c r="AF638" s="1153"/>
      <c r="AG638" s="1154"/>
      <c r="AH638" s="1154"/>
      <c r="AI638" s="1154"/>
      <c r="AJ638" s="1155"/>
      <c r="AK638" s="1309"/>
      <c r="AL638" s="1310"/>
      <c r="AM638" s="1310"/>
      <c r="AN638" s="1311"/>
      <c r="AO638" s="1047"/>
      <c r="AP638" s="1047"/>
      <c r="AQ638" s="1047"/>
      <c r="AR638" s="1047"/>
      <c r="AS638" s="1047"/>
      <c r="AT638" s="834" t="str">
        <f t="shared" si="27"/>
        <v/>
      </c>
      <c r="AU638" s="37"/>
      <c r="AV638" s="37"/>
      <c r="AW638" s="37"/>
      <c r="AX638" s="37"/>
      <c r="AY638" s="37"/>
      <c r="AZ638" s="37"/>
      <c r="BN638" s="1217">
        <f>IF(J761="SRO/Studio",O761,0)</f>
        <v>0</v>
      </c>
      <c r="BO638" s="1218"/>
      <c r="BP638" s="1218"/>
      <c r="BQ638" s="1218"/>
      <c r="BR638" s="1219"/>
      <c r="BS638" s="1217">
        <f>IF(J761="1 Bedroom",O761,0)</f>
        <v>0</v>
      </c>
      <c r="BT638" s="1218"/>
      <c r="BU638" s="1218"/>
      <c r="BV638" s="1218"/>
      <c r="BW638" s="1219"/>
      <c r="BX638" s="1217">
        <f>IF(J761="2 Bedrooms",O761,0)</f>
        <v>0</v>
      </c>
      <c r="BY638" s="1218"/>
      <c r="BZ638" s="1218"/>
      <c r="CA638" s="1218"/>
      <c r="CB638" s="1219"/>
      <c r="CC638" s="1217">
        <f>IF(J761="3 Bedrooms",O761,0)</f>
        <v>0</v>
      </c>
      <c r="CD638" s="1218"/>
      <c r="CE638" s="1218"/>
      <c r="CF638" s="1218"/>
      <c r="CG638" s="1219"/>
      <c r="CH638" s="1217">
        <f>IF(J761="4 Bedrooms",O761,0)</f>
        <v>0</v>
      </c>
      <c r="CI638" s="1218"/>
      <c r="CJ638" s="1218"/>
      <c r="CK638" s="1218"/>
      <c r="CL638" s="1219"/>
      <c r="CM638" s="1223">
        <f>IF(J761="5 Bedrooms",O761,0)</f>
        <v>0</v>
      </c>
      <c r="CN638" s="1224"/>
      <c r="CO638" s="1224"/>
      <c r="CP638" s="1224"/>
      <c r="CQ638" s="1225"/>
      <c r="CR638" s="37"/>
      <c r="CS638" s="37"/>
    </row>
    <row r="639" spans="2:126" ht="12.95" customHeight="1">
      <c r="B639" s="51" t="s">
        <v>1327</v>
      </c>
      <c r="C639" s="1244"/>
      <c r="D639" s="1244"/>
      <c r="E639" s="1244"/>
      <c r="F639" s="1244"/>
      <c r="G639" s="1244"/>
      <c r="H639" s="1244"/>
      <c r="I639" s="1244"/>
      <c r="J639" s="1244"/>
      <c r="K639" s="1244"/>
      <c r="L639" s="1244"/>
      <c r="M639" s="1315" t="s">
        <v>1166</v>
      </c>
      <c r="N639" s="1315"/>
      <c r="O639" s="1315"/>
      <c r="P639" s="1315"/>
      <c r="Q639" s="1348"/>
      <c r="R639" s="1349"/>
      <c r="S639" s="1350"/>
      <c r="T639" s="1345"/>
      <c r="U639" s="1346"/>
      <c r="V639" s="1347"/>
      <c r="W639" s="1312"/>
      <c r="X639" s="1313"/>
      <c r="Y639" s="1314"/>
      <c r="Z639" s="1306" t="s">
        <v>1166</v>
      </c>
      <c r="AA639" s="1307"/>
      <c r="AB639" s="1308"/>
      <c r="AC639" s="1363"/>
      <c r="AD639" s="1364"/>
      <c r="AE639" s="1365"/>
      <c r="AF639" s="1153"/>
      <c r="AG639" s="1154"/>
      <c r="AH639" s="1154"/>
      <c r="AI639" s="1154"/>
      <c r="AJ639" s="1155"/>
      <c r="AK639" s="1309"/>
      <c r="AL639" s="1310"/>
      <c r="AM639" s="1310"/>
      <c r="AN639" s="1311"/>
      <c r="AO639" s="1047"/>
      <c r="AP639" s="1047"/>
      <c r="AQ639" s="1047"/>
      <c r="AR639" s="1047"/>
      <c r="AS639" s="1047"/>
      <c r="AT639" s="834" t="str">
        <f t="shared" si="27"/>
        <v/>
      </c>
      <c r="AU639" s="37"/>
      <c r="AV639" s="37"/>
      <c r="AW639" s="37"/>
      <c r="AX639" s="37"/>
      <c r="AY639" s="37"/>
      <c r="AZ639" s="37"/>
      <c r="BN639" s="1217">
        <f>IF(J762="SRO/Studio",O762,0)</f>
        <v>0</v>
      </c>
      <c r="BO639" s="1218"/>
      <c r="BP639" s="1218"/>
      <c r="BQ639" s="1218"/>
      <c r="BR639" s="1219"/>
      <c r="BS639" s="1217">
        <f>IF(J762="1 Bedroom",O762,0)</f>
        <v>0</v>
      </c>
      <c r="BT639" s="1218"/>
      <c r="BU639" s="1218"/>
      <c r="BV639" s="1218"/>
      <c r="BW639" s="1219"/>
      <c r="BX639" s="1217">
        <f>IF(J762="2 Bedrooms",O762,0)</f>
        <v>0</v>
      </c>
      <c r="BY639" s="1218"/>
      <c r="BZ639" s="1218"/>
      <c r="CA639" s="1218"/>
      <c r="CB639" s="1219"/>
      <c r="CC639" s="1217">
        <f>IF(J762="3 Bedrooms",O762,0)</f>
        <v>0</v>
      </c>
      <c r="CD639" s="1218"/>
      <c r="CE639" s="1218"/>
      <c r="CF639" s="1218"/>
      <c r="CG639" s="1219"/>
      <c r="CH639" s="1217">
        <f>IF(J762="4 Bedrooms",O762,0)</f>
        <v>0</v>
      </c>
      <c r="CI639" s="1218"/>
      <c r="CJ639" s="1218"/>
      <c r="CK639" s="1218"/>
      <c r="CL639" s="1219"/>
      <c r="CM639" s="1223">
        <f>IF(J762="5 Bedrooms",O762,0)</f>
        <v>0</v>
      </c>
      <c r="CN639" s="1224"/>
      <c r="CO639" s="1224"/>
      <c r="CP639" s="1224"/>
      <c r="CQ639" s="1225"/>
      <c r="CR639" s="37"/>
      <c r="CS639" s="37"/>
    </row>
    <row r="640" spans="2:126" ht="12.95" customHeight="1">
      <c r="B640" s="51" t="s">
        <v>1328</v>
      </c>
      <c r="C640" s="1244"/>
      <c r="D640" s="1244"/>
      <c r="E640" s="1244"/>
      <c r="F640" s="1244"/>
      <c r="G640" s="1244"/>
      <c r="H640" s="1244"/>
      <c r="I640" s="1244"/>
      <c r="J640" s="1244"/>
      <c r="K640" s="1244"/>
      <c r="L640" s="1244"/>
      <c r="M640" s="1315" t="s">
        <v>1166</v>
      </c>
      <c r="N640" s="1315"/>
      <c r="O640" s="1315"/>
      <c r="P640" s="1315"/>
      <c r="Q640" s="1348"/>
      <c r="R640" s="1349"/>
      <c r="S640" s="1350"/>
      <c r="T640" s="1345"/>
      <c r="U640" s="1346"/>
      <c r="V640" s="1347"/>
      <c r="W640" s="1312"/>
      <c r="X640" s="1313"/>
      <c r="Y640" s="1314"/>
      <c r="Z640" s="1306" t="s">
        <v>1166</v>
      </c>
      <c r="AA640" s="1307"/>
      <c r="AB640" s="1308"/>
      <c r="AC640" s="1363"/>
      <c r="AD640" s="1364"/>
      <c r="AE640" s="1365"/>
      <c r="AF640" s="1153"/>
      <c r="AG640" s="1154"/>
      <c r="AH640" s="1154"/>
      <c r="AI640" s="1154"/>
      <c r="AJ640" s="1155"/>
      <c r="AK640" s="1309"/>
      <c r="AL640" s="1310"/>
      <c r="AM640" s="1310"/>
      <c r="AN640" s="1311"/>
      <c r="AO640" s="1047"/>
      <c r="AP640" s="1047"/>
      <c r="AQ640" s="1047"/>
      <c r="AR640" s="1047"/>
      <c r="AS640" s="1047"/>
      <c r="AT640" s="834" t="str">
        <f t="shared" si="27"/>
        <v/>
      </c>
      <c r="AU640" s="37"/>
      <c r="AV640" s="37"/>
      <c r="AW640" s="37"/>
      <c r="AX640" s="37"/>
      <c r="AY640" s="37"/>
      <c r="AZ640" s="37"/>
      <c r="BN640" s="1217">
        <f>IF(J763="SRO/Studio",O763,0)</f>
        <v>0</v>
      </c>
      <c r="BO640" s="1218"/>
      <c r="BP640" s="1218"/>
      <c r="BQ640" s="1218"/>
      <c r="BR640" s="1219"/>
      <c r="BS640" s="1217">
        <f>IF(J763="1 Bedroom",O763,0)</f>
        <v>0</v>
      </c>
      <c r="BT640" s="1218"/>
      <c r="BU640" s="1218"/>
      <c r="BV640" s="1218"/>
      <c r="BW640" s="1219"/>
      <c r="BX640" s="1217">
        <f>IF(J763="2 Bedrooms",O763,0)</f>
        <v>0</v>
      </c>
      <c r="BY640" s="1218"/>
      <c r="BZ640" s="1218"/>
      <c r="CA640" s="1218"/>
      <c r="CB640" s="1219"/>
      <c r="CC640" s="1217">
        <f>IF(J763="3 Bedrooms",O763,0)</f>
        <v>0</v>
      </c>
      <c r="CD640" s="1218"/>
      <c r="CE640" s="1218"/>
      <c r="CF640" s="1218"/>
      <c r="CG640" s="1219"/>
      <c r="CH640" s="1217">
        <f>IF(J763="4 Bedrooms",O763,0)</f>
        <v>0</v>
      </c>
      <c r="CI640" s="1218"/>
      <c r="CJ640" s="1218"/>
      <c r="CK640" s="1218"/>
      <c r="CL640" s="1219"/>
      <c r="CM640" s="1223">
        <f>IF(J763="5 Bedrooms",O763,0)</f>
        <v>0</v>
      </c>
      <c r="CN640" s="1224"/>
      <c r="CO640" s="1224"/>
      <c r="CP640" s="1224"/>
      <c r="CQ640" s="1225"/>
      <c r="CR640" s="37"/>
      <c r="CS640" s="37"/>
    </row>
    <row r="641" spans="1:99" ht="12.95" customHeight="1">
      <c r="B641" s="1136" t="s">
        <v>1372</v>
      </c>
      <c r="C641" s="1137"/>
      <c r="D641" s="1137"/>
      <c r="E641" s="1137"/>
      <c r="F641" s="1137"/>
      <c r="G641" s="1137"/>
      <c r="H641" s="1137"/>
      <c r="I641" s="1137"/>
      <c r="J641" s="1137"/>
      <c r="K641" s="1137"/>
      <c r="L641" s="1137"/>
      <c r="M641" s="1137"/>
      <c r="N641" s="1137"/>
      <c r="O641" s="1137"/>
      <c r="P641" s="1137"/>
      <c r="Q641" s="1137"/>
      <c r="R641" s="1137"/>
      <c r="S641" s="1137"/>
      <c r="T641" s="1137"/>
      <c r="U641" s="1137"/>
      <c r="V641" s="1137"/>
      <c r="W641" s="1137"/>
      <c r="X641" s="1137"/>
      <c r="Y641" s="1137"/>
      <c r="Z641" s="1137"/>
      <c r="AA641" s="1137"/>
      <c r="AB641" s="1137"/>
      <c r="AC641" s="1137"/>
      <c r="AD641" s="1137"/>
      <c r="AE641" s="1137"/>
      <c r="AF641" s="1137"/>
      <c r="AG641" s="1137"/>
      <c r="AH641" s="1137"/>
      <c r="AI641" s="1137"/>
      <c r="AJ641" s="1137"/>
      <c r="AK641" s="1137"/>
      <c r="AL641" s="1137"/>
      <c r="AM641" s="1137"/>
      <c r="AN641" s="1138"/>
      <c r="AO641" s="1146">
        <f>SUM(AO629:AS640)</f>
        <v>29775482</v>
      </c>
      <c r="AP641" s="1147"/>
      <c r="AQ641" s="1147"/>
      <c r="AR641" s="1147"/>
      <c r="AS641" s="1148"/>
      <c r="AT641" s="37"/>
      <c r="AU641" s="37"/>
      <c r="AV641" s="37"/>
      <c r="AW641" s="37"/>
      <c r="AX641" s="37"/>
      <c r="AY641" s="37"/>
      <c r="AZ641" s="37"/>
      <c r="BN641" s="1217">
        <f>SUM(BN637:BR640)</f>
        <v>0</v>
      </c>
      <c r="BO641" s="1218"/>
      <c r="BP641" s="1218"/>
      <c r="BQ641" s="1218"/>
      <c r="BR641" s="1219"/>
      <c r="BS641" s="1217">
        <f>SUM(BS637:BW640)</f>
        <v>0</v>
      </c>
      <c r="BT641" s="1218"/>
      <c r="BU641" s="1218"/>
      <c r="BV641" s="1218"/>
      <c r="BW641" s="1219"/>
      <c r="BX641" s="1217">
        <f>SUM(BX637:CB640)</f>
        <v>1</v>
      </c>
      <c r="BY641" s="1218"/>
      <c r="BZ641" s="1218"/>
      <c r="CA641" s="1218"/>
      <c r="CB641" s="1219"/>
      <c r="CC641" s="1217">
        <f>SUM(CC637:CG640)</f>
        <v>0</v>
      </c>
      <c r="CD641" s="1218"/>
      <c r="CE641" s="1218"/>
      <c r="CF641" s="1218"/>
      <c r="CG641" s="1219"/>
      <c r="CH641" s="1217">
        <f>SUM(CH637:CL640)</f>
        <v>0</v>
      </c>
      <c r="CI641" s="1218"/>
      <c r="CJ641" s="1218"/>
      <c r="CK641" s="1218"/>
      <c r="CL641" s="1219"/>
      <c r="CM641" s="1217">
        <f>SUM(CM637:CQ640)</f>
        <v>0</v>
      </c>
      <c r="CN641" s="1218"/>
      <c r="CO641" s="1218"/>
      <c r="CP641" s="1218"/>
      <c r="CQ641" s="1219"/>
      <c r="CS641" s="381">
        <f>BN641+BS641+BX641+CC641+CH641+CM641</f>
        <v>1</v>
      </c>
      <c r="CT641" s="56" t="s">
        <v>1373</v>
      </c>
      <c r="CU641" s="37"/>
    </row>
    <row r="642" spans="1:99" ht="12.95" customHeight="1">
      <c r="B642" s="1136" t="s">
        <v>1374</v>
      </c>
      <c r="C642" s="1137"/>
      <c r="D642" s="1137"/>
      <c r="E642" s="1137"/>
      <c r="F642" s="1137"/>
      <c r="G642" s="1137"/>
      <c r="H642" s="1137"/>
      <c r="I642" s="1137"/>
      <c r="J642" s="1137"/>
      <c r="K642" s="1137"/>
      <c r="L642" s="1137"/>
      <c r="M642" s="1137"/>
      <c r="N642" s="1137"/>
      <c r="O642" s="1137"/>
      <c r="P642" s="1137"/>
      <c r="Q642" s="1137"/>
      <c r="R642" s="1137"/>
      <c r="S642" s="1137"/>
      <c r="T642" s="1137"/>
      <c r="U642" s="1137"/>
      <c r="V642" s="1137"/>
      <c r="W642" s="1137"/>
      <c r="X642" s="1137"/>
      <c r="Y642" s="1137"/>
      <c r="Z642" s="1137"/>
      <c r="AA642" s="1137"/>
      <c r="AB642" s="1137"/>
      <c r="AC642" s="1137"/>
      <c r="AD642" s="1137"/>
      <c r="AE642" s="1137"/>
      <c r="AF642" s="1137"/>
      <c r="AG642" s="1137"/>
      <c r="AH642" s="1137"/>
      <c r="AI642" s="1137"/>
      <c r="AJ642" s="1137"/>
      <c r="AK642" s="1137"/>
      <c r="AL642" s="1137"/>
      <c r="AM642" s="1137"/>
      <c r="AN642" s="1138"/>
      <c r="AO642" s="1037">
        <f>38600750+'Sources and Uses Budget'!B129-'Sources and Uses Budget'!B131</f>
        <v>38360750</v>
      </c>
      <c r="AP642" s="1038"/>
      <c r="AQ642" s="1038"/>
      <c r="AR642" s="1038"/>
      <c r="AS642" s="1039"/>
      <c r="AT642" s="37"/>
      <c r="AU642" s="37"/>
      <c r="AV642" s="37"/>
      <c r="AW642" s="37"/>
      <c r="AX642" s="37"/>
      <c r="AY642" s="37"/>
      <c r="AZ642" s="37"/>
      <c r="BN642" s="37" t="s">
        <v>1375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51" t="s">
        <v>1376</v>
      </c>
      <c r="C643" s="1452"/>
      <c r="D643" s="1452"/>
      <c r="E643" s="1452"/>
      <c r="F643" s="1452"/>
      <c r="G643" s="1452"/>
      <c r="H643" s="1452"/>
      <c r="I643" s="1452"/>
      <c r="J643" s="1452"/>
      <c r="K643" s="1452"/>
      <c r="L643" s="1452"/>
      <c r="M643" s="1452"/>
      <c r="N643" s="1452"/>
      <c r="O643" s="1452"/>
      <c r="P643" s="1452"/>
      <c r="Q643" s="1452"/>
      <c r="R643" s="1452"/>
      <c r="S643" s="1452"/>
      <c r="T643" s="1452"/>
      <c r="U643" s="1452"/>
      <c r="V643" s="1452"/>
      <c r="W643" s="1452"/>
      <c r="X643" s="1452"/>
      <c r="Y643" s="1452"/>
      <c r="Z643" s="1452"/>
      <c r="AA643" s="1452"/>
      <c r="AB643" s="1452"/>
      <c r="AC643" s="1452"/>
      <c r="AD643" s="1452"/>
      <c r="AE643" s="1452"/>
      <c r="AF643" s="1452"/>
      <c r="AG643" s="1452"/>
      <c r="AH643" s="1452"/>
      <c r="AI643" s="1452"/>
      <c r="AJ643" s="1452"/>
      <c r="AK643" s="1452"/>
      <c r="AL643" s="1452"/>
      <c r="AM643" s="1452"/>
      <c r="AN643" s="1453"/>
      <c r="AO643" s="1146">
        <f>AO641+AO642</f>
        <v>68136232</v>
      </c>
      <c r="AP643" s="1147"/>
      <c r="AQ643" s="1147"/>
      <c r="AR643" s="1147"/>
      <c r="AS643" s="1148"/>
      <c r="AT643" s="37"/>
      <c r="AU643" s="37"/>
      <c r="AV643" s="37"/>
      <c r="AW643" s="37"/>
      <c r="AX643" s="37"/>
      <c r="AY643" s="37"/>
      <c r="AZ643" s="37"/>
      <c r="BN643" s="1217">
        <f t="shared" ref="BN643:BN652" si="28">IF(J774="SRO/Studio",O774,0)</f>
        <v>0</v>
      </c>
      <c r="BO643" s="1218"/>
      <c r="BP643" s="1218"/>
      <c r="BQ643" s="1218"/>
      <c r="BR643" s="1219"/>
      <c r="BS643" s="1217">
        <f t="shared" ref="BS643:BS652" si="29">IF(J774="1 Bedroom",O774,0)</f>
        <v>0</v>
      </c>
      <c r="BT643" s="1218"/>
      <c r="BU643" s="1218"/>
      <c r="BV643" s="1218"/>
      <c r="BW643" s="1219"/>
      <c r="BX643" s="1217">
        <f t="shared" ref="BX643:BX652" si="30">IF(J774="2 Bedrooms",O774,0)</f>
        <v>0</v>
      </c>
      <c r="BY643" s="1218"/>
      <c r="BZ643" s="1218"/>
      <c r="CA643" s="1218"/>
      <c r="CB643" s="1219"/>
      <c r="CC643" s="1217">
        <f t="shared" ref="CC643:CC652" si="31">IF(J774="3 Bedrooms",O774,0)</f>
        <v>0</v>
      </c>
      <c r="CD643" s="1218"/>
      <c r="CE643" s="1218"/>
      <c r="CF643" s="1218"/>
      <c r="CG643" s="1219"/>
      <c r="CH643" s="1217">
        <f t="shared" ref="CH643:CH652" si="32">IF(J774="4 Bedrooms",O774,0)</f>
        <v>0</v>
      </c>
      <c r="CI643" s="1218"/>
      <c r="CJ643" s="1218"/>
      <c r="CK643" s="1218"/>
      <c r="CL643" s="1219"/>
      <c r="CM643" s="1217">
        <f t="shared" ref="CM643:CM652" si="33">IF(J774="5 Bedrooms",O774,0)</f>
        <v>0</v>
      </c>
      <c r="CN643" s="1218"/>
      <c r="CO643" s="1218"/>
      <c r="CP643" s="1218"/>
      <c r="CQ643" s="1219"/>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17">
        <f t="shared" si="28"/>
        <v>0</v>
      </c>
      <c r="BO644" s="1218"/>
      <c r="BP644" s="1218"/>
      <c r="BQ644" s="1218"/>
      <c r="BR644" s="1219"/>
      <c r="BS644" s="1217">
        <f t="shared" si="29"/>
        <v>0</v>
      </c>
      <c r="BT644" s="1218"/>
      <c r="BU644" s="1218"/>
      <c r="BV644" s="1218"/>
      <c r="BW644" s="1219"/>
      <c r="BX644" s="1217">
        <f t="shared" si="30"/>
        <v>0</v>
      </c>
      <c r="BY644" s="1218"/>
      <c r="BZ644" s="1218"/>
      <c r="CA644" s="1218"/>
      <c r="CB644" s="1219"/>
      <c r="CC644" s="1217">
        <f t="shared" si="31"/>
        <v>0</v>
      </c>
      <c r="CD644" s="1218"/>
      <c r="CE644" s="1218"/>
      <c r="CF644" s="1218"/>
      <c r="CG644" s="1219"/>
      <c r="CH644" s="1217">
        <f t="shared" si="32"/>
        <v>0</v>
      </c>
      <c r="CI644" s="1218"/>
      <c r="CJ644" s="1218"/>
      <c r="CK644" s="1218"/>
      <c r="CL644" s="1219"/>
      <c r="CM644" s="1217">
        <f t="shared" si="33"/>
        <v>0</v>
      </c>
      <c r="CN644" s="1218"/>
      <c r="CO644" s="1218"/>
      <c r="CP644" s="1218"/>
      <c r="CQ644" s="1219"/>
      <c r="CR644" s="37"/>
      <c r="CS644" s="37"/>
    </row>
    <row r="645" spans="1:99" ht="12.95" customHeight="1">
      <c r="A645" s="54" t="s">
        <v>15</v>
      </c>
      <c r="B645" t="s">
        <v>1330</v>
      </c>
      <c r="C645"/>
      <c r="G645" s="1215" t="str">
        <f>C629</f>
        <v>HUD 202 GP Loan</v>
      </c>
      <c r="H645" s="1215"/>
      <c r="I645" s="1215"/>
      <c r="J645" s="1215"/>
      <c r="K645" s="1215"/>
      <c r="L645" s="1215"/>
      <c r="M645" s="1215"/>
      <c r="N645" s="1215"/>
      <c r="O645" s="1215"/>
      <c r="P645" s="1215"/>
      <c r="Q645" s="1215"/>
      <c r="R645" s="1215"/>
      <c r="S645" s="12"/>
      <c r="T645" s="54" t="s">
        <v>28</v>
      </c>
      <c r="U645" t="s">
        <v>1330</v>
      </c>
      <c r="Z645" s="1215" t="str">
        <f>C630</f>
        <v>Alameda County A1 Loan</v>
      </c>
      <c r="AA645" s="1215"/>
      <c r="AB645" s="1215"/>
      <c r="AC645" s="1215"/>
      <c r="AD645" s="1215"/>
      <c r="AE645" s="1215"/>
      <c r="AF645" s="1215"/>
      <c r="AG645" s="1215"/>
      <c r="AH645" s="1215"/>
      <c r="AI645" s="1215"/>
      <c r="AJ645" s="1215"/>
      <c r="AK645" s="1215"/>
      <c r="AM645" s="37"/>
      <c r="AN645" s="37"/>
      <c r="AO645" s="37"/>
      <c r="AP645" s="37"/>
      <c r="AQ645" s="37"/>
      <c r="AR645" s="37"/>
      <c r="AS645" s="37"/>
      <c r="AT645" s="37"/>
      <c r="AU645" s="37"/>
      <c r="AV645" s="37"/>
      <c r="AW645" s="37"/>
      <c r="AX645" s="37"/>
      <c r="AY645" s="37"/>
      <c r="AZ645" s="37"/>
      <c r="BN645" s="1217">
        <f t="shared" si="28"/>
        <v>0</v>
      </c>
      <c r="BO645" s="1218"/>
      <c r="BP645" s="1218"/>
      <c r="BQ645" s="1218"/>
      <c r="BR645" s="1219"/>
      <c r="BS645" s="1217">
        <f t="shared" si="29"/>
        <v>0</v>
      </c>
      <c r="BT645" s="1218"/>
      <c r="BU645" s="1218"/>
      <c r="BV645" s="1218"/>
      <c r="BW645" s="1219"/>
      <c r="BX645" s="1217">
        <f t="shared" si="30"/>
        <v>0</v>
      </c>
      <c r="BY645" s="1218"/>
      <c r="BZ645" s="1218"/>
      <c r="CA645" s="1218"/>
      <c r="CB645" s="1219"/>
      <c r="CC645" s="1217">
        <f t="shared" si="31"/>
        <v>0</v>
      </c>
      <c r="CD645" s="1218"/>
      <c r="CE645" s="1218"/>
      <c r="CF645" s="1218"/>
      <c r="CG645" s="1219"/>
      <c r="CH645" s="1217">
        <f t="shared" si="32"/>
        <v>0</v>
      </c>
      <c r="CI645" s="1218"/>
      <c r="CJ645" s="1218"/>
      <c r="CK645" s="1218"/>
      <c r="CL645" s="1219"/>
      <c r="CM645" s="1217">
        <f t="shared" si="33"/>
        <v>0</v>
      </c>
      <c r="CN645" s="1218"/>
      <c r="CO645" s="1218"/>
      <c r="CP645" s="1218"/>
      <c r="CQ645" s="1219"/>
      <c r="CR645" s="37"/>
      <c r="CS645" s="37"/>
    </row>
    <row r="646" spans="1:99" ht="12.95" customHeight="1">
      <c r="A646" s="4"/>
      <c r="B646" t="s">
        <v>984</v>
      </c>
      <c r="C646"/>
      <c r="G646" s="1068" t="s">
        <v>1377</v>
      </c>
      <c r="H646" s="1072"/>
      <c r="I646" s="1072"/>
      <c r="J646" s="1072"/>
      <c r="K646" s="1072"/>
      <c r="L646" s="1072"/>
      <c r="M646" s="1072"/>
      <c r="N646" s="1072"/>
      <c r="O646" s="1072"/>
      <c r="P646" s="1072"/>
      <c r="Q646" s="1072"/>
      <c r="R646" s="1072"/>
      <c r="S646" s="12"/>
      <c r="T646" s="4"/>
      <c r="U646" t="s">
        <v>984</v>
      </c>
      <c r="Z646" s="1072" t="s">
        <v>1331</v>
      </c>
      <c r="AA646" s="1072"/>
      <c r="AB646" s="1072"/>
      <c r="AC646" s="1072" t="s">
        <v>1331</v>
      </c>
      <c r="AD646" s="1072"/>
      <c r="AE646" s="1072"/>
      <c r="AF646" s="1072" t="s">
        <v>1331</v>
      </c>
      <c r="AG646" s="1072"/>
      <c r="AH646" s="1072"/>
      <c r="AI646" s="1072" t="s">
        <v>1331</v>
      </c>
      <c r="AJ646" s="1072"/>
      <c r="AK646" s="1072"/>
      <c r="AM646" s="37"/>
      <c r="AN646" s="37"/>
      <c r="AO646" s="37"/>
      <c r="AP646" s="37"/>
      <c r="AQ646" s="37"/>
      <c r="AR646" s="37"/>
      <c r="AS646" s="37"/>
      <c r="AT646" s="37"/>
      <c r="AU646" s="37"/>
      <c r="AV646" s="37"/>
      <c r="AW646" s="37"/>
      <c r="AX646" s="37"/>
      <c r="AY646" s="37"/>
      <c r="AZ646" s="37"/>
      <c r="BN646" s="1217">
        <f t="shared" si="28"/>
        <v>0</v>
      </c>
      <c r="BO646" s="1218"/>
      <c r="BP646" s="1218"/>
      <c r="BQ646" s="1218"/>
      <c r="BR646" s="1219"/>
      <c r="BS646" s="1217">
        <f t="shared" si="29"/>
        <v>0</v>
      </c>
      <c r="BT646" s="1218"/>
      <c r="BU646" s="1218"/>
      <c r="BV646" s="1218"/>
      <c r="BW646" s="1219"/>
      <c r="BX646" s="1217">
        <f t="shared" si="30"/>
        <v>0</v>
      </c>
      <c r="BY646" s="1218"/>
      <c r="BZ646" s="1218"/>
      <c r="CA646" s="1218"/>
      <c r="CB646" s="1219"/>
      <c r="CC646" s="1217">
        <f t="shared" si="31"/>
        <v>0</v>
      </c>
      <c r="CD646" s="1218"/>
      <c r="CE646" s="1218"/>
      <c r="CF646" s="1218"/>
      <c r="CG646" s="1219"/>
      <c r="CH646" s="1217">
        <f t="shared" si="32"/>
        <v>0</v>
      </c>
      <c r="CI646" s="1218"/>
      <c r="CJ646" s="1218"/>
      <c r="CK646" s="1218"/>
      <c r="CL646" s="1219"/>
      <c r="CM646" s="1217">
        <f t="shared" si="33"/>
        <v>0</v>
      </c>
      <c r="CN646" s="1218"/>
      <c r="CO646" s="1218"/>
      <c r="CP646" s="1218"/>
      <c r="CQ646" s="1219"/>
      <c r="CR646" s="37"/>
      <c r="CS646" s="37"/>
    </row>
    <row r="647" spans="1:99" ht="12.95" customHeight="1">
      <c r="A647" s="4"/>
      <c r="B647" t="s">
        <v>849</v>
      </c>
      <c r="C647"/>
      <c r="G647" s="1068" t="s">
        <v>1378</v>
      </c>
      <c r="H647" s="1072"/>
      <c r="I647" s="1072"/>
      <c r="J647" s="1072"/>
      <c r="K647" s="1072"/>
      <c r="L647" s="1072"/>
      <c r="M647" s="1072"/>
      <c r="N647" s="1072"/>
      <c r="O647" s="1072"/>
      <c r="P647" s="1072"/>
      <c r="Q647" s="1072"/>
      <c r="R647" s="1072"/>
      <c r="T647" s="4"/>
      <c r="U647" t="s">
        <v>849</v>
      </c>
      <c r="Z647" s="1214" t="s">
        <v>1332</v>
      </c>
      <c r="AA647" s="1214"/>
      <c r="AB647" s="1214"/>
      <c r="AC647" s="1214" t="s">
        <v>1332</v>
      </c>
      <c r="AD647" s="1214"/>
      <c r="AE647" s="1214"/>
      <c r="AF647" s="1214" t="s">
        <v>1332</v>
      </c>
      <c r="AG647" s="1214"/>
      <c r="AH647" s="1214"/>
      <c r="AI647" s="1214" t="s">
        <v>1332</v>
      </c>
      <c r="AJ647" s="1214"/>
      <c r="AK647" s="1214"/>
      <c r="AM647" s="37"/>
      <c r="AN647" s="37"/>
      <c r="AO647" s="37"/>
      <c r="AP647" s="37"/>
      <c r="AQ647" s="37"/>
      <c r="AR647" s="37"/>
      <c r="AS647" s="37"/>
      <c r="AT647" s="37"/>
      <c r="AU647" s="37"/>
      <c r="AV647" s="37"/>
      <c r="AW647" s="37"/>
      <c r="AX647" s="37"/>
      <c r="AY647" s="37"/>
      <c r="AZ647" s="37"/>
      <c r="BN647" s="1217">
        <f t="shared" si="28"/>
        <v>0</v>
      </c>
      <c r="BO647" s="1218"/>
      <c r="BP647" s="1218"/>
      <c r="BQ647" s="1218"/>
      <c r="BR647" s="1219"/>
      <c r="BS647" s="1217">
        <f t="shared" si="29"/>
        <v>0</v>
      </c>
      <c r="BT647" s="1218"/>
      <c r="BU647" s="1218"/>
      <c r="BV647" s="1218"/>
      <c r="BW647" s="1219"/>
      <c r="BX647" s="1217">
        <f t="shared" si="30"/>
        <v>0</v>
      </c>
      <c r="BY647" s="1218"/>
      <c r="BZ647" s="1218"/>
      <c r="CA647" s="1218"/>
      <c r="CB647" s="1219"/>
      <c r="CC647" s="1217">
        <f t="shared" si="31"/>
        <v>0</v>
      </c>
      <c r="CD647" s="1218"/>
      <c r="CE647" s="1218"/>
      <c r="CF647" s="1218"/>
      <c r="CG647" s="1219"/>
      <c r="CH647" s="1217">
        <f t="shared" si="32"/>
        <v>0</v>
      </c>
      <c r="CI647" s="1218"/>
      <c r="CJ647" s="1218"/>
      <c r="CK647" s="1218"/>
      <c r="CL647" s="1219"/>
      <c r="CM647" s="1217">
        <f t="shared" si="33"/>
        <v>0</v>
      </c>
      <c r="CN647" s="1218"/>
      <c r="CO647" s="1218"/>
      <c r="CP647" s="1218"/>
      <c r="CQ647" s="1219"/>
      <c r="CR647" s="37"/>
      <c r="CS647" s="37"/>
    </row>
    <row r="648" spans="1:99" ht="12.95" customHeight="1">
      <c r="A648" s="4"/>
      <c r="B648" t="s">
        <v>1333</v>
      </c>
      <c r="C648"/>
      <c r="G648" s="1068" t="s">
        <v>1379</v>
      </c>
      <c r="H648" s="1072"/>
      <c r="I648" s="1072"/>
      <c r="J648" s="1072"/>
      <c r="K648" s="1072"/>
      <c r="L648" s="1072"/>
      <c r="M648" s="1072"/>
      <c r="N648" s="1072"/>
      <c r="O648" s="1072"/>
      <c r="P648" s="1072"/>
      <c r="Q648" s="1072"/>
      <c r="R648" s="1072"/>
      <c r="S648" s="12"/>
      <c r="T648" s="4"/>
      <c r="U648" t="s">
        <v>1333</v>
      </c>
      <c r="Z648" s="1214" t="s">
        <v>1334</v>
      </c>
      <c r="AA648" s="1214"/>
      <c r="AB648" s="1214"/>
      <c r="AC648" s="1214" t="s">
        <v>1334</v>
      </c>
      <c r="AD648" s="1214"/>
      <c r="AE648" s="1214"/>
      <c r="AF648" s="1214" t="s">
        <v>1334</v>
      </c>
      <c r="AG648" s="1214"/>
      <c r="AH648" s="1214"/>
      <c r="AI648" s="1214" t="s">
        <v>1334</v>
      </c>
      <c r="AJ648" s="1214"/>
      <c r="AK648" s="1214"/>
      <c r="AM648" s="37"/>
      <c r="AN648" s="37"/>
      <c r="AO648" s="37"/>
      <c r="AP648" s="37"/>
      <c r="AQ648" s="37"/>
      <c r="AR648" s="37"/>
      <c r="AS648" s="37"/>
      <c r="AT648" s="37"/>
      <c r="AU648" s="37"/>
      <c r="AV648" s="37"/>
      <c r="AW648" s="37"/>
      <c r="AX648" s="37"/>
      <c r="AY648" s="37"/>
      <c r="AZ648" s="37"/>
      <c r="BN648" s="1217">
        <f t="shared" si="28"/>
        <v>0</v>
      </c>
      <c r="BO648" s="1218"/>
      <c r="BP648" s="1218"/>
      <c r="BQ648" s="1218"/>
      <c r="BR648" s="1219"/>
      <c r="BS648" s="1217">
        <f t="shared" si="29"/>
        <v>0</v>
      </c>
      <c r="BT648" s="1218"/>
      <c r="BU648" s="1218"/>
      <c r="BV648" s="1218"/>
      <c r="BW648" s="1219"/>
      <c r="BX648" s="1217">
        <f t="shared" si="30"/>
        <v>0</v>
      </c>
      <c r="BY648" s="1218"/>
      <c r="BZ648" s="1218"/>
      <c r="CA648" s="1218"/>
      <c r="CB648" s="1219"/>
      <c r="CC648" s="1217">
        <f t="shared" si="31"/>
        <v>0</v>
      </c>
      <c r="CD648" s="1218"/>
      <c r="CE648" s="1218"/>
      <c r="CF648" s="1218"/>
      <c r="CG648" s="1219"/>
      <c r="CH648" s="1217">
        <f t="shared" si="32"/>
        <v>0</v>
      </c>
      <c r="CI648" s="1218"/>
      <c r="CJ648" s="1218"/>
      <c r="CK648" s="1218"/>
      <c r="CL648" s="1219"/>
      <c r="CM648" s="1217">
        <f t="shared" si="33"/>
        <v>0</v>
      </c>
      <c r="CN648" s="1218"/>
      <c r="CO648" s="1218"/>
      <c r="CP648" s="1218"/>
      <c r="CQ648" s="1219"/>
      <c r="CR648" s="37"/>
      <c r="CS648" s="37"/>
    </row>
    <row r="649" spans="1:99" ht="12.95" customHeight="1">
      <c r="A649" s="4"/>
      <c r="B649" t="s">
        <v>765</v>
      </c>
      <c r="C649"/>
      <c r="G649" s="1216" t="s">
        <v>2457</v>
      </c>
      <c r="H649" s="1216"/>
      <c r="I649" s="1216"/>
      <c r="J649" s="1216"/>
      <c r="K649" s="1216"/>
      <c r="L649" s="1216"/>
      <c r="O649" s="810" t="s">
        <v>992</v>
      </c>
      <c r="P649" s="1213"/>
      <c r="Q649" s="1213"/>
      <c r="R649" s="1213"/>
      <c r="S649" s="14"/>
      <c r="T649" s="4"/>
      <c r="U649" t="s">
        <v>765</v>
      </c>
      <c r="Z649" s="1216" t="s">
        <v>1335</v>
      </c>
      <c r="AA649" s="1216"/>
      <c r="AB649" s="1216"/>
      <c r="AC649" s="1216" t="s">
        <v>1335</v>
      </c>
      <c r="AD649" s="1216"/>
      <c r="AE649" s="1216"/>
      <c r="AH649" s="810" t="s">
        <v>992</v>
      </c>
      <c r="AI649" s="1213"/>
      <c r="AJ649" s="1213"/>
      <c r="AK649" s="1213"/>
      <c r="AM649" s="37"/>
      <c r="AN649" s="37"/>
      <c r="AO649" s="37"/>
      <c r="AP649" s="37"/>
      <c r="AQ649" s="37"/>
      <c r="AR649" s="37"/>
      <c r="AS649" s="37"/>
      <c r="AT649" s="37"/>
      <c r="AU649" s="37"/>
      <c r="AV649" s="37"/>
      <c r="AW649" s="37"/>
      <c r="AX649" s="37"/>
      <c r="AY649" s="37"/>
      <c r="AZ649" s="37"/>
      <c r="BN649" s="1217">
        <f t="shared" si="28"/>
        <v>0</v>
      </c>
      <c r="BO649" s="1218"/>
      <c r="BP649" s="1218"/>
      <c r="BQ649" s="1218"/>
      <c r="BR649" s="1219"/>
      <c r="BS649" s="1217">
        <f t="shared" si="29"/>
        <v>0</v>
      </c>
      <c r="BT649" s="1218"/>
      <c r="BU649" s="1218"/>
      <c r="BV649" s="1218"/>
      <c r="BW649" s="1219"/>
      <c r="BX649" s="1217">
        <f t="shared" si="30"/>
        <v>0</v>
      </c>
      <c r="BY649" s="1218"/>
      <c r="BZ649" s="1218"/>
      <c r="CA649" s="1218"/>
      <c r="CB649" s="1219"/>
      <c r="CC649" s="1217">
        <f t="shared" si="31"/>
        <v>0</v>
      </c>
      <c r="CD649" s="1218"/>
      <c r="CE649" s="1218"/>
      <c r="CF649" s="1218"/>
      <c r="CG649" s="1219"/>
      <c r="CH649" s="1217">
        <f t="shared" si="32"/>
        <v>0</v>
      </c>
      <c r="CI649" s="1218"/>
      <c r="CJ649" s="1218"/>
      <c r="CK649" s="1218"/>
      <c r="CL649" s="1219"/>
      <c r="CM649" s="1217">
        <f t="shared" si="33"/>
        <v>0</v>
      </c>
      <c r="CN649" s="1218"/>
      <c r="CO649" s="1218"/>
      <c r="CP649" s="1218"/>
      <c r="CQ649" s="1219"/>
      <c r="CR649" s="37"/>
      <c r="CS649" s="37"/>
    </row>
    <row r="650" spans="1:99" ht="12.95" customHeight="1">
      <c r="A650" s="4"/>
      <c r="B650" t="s">
        <v>1336</v>
      </c>
      <c r="C650"/>
      <c r="H650" s="1072"/>
      <c r="I650" s="1072"/>
      <c r="J650" s="1072"/>
      <c r="K650" s="1072"/>
      <c r="L650" s="1072"/>
      <c r="M650" s="1072"/>
      <c r="N650" s="1072"/>
      <c r="O650" s="1072"/>
      <c r="P650" s="1072"/>
      <c r="Q650" s="1072"/>
      <c r="R650" s="1072"/>
      <c r="S650" s="12"/>
      <c r="T650" s="4"/>
      <c r="U650" t="s">
        <v>1336</v>
      </c>
      <c r="AA650" s="1072"/>
      <c r="AB650" s="1072"/>
      <c r="AC650" s="1072"/>
      <c r="AD650" s="1072"/>
      <c r="AE650" s="1072"/>
      <c r="AF650" s="1072"/>
      <c r="AG650" s="1072"/>
      <c r="AH650" s="1072"/>
      <c r="AI650" s="1072"/>
      <c r="AJ650" s="1072"/>
      <c r="AK650" s="1072"/>
      <c r="AM650" s="37"/>
      <c r="AN650" s="37"/>
      <c r="AO650" s="37"/>
      <c r="AP650" s="37"/>
      <c r="AQ650" s="37"/>
      <c r="AR650" s="37"/>
      <c r="AS650" s="37"/>
      <c r="AT650" s="37"/>
      <c r="AU650" s="37"/>
      <c r="AV650" s="37"/>
      <c r="AW650" s="37"/>
      <c r="AX650" s="37"/>
      <c r="AY650" s="37"/>
      <c r="AZ650" s="37"/>
      <c r="BN650" s="1217">
        <f t="shared" si="28"/>
        <v>0</v>
      </c>
      <c r="BO650" s="1218"/>
      <c r="BP650" s="1218"/>
      <c r="BQ650" s="1218"/>
      <c r="BR650" s="1219"/>
      <c r="BS650" s="1217">
        <f t="shared" si="29"/>
        <v>0</v>
      </c>
      <c r="BT650" s="1218"/>
      <c r="BU650" s="1218"/>
      <c r="BV650" s="1218"/>
      <c r="BW650" s="1219"/>
      <c r="BX650" s="1217">
        <f t="shared" si="30"/>
        <v>0</v>
      </c>
      <c r="BY650" s="1218"/>
      <c r="BZ650" s="1218"/>
      <c r="CA650" s="1218"/>
      <c r="CB650" s="1219"/>
      <c r="CC650" s="1217">
        <f t="shared" si="31"/>
        <v>0</v>
      </c>
      <c r="CD650" s="1218"/>
      <c r="CE650" s="1218"/>
      <c r="CF650" s="1218"/>
      <c r="CG650" s="1219"/>
      <c r="CH650" s="1217">
        <f t="shared" si="32"/>
        <v>0</v>
      </c>
      <c r="CI650" s="1218"/>
      <c r="CJ650" s="1218"/>
      <c r="CK650" s="1218"/>
      <c r="CL650" s="1219"/>
      <c r="CM650" s="1217">
        <f t="shared" si="33"/>
        <v>0</v>
      </c>
      <c r="CN650" s="1218"/>
      <c r="CO650" s="1218"/>
      <c r="CP650" s="1218"/>
      <c r="CQ650" s="1219"/>
      <c r="CR650" s="37"/>
      <c r="CS650" s="37"/>
    </row>
    <row r="651" spans="1:99" ht="12.95" customHeight="1">
      <c r="A651" s="37"/>
      <c r="B651" t="s">
        <v>1337</v>
      </c>
      <c r="C651"/>
      <c r="N651" s="1063" t="s">
        <v>768</v>
      </c>
      <c r="O651" s="1063"/>
      <c r="T651" s="4"/>
      <c r="U651" t="s">
        <v>1337</v>
      </c>
      <c r="AG651" s="1063" t="s">
        <v>712</v>
      </c>
      <c r="AH651" s="1063"/>
      <c r="AM651" s="37"/>
      <c r="AN651" s="37"/>
      <c r="AO651" s="37"/>
      <c r="AP651" s="37"/>
      <c r="AQ651" s="37"/>
      <c r="AR651" s="37"/>
      <c r="AS651" s="37"/>
      <c r="AT651" s="37"/>
      <c r="AU651" s="37"/>
      <c r="AV651" s="37"/>
      <c r="AW651" s="37"/>
      <c r="AX651" s="37"/>
      <c r="AY651" s="37"/>
      <c r="AZ651" s="37"/>
      <c r="BA651" s="37"/>
      <c r="BB651" s="37"/>
      <c r="BC651" s="37"/>
      <c r="BD651" s="37"/>
      <c r="BN651" s="1217">
        <f t="shared" si="28"/>
        <v>0</v>
      </c>
      <c r="BO651" s="1218"/>
      <c r="BP651" s="1218"/>
      <c r="BQ651" s="1218"/>
      <c r="BR651" s="1219"/>
      <c r="BS651" s="1217">
        <f t="shared" si="29"/>
        <v>0</v>
      </c>
      <c r="BT651" s="1218"/>
      <c r="BU651" s="1218"/>
      <c r="BV651" s="1218"/>
      <c r="BW651" s="1219"/>
      <c r="BX651" s="1217">
        <f t="shared" si="30"/>
        <v>0</v>
      </c>
      <c r="BY651" s="1218"/>
      <c r="BZ651" s="1218"/>
      <c r="CA651" s="1218"/>
      <c r="CB651" s="1219"/>
      <c r="CC651" s="1217">
        <f t="shared" si="31"/>
        <v>0</v>
      </c>
      <c r="CD651" s="1218"/>
      <c r="CE651" s="1218"/>
      <c r="CF651" s="1218"/>
      <c r="CG651" s="1219"/>
      <c r="CH651" s="1217">
        <f t="shared" si="32"/>
        <v>0</v>
      </c>
      <c r="CI651" s="1218"/>
      <c r="CJ651" s="1218"/>
      <c r="CK651" s="1218"/>
      <c r="CL651" s="1219"/>
      <c r="CM651" s="1217">
        <f t="shared" si="33"/>
        <v>0</v>
      </c>
      <c r="CN651" s="1218"/>
      <c r="CO651" s="1218"/>
      <c r="CP651" s="1218"/>
      <c r="CQ651" s="1219"/>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17">
        <f t="shared" si="28"/>
        <v>0</v>
      </c>
      <c r="BO652" s="1218"/>
      <c r="BP652" s="1218"/>
      <c r="BQ652" s="1218"/>
      <c r="BR652" s="1219"/>
      <c r="BS652" s="1217">
        <f t="shared" si="29"/>
        <v>0</v>
      </c>
      <c r="BT652" s="1218"/>
      <c r="BU652" s="1218"/>
      <c r="BV652" s="1218"/>
      <c r="BW652" s="1219"/>
      <c r="BX652" s="1217">
        <f t="shared" si="30"/>
        <v>0</v>
      </c>
      <c r="BY652" s="1218"/>
      <c r="BZ652" s="1218"/>
      <c r="CA652" s="1218"/>
      <c r="CB652" s="1219"/>
      <c r="CC652" s="1217">
        <f t="shared" si="31"/>
        <v>0</v>
      </c>
      <c r="CD652" s="1218"/>
      <c r="CE652" s="1218"/>
      <c r="CF652" s="1218"/>
      <c r="CG652" s="1219"/>
      <c r="CH652" s="1217">
        <f t="shared" si="32"/>
        <v>0</v>
      </c>
      <c r="CI652" s="1218"/>
      <c r="CJ652" s="1218"/>
      <c r="CK652" s="1218"/>
      <c r="CL652" s="1219"/>
      <c r="CM652" s="1217">
        <f t="shared" si="33"/>
        <v>0</v>
      </c>
      <c r="CN652" s="1218"/>
      <c r="CO652" s="1218"/>
      <c r="CP652" s="1218"/>
      <c r="CQ652" s="1219"/>
      <c r="CR652" s="37"/>
      <c r="CS652" s="37"/>
    </row>
    <row r="653" spans="1:99" ht="12.95" customHeight="1">
      <c r="A653" s="54" t="s">
        <v>34</v>
      </c>
      <c r="B653" t="s">
        <v>1330</v>
      </c>
      <c r="C653"/>
      <c r="G653" s="1215" t="str">
        <f>C631</f>
        <v>City of Alameda Loan</v>
      </c>
      <c r="H653" s="1215"/>
      <c r="I653" s="1215"/>
      <c r="J653" s="1215"/>
      <c r="K653" s="1215"/>
      <c r="L653" s="1215"/>
      <c r="M653" s="1215"/>
      <c r="N653" s="1215"/>
      <c r="O653" s="1215"/>
      <c r="P653" s="1215"/>
      <c r="Q653" s="1215"/>
      <c r="R653" s="1215"/>
      <c r="T653" s="54" t="s">
        <v>92</v>
      </c>
      <c r="U653" t="s">
        <v>1330</v>
      </c>
      <c r="Z653" s="1215" t="str">
        <f>C632</f>
        <v>CCE Program Funding (GP Loan)</v>
      </c>
      <c r="AA653" s="1215"/>
      <c r="AB653" s="1215"/>
      <c r="AC653" s="1215"/>
      <c r="AD653" s="1215"/>
      <c r="AE653" s="1215"/>
      <c r="AF653" s="1215"/>
      <c r="AG653" s="1215"/>
      <c r="AH653" s="1215"/>
      <c r="AI653" s="1215"/>
      <c r="AJ653" s="1215"/>
      <c r="AK653" s="1215"/>
      <c r="AM653" s="37"/>
      <c r="AN653" s="37"/>
      <c r="AO653" s="37"/>
      <c r="AP653" s="37"/>
      <c r="AQ653" s="37"/>
      <c r="AR653" s="37"/>
      <c r="AS653" s="37"/>
      <c r="AT653" s="37"/>
      <c r="AU653" s="37"/>
      <c r="AV653" s="37"/>
      <c r="AW653" s="37"/>
      <c r="AX653" s="37"/>
      <c r="AY653" s="37"/>
      <c r="AZ653" s="37"/>
      <c r="BA653" s="37"/>
      <c r="BB653" s="37"/>
      <c r="BC653" s="37"/>
      <c r="BD653" s="37"/>
      <c r="BN653" s="1217">
        <f>SUM(BN643:BR652)</f>
        <v>0</v>
      </c>
      <c r="BO653" s="1218"/>
      <c r="BP653" s="1218"/>
      <c r="BQ653" s="1218"/>
      <c r="BR653" s="1219"/>
      <c r="BS653" s="1217">
        <f>SUM(BS643:BW652)</f>
        <v>0</v>
      </c>
      <c r="BT653" s="1218"/>
      <c r="BU653" s="1218"/>
      <c r="BV653" s="1218"/>
      <c r="BW653" s="1219"/>
      <c r="BX653" s="1217">
        <f>SUM(BX643:CB652)</f>
        <v>0</v>
      </c>
      <c r="BY653" s="1218"/>
      <c r="BZ653" s="1218"/>
      <c r="CA653" s="1218"/>
      <c r="CB653" s="1219"/>
      <c r="CC653" s="1217">
        <f>SUM(CC643:CG652)</f>
        <v>0</v>
      </c>
      <c r="CD653" s="1218"/>
      <c r="CE653" s="1218"/>
      <c r="CF653" s="1218"/>
      <c r="CG653" s="1219"/>
      <c r="CH653" s="1217">
        <f>SUM(CH643:CL652)</f>
        <v>0</v>
      </c>
      <c r="CI653" s="1218"/>
      <c r="CJ653" s="1218"/>
      <c r="CK653" s="1218"/>
      <c r="CL653" s="1219"/>
      <c r="CM653" s="1217">
        <f>SUM(CM643:CQ652)</f>
        <v>0</v>
      </c>
      <c r="CN653" s="1218"/>
      <c r="CO653" s="1218"/>
      <c r="CP653" s="1218"/>
      <c r="CQ653" s="1219"/>
      <c r="CR653" s="37"/>
      <c r="CS653" s="37"/>
    </row>
    <row r="654" spans="1:99" ht="12.95" customHeight="1" thickBot="1">
      <c r="A654" s="4"/>
      <c r="B654" t="s">
        <v>984</v>
      </c>
      <c r="C654"/>
      <c r="G654" s="1072" t="s">
        <v>1338</v>
      </c>
      <c r="H654" s="1072"/>
      <c r="I654" s="1072"/>
      <c r="J654" s="1072" t="s">
        <v>1338</v>
      </c>
      <c r="K654" s="1072"/>
      <c r="L654" s="1072"/>
      <c r="M654" s="1072" t="s">
        <v>1338</v>
      </c>
      <c r="N654" s="1072"/>
      <c r="O654" s="1072"/>
      <c r="P654" s="1072" t="s">
        <v>1338</v>
      </c>
      <c r="Q654" s="1072"/>
      <c r="R654" s="1072"/>
      <c r="T654" s="4"/>
      <c r="U654" t="s">
        <v>984</v>
      </c>
      <c r="Z654" s="1072" t="s">
        <v>1342</v>
      </c>
      <c r="AA654" s="1072"/>
      <c r="AB654" s="1072"/>
      <c r="AC654" s="1072" t="s">
        <v>1342</v>
      </c>
      <c r="AD654" s="1072"/>
      <c r="AE654" s="1072"/>
      <c r="AF654" s="1072" t="s">
        <v>1342</v>
      </c>
      <c r="AG654" s="1072"/>
      <c r="AH654" s="1072"/>
      <c r="AI654" s="1072" t="s">
        <v>1342</v>
      </c>
      <c r="AJ654" s="1072"/>
      <c r="AK654" s="1072"/>
      <c r="AM654" s="37"/>
      <c r="AN654" s="37"/>
      <c r="AO654" s="37"/>
      <c r="AP654" s="37"/>
      <c r="AQ654" s="37"/>
      <c r="AR654" s="37"/>
      <c r="AS654" s="37"/>
      <c r="AT654" s="37"/>
      <c r="AU654" s="37"/>
      <c r="AV654" s="37"/>
      <c r="AW654" s="37"/>
      <c r="AX654" s="37"/>
      <c r="AY654" s="37"/>
      <c r="AZ654" s="37"/>
      <c r="BA654" s="37"/>
      <c r="BB654" s="37"/>
      <c r="BC654" s="37"/>
      <c r="BD654" s="37"/>
      <c r="BN654" s="37" t="s">
        <v>1380</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849</v>
      </c>
      <c r="C655"/>
      <c r="G655" s="1214" t="s">
        <v>1339</v>
      </c>
      <c r="H655" s="1214"/>
      <c r="I655" s="1214"/>
      <c r="J655" s="1214" t="s">
        <v>1339</v>
      </c>
      <c r="K655" s="1214"/>
      <c r="L655" s="1214"/>
      <c r="M655" s="1214" t="s">
        <v>1339</v>
      </c>
      <c r="N655" s="1214"/>
      <c r="O655" s="1214"/>
      <c r="P655" s="1214" t="s">
        <v>1339</v>
      </c>
      <c r="Q655" s="1214"/>
      <c r="R655" s="1214"/>
      <c r="T655" s="4"/>
      <c r="U655" t="s">
        <v>849</v>
      </c>
      <c r="Z655" s="1214" t="s">
        <v>1343</v>
      </c>
      <c r="AA655" s="1214"/>
      <c r="AB655" s="1214"/>
      <c r="AC655" s="1214" t="s">
        <v>1343</v>
      </c>
      <c r="AD655" s="1214"/>
      <c r="AE655" s="1214"/>
      <c r="AF655" s="1214" t="s">
        <v>1343</v>
      </c>
      <c r="AG655" s="1214"/>
      <c r="AH655" s="1214"/>
      <c r="AI655" s="1214" t="s">
        <v>1343</v>
      </c>
      <c r="AJ655" s="1214"/>
      <c r="AK655" s="1214"/>
      <c r="AM655" s="37"/>
      <c r="AN655" s="37"/>
      <c r="AO655" s="37"/>
      <c r="AP655" s="37"/>
      <c r="AQ655" s="37"/>
      <c r="AR655" s="37"/>
      <c r="AS655" s="37"/>
      <c r="AT655" s="37"/>
      <c r="AU655" s="37"/>
      <c r="AV655" s="37"/>
      <c r="AW655" s="37"/>
      <c r="AX655" s="37"/>
      <c r="AY655" s="37"/>
      <c r="AZ655" s="37"/>
      <c r="BA655" s="37"/>
      <c r="BB655" s="37"/>
      <c r="BC655" s="37"/>
      <c r="BD655" s="37"/>
      <c r="CP655" s="55" t="s">
        <v>1381</v>
      </c>
      <c r="CQ655" s="382">
        <f>BN653+BS653+BX653+CC653+CH653+CM653</f>
        <v>0</v>
      </c>
      <c r="CR655" s="37"/>
      <c r="CS655" s="37"/>
    </row>
    <row r="656" spans="1:99" ht="12.95" customHeight="1" thickBot="1">
      <c r="A656" s="4"/>
      <c r="B656" t="s">
        <v>1333</v>
      </c>
      <c r="C656"/>
      <c r="G656" s="1214" t="s">
        <v>1340</v>
      </c>
      <c r="H656" s="1214"/>
      <c r="I656" s="1214"/>
      <c r="J656" s="1214" t="s">
        <v>1340</v>
      </c>
      <c r="K656" s="1214"/>
      <c r="L656" s="1214"/>
      <c r="M656" s="1214" t="s">
        <v>1340</v>
      </c>
      <c r="N656" s="1214"/>
      <c r="O656" s="1214"/>
      <c r="P656" s="1214" t="s">
        <v>1340</v>
      </c>
      <c r="Q656" s="1214"/>
      <c r="R656" s="1214"/>
      <c r="T656" s="4"/>
      <c r="U656" t="s">
        <v>1333</v>
      </c>
      <c r="Z656" s="1214" t="s">
        <v>1344</v>
      </c>
      <c r="AA656" s="1214"/>
      <c r="AB656" s="1214"/>
      <c r="AC656" s="1214" t="s">
        <v>1344</v>
      </c>
      <c r="AD656" s="1214"/>
      <c r="AE656" s="1214"/>
      <c r="AF656" s="1214" t="s">
        <v>1344</v>
      </c>
      <c r="AG656" s="1214"/>
      <c r="AH656" s="1214"/>
      <c r="AI656" s="1214" t="s">
        <v>1344</v>
      </c>
      <c r="AJ656" s="1214"/>
      <c r="AK656" s="121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765</v>
      </c>
      <c r="C657"/>
      <c r="G657" s="1216" t="s">
        <v>1341</v>
      </c>
      <c r="H657" s="1216"/>
      <c r="I657" s="1216"/>
      <c r="J657" s="1216" t="s">
        <v>1341</v>
      </c>
      <c r="K657" s="1216"/>
      <c r="L657" s="1216"/>
      <c r="O657" s="810" t="s">
        <v>992</v>
      </c>
      <c r="P657" s="1213"/>
      <c r="Q657" s="1213"/>
      <c r="R657" s="1213"/>
      <c r="T657" s="4"/>
      <c r="U657" t="s">
        <v>765</v>
      </c>
      <c r="Z657" s="1216" t="s">
        <v>1345</v>
      </c>
      <c r="AA657" s="1216"/>
      <c r="AB657" s="1216"/>
      <c r="AC657" s="1216" t="s">
        <v>1345</v>
      </c>
      <c r="AD657" s="1216"/>
      <c r="AE657" s="1216"/>
      <c r="AH657" s="810" t="s">
        <v>992</v>
      </c>
      <c r="AI657" s="1213"/>
      <c r="AJ657" s="1213"/>
      <c r="AK657" s="1213"/>
      <c r="AL657" s="258"/>
      <c r="AM657" s="37"/>
      <c r="AN657" s="37"/>
      <c r="AO657" s="37"/>
      <c r="AP657" s="37"/>
      <c r="AQ657" s="37"/>
      <c r="AR657" s="37"/>
      <c r="AS657" s="37"/>
      <c r="AT657" s="37"/>
      <c r="AU657" s="37"/>
      <c r="AV657" s="37"/>
      <c r="AW657" s="37"/>
      <c r="AX657" s="37"/>
      <c r="AY657" s="37"/>
      <c r="AZ657" s="37"/>
      <c r="BA657" s="37"/>
      <c r="BB657" s="37"/>
      <c r="BC657" s="37"/>
      <c r="BD657" s="37"/>
      <c r="CP657" s="55" t="s">
        <v>1382</v>
      </c>
      <c r="CQ657" s="382">
        <f>CQ655+CQ636</f>
        <v>106</v>
      </c>
      <c r="CR657" s="37"/>
      <c r="CS657" s="37"/>
    </row>
    <row r="658" spans="1:97" ht="12.95" customHeight="1">
      <c r="A658" s="4"/>
      <c r="B658" t="s">
        <v>1336</v>
      </c>
      <c r="C658"/>
      <c r="H658" s="1072"/>
      <c r="I658" s="1072"/>
      <c r="J658" s="1072"/>
      <c r="K658" s="1072"/>
      <c r="L658" s="1072"/>
      <c r="M658" s="1072"/>
      <c r="N658" s="1072"/>
      <c r="O658" s="1072"/>
      <c r="P658" s="1072"/>
      <c r="Q658" s="1072"/>
      <c r="R658" s="1072"/>
      <c r="T658" s="4"/>
      <c r="U658" t="s">
        <v>1336</v>
      </c>
      <c r="AA658" s="1072"/>
      <c r="AB658" s="1072"/>
      <c r="AC658" s="1072"/>
      <c r="AD658" s="1072"/>
      <c r="AE658" s="1072"/>
      <c r="AF658" s="1072"/>
      <c r="AG658" s="1072"/>
      <c r="AH658" s="1072"/>
      <c r="AI658" s="1072"/>
      <c r="AJ658" s="1072"/>
      <c r="AK658" s="1072"/>
      <c r="AL658" s="258"/>
      <c r="AM658" s="37"/>
      <c r="AN658" s="37"/>
      <c r="AO658" s="37"/>
      <c r="AP658" s="37"/>
      <c r="AQ658" s="37"/>
      <c r="AR658" s="37"/>
      <c r="AS658" s="37"/>
      <c r="AT658" s="37"/>
      <c r="AU658" s="37"/>
      <c r="AV658" s="37"/>
      <c r="AW658" s="37"/>
      <c r="AX658" s="37"/>
      <c r="AY658" s="37"/>
      <c r="AZ658" s="37"/>
      <c r="BA658" s="37"/>
      <c r="BB658" s="37"/>
      <c r="BC658" s="37"/>
      <c r="BD658" s="37"/>
      <c r="BN658" s="37" t="s">
        <v>1383</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1337</v>
      </c>
      <c r="C659"/>
      <c r="N659" s="1063" t="s">
        <v>768</v>
      </c>
      <c r="O659" s="1063"/>
      <c r="T659" s="4"/>
      <c r="U659" t="s">
        <v>1337</v>
      </c>
      <c r="AG659" s="1063" t="s">
        <v>768</v>
      </c>
      <c r="AH659" s="1063"/>
      <c r="AM659" s="37"/>
      <c r="AN659" s="37"/>
      <c r="AO659" s="37"/>
      <c r="AP659" s="37"/>
      <c r="AQ659" s="37"/>
      <c r="AR659" s="37"/>
      <c r="AS659" s="37"/>
      <c r="AT659" s="37"/>
      <c r="AU659" s="37"/>
      <c r="AV659" s="37"/>
      <c r="AW659" s="37"/>
      <c r="AX659" s="37"/>
      <c r="AY659" s="37"/>
      <c r="AZ659" s="37"/>
      <c r="BA659" s="37"/>
      <c r="BB659" s="37"/>
      <c r="BC659" s="37"/>
      <c r="BD659" s="37"/>
      <c r="BN659" s="1217">
        <f>BN634+BN641+BN653</f>
        <v>106</v>
      </c>
      <c r="BO659" s="1218"/>
      <c r="BP659" s="1218"/>
      <c r="BQ659" s="1218"/>
      <c r="BR659" s="1219"/>
      <c r="BS659" s="1217">
        <f>BS634+BS641+BS653</f>
        <v>0</v>
      </c>
      <c r="BT659" s="1218"/>
      <c r="BU659" s="1218"/>
      <c r="BV659" s="1218"/>
      <c r="BW659" s="1219"/>
      <c r="BX659" s="1217">
        <f>BX634+BX641+BX653</f>
        <v>1</v>
      </c>
      <c r="BY659" s="1218"/>
      <c r="BZ659" s="1218"/>
      <c r="CA659" s="1218"/>
      <c r="CB659" s="1219"/>
      <c r="CC659" s="1217">
        <f>CC634+CC641+CC653</f>
        <v>0</v>
      </c>
      <c r="CD659" s="1218"/>
      <c r="CE659" s="1218"/>
      <c r="CF659" s="1218"/>
      <c r="CG659" s="1219"/>
      <c r="CH659" s="1217">
        <f>CH634+CH641+CH653</f>
        <v>0</v>
      </c>
      <c r="CI659" s="1218"/>
      <c r="CJ659" s="1218"/>
      <c r="CK659" s="1218"/>
      <c r="CL659" s="1219"/>
      <c r="CM659" s="1217">
        <f>CM653+CM641+CM634</f>
        <v>0</v>
      </c>
      <c r="CN659" s="1218"/>
      <c r="CO659" s="1218"/>
      <c r="CP659" s="1218"/>
      <c r="CQ659" s="1219"/>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1330</v>
      </c>
      <c r="C661"/>
      <c r="G661" s="1215">
        <f>C633</f>
        <v>0</v>
      </c>
      <c r="H661" s="1215"/>
      <c r="I661" s="1215"/>
      <c r="J661" s="1215"/>
      <c r="K661" s="1215"/>
      <c r="L661" s="1215"/>
      <c r="M661" s="1215"/>
      <c r="N661" s="1215"/>
      <c r="O661" s="1215"/>
      <c r="P661" s="1215"/>
      <c r="Q661" s="1215"/>
      <c r="R661" s="1215"/>
      <c r="T661" s="54" t="s">
        <v>1321</v>
      </c>
      <c r="U661" t="s">
        <v>1330</v>
      </c>
      <c r="Z661" s="1215">
        <f>C634</f>
        <v>0</v>
      </c>
      <c r="AA661" s="1215"/>
      <c r="AB661" s="1215"/>
      <c r="AC661" s="1215"/>
      <c r="AD661" s="1215"/>
      <c r="AE661" s="1215"/>
      <c r="AF661" s="1215"/>
      <c r="AG661" s="1215"/>
      <c r="AH661" s="1215"/>
      <c r="AI661" s="1215"/>
      <c r="AJ661" s="1215"/>
      <c r="AK661" s="1215"/>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1072"/>
      <c r="H662" s="1072"/>
      <c r="I662" s="1072"/>
      <c r="J662" s="1072"/>
      <c r="K662" s="1072"/>
      <c r="L662" s="1072"/>
      <c r="M662" s="1072"/>
      <c r="N662" s="1072"/>
      <c r="O662" s="1072"/>
      <c r="P662" s="1072"/>
      <c r="Q662" s="1072"/>
      <c r="R662" s="1072"/>
      <c r="T662" s="4"/>
      <c r="U662" t="s">
        <v>984</v>
      </c>
      <c r="Z662" s="1072"/>
      <c r="AA662" s="1072"/>
      <c r="AB662" s="1072"/>
      <c r="AC662" s="1072"/>
      <c r="AD662" s="1072"/>
      <c r="AE662" s="1072"/>
      <c r="AF662" s="1072"/>
      <c r="AG662" s="1072"/>
      <c r="AH662" s="1072"/>
      <c r="AI662" s="1072"/>
      <c r="AJ662" s="1072"/>
      <c r="AK662" s="107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849</v>
      </c>
      <c r="C663"/>
      <c r="G663" s="1072"/>
      <c r="H663" s="1072"/>
      <c r="I663" s="1072"/>
      <c r="J663" s="1072"/>
      <c r="K663" s="1072"/>
      <c r="L663" s="1072"/>
      <c r="M663" s="1072"/>
      <c r="N663" s="1072"/>
      <c r="O663" s="1072"/>
      <c r="P663" s="1072"/>
      <c r="Q663" s="1072"/>
      <c r="R663" s="1072"/>
      <c r="T663" s="4"/>
      <c r="U663" t="s">
        <v>849</v>
      </c>
      <c r="Z663" s="1214"/>
      <c r="AA663" s="1214"/>
      <c r="AB663" s="1214"/>
      <c r="AC663" s="1214"/>
      <c r="AD663" s="1214"/>
      <c r="AE663" s="1214"/>
      <c r="AF663" s="1214"/>
      <c r="AG663" s="1214"/>
      <c r="AH663" s="1214"/>
      <c r="AI663" s="1214"/>
      <c r="AJ663" s="1214"/>
      <c r="AK663" s="121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1333</v>
      </c>
      <c r="C664"/>
      <c r="G664" s="1072"/>
      <c r="H664" s="1072"/>
      <c r="I664" s="1072"/>
      <c r="J664" s="1072"/>
      <c r="K664" s="1072"/>
      <c r="L664" s="1072"/>
      <c r="M664" s="1072"/>
      <c r="N664" s="1072"/>
      <c r="O664" s="1072"/>
      <c r="P664" s="1072"/>
      <c r="Q664" s="1072"/>
      <c r="R664" s="1072"/>
      <c r="T664" s="4"/>
      <c r="U664" t="s">
        <v>1333</v>
      </c>
      <c r="Z664" s="1214"/>
      <c r="AA664" s="1214"/>
      <c r="AB664" s="1214"/>
      <c r="AC664" s="1214"/>
      <c r="AD664" s="1214"/>
      <c r="AE664" s="1214"/>
      <c r="AF664" s="1214"/>
      <c r="AG664" s="1214"/>
      <c r="AH664" s="1214"/>
      <c r="AI664" s="1214"/>
      <c r="AJ664" s="1214"/>
      <c r="AK664" s="121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765</v>
      </c>
      <c r="C665"/>
      <c r="G665" s="1216"/>
      <c r="H665" s="1216"/>
      <c r="I665" s="1216"/>
      <c r="J665" s="1216"/>
      <c r="K665" s="1216"/>
      <c r="L665" s="1216"/>
      <c r="O665" s="810" t="s">
        <v>992</v>
      </c>
      <c r="P665" s="1213"/>
      <c r="Q665" s="1213"/>
      <c r="R665" s="1213"/>
      <c r="T665" s="4"/>
      <c r="U665" t="s">
        <v>765</v>
      </c>
      <c r="Z665" s="1216"/>
      <c r="AA665" s="1216"/>
      <c r="AB665" s="1216"/>
      <c r="AC665" s="1216"/>
      <c r="AD665" s="1216"/>
      <c r="AE665" s="1216"/>
      <c r="AH665" s="810" t="s">
        <v>992</v>
      </c>
      <c r="AI665" s="1213"/>
      <c r="AJ665" s="1213"/>
      <c r="AK665" s="1213"/>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1336</v>
      </c>
      <c r="C666"/>
      <c r="H666" s="1072"/>
      <c r="I666" s="1072"/>
      <c r="J666" s="1072"/>
      <c r="K666" s="1072"/>
      <c r="L666" s="1072"/>
      <c r="M666" s="1072"/>
      <c r="N666" s="1072"/>
      <c r="O666" s="1072"/>
      <c r="P666" s="1072"/>
      <c r="Q666" s="1072"/>
      <c r="R666" s="1072"/>
      <c r="T666" s="4"/>
      <c r="U666" t="s">
        <v>1336</v>
      </c>
      <c r="AA666" s="1072"/>
      <c r="AB666" s="1072"/>
      <c r="AC666" s="1072"/>
      <c r="AD666" s="1072"/>
      <c r="AE666" s="1072"/>
      <c r="AF666" s="1072"/>
      <c r="AG666" s="1072"/>
      <c r="AH666" s="1072"/>
      <c r="AI666" s="1072"/>
      <c r="AJ666" s="1072"/>
      <c r="AK666" s="107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1337</v>
      </c>
      <c r="C667"/>
      <c r="N667" s="1063" t="s">
        <v>712</v>
      </c>
      <c r="O667" s="1063"/>
      <c r="T667" s="4"/>
      <c r="U667" t="s">
        <v>1337</v>
      </c>
      <c r="AG667" s="1063" t="s">
        <v>768</v>
      </c>
      <c r="AH667" s="106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1323</v>
      </c>
      <c r="B669" t="s">
        <v>1330</v>
      </c>
      <c r="C669"/>
      <c r="G669" s="1215">
        <f>C635</f>
        <v>0</v>
      </c>
      <c r="H669" s="1215"/>
      <c r="I669" s="1215"/>
      <c r="J669" s="1215"/>
      <c r="K669" s="1215"/>
      <c r="L669" s="1215"/>
      <c r="M669" s="1215"/>
      <c r="N669" s="1215"/>
      <c r="O669" s="1215"/>
      <c r="P669" s="1215"/>
      <c r="Q669" s="1215"/>
      <c r="R669" s="1215"/>
      <c r="T669" s="54" t="s">
        <v>1324</v>
      </c>
      <c r="U669" t="s">
        <v>1330</v>
      </c>
      <c r="Z669" s="1215">
        <f>C636</f>
        <v>0</v>
      </c>
      <c r="AA669" s="1215"/>
      <c r="AB669" s="1215"/>
      <c r="AC669" s="1215"/>
      <c r="AD669" s="1215"/>
      <c r="AE669" s="1215"/>
      <c r="AF669" s="1215"/>
      <c r="AG669" s="1215"/>
      <c r="AH669" s="1215"/>
      <c r="AI669" s="1215"/>
      <c r="AJ669" s="1215"/>
      <c r="AK669" s="1215"/>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1072"/>
      <c r="H670" s="1072"/>
      <c r="I670" s="1072"/>
      <c r="J670" s="1072"/>
      <c r="K670" s="1072"/>
      <c r="L670" s="1072"/>
      <c r="M670" s="1072"/>
      <c r="N670" s="1072"/>
      <c r="O670" s="1072"/>
      <c r="P670" s="1072"/>
      <c r="Q670" s="1072"/>
      <c r="R670" s="1072"/>
      <c r="T670" s="4"/>
      <c r="U670" t="s">
        <v>984</v>
      </c>
      <c r="Z670" s="1072"/>
      <c r="AA670" s="1072"/>
      <c r="AB670" s="1072"/>
      <c r="AC670" s="1072"/>
      <c r="AD670" s="1072"/>
      <c r="AE670" s="1072"/>
      <c r="AF670" s="1072"/>
      <c r="AG670" s="1072"/>
      <c r="AH670" s="1072"/>
      <c r="AI670" s="1072"/>
      <c r="AJ670" s="1072"/>
      <c r="AK670" s="107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849</v>
      </c>
      <c r="C671"/>
      <c r="G671" s="1072"/>
      <c r="H671" s="1072"/>
      <c r="I671" s="1072"/>
      <c r="J671" s="1072"/>
      <c r="K671" s="1072"/>
      <c r="L671" s="1072"/>
      <c r="M671" s="1072"/>
      <c r="N671" s="1072"/>
      <c r="O671" s="1072"/>
      <c r="P671" s="1072"/>
      <c r="Q671" s="1072"/>
      <c r="R671" s="1072"/>
      <c r="T671" s="4"/>
      <c r="U671" t="s">
        <v>849</v>
      </c>
      <c r="Z671" s="1214"/>
      <c r="AA671" s="1214"/>
      <c r="AB671" s="1214"/>
      <c r="AC671" s="1214"/>
      <c r="AD671" s="1214"/>
      <c r="AE671" s="1214"/>
      <c r="AF671" s="1214"/>
      <c r="AG671" s="1214"/>
      <c r="AH671" s="1214"/>
      <c r="AI671" s="1214"/>
      <c r="AJ671" s="1214"/>
      <c r="AK671" s="121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1333</v>
      </c>
      <c r="C672"/>
      <c r="G672" s="1072"/>
      <c r="H672" s="1072"/>
      <c r="I672" s="1072"/>
      <c r="J672" s="1072"/>
      <c r="K672" s="1072"/>
      <c r="L672" s="1072"/>
      <c r="M672" s="1072"/>
      <c r="N672" s="1072"/>
      <c r="O672" s="1072"/>
      <c r="P672" s="1072"/>
      <c r="Q672" s="1072"/>
      <c r="R672" s="1072"/>
      <c r="T672" s="4"/>
      <c r="U672" t="s">
        <v>1333</v>
      </c>
      <c r="Z672" s="1214"/>
      <c r="AA672" s="1214"/>
      <c r="AB672" s="1214"/>
      <c r="AC672" s="1214"/>
      <c r="AD672" s="1214"/>
      <c r="AE672" s="1214"/>
      <c r="AF672" s="1214"/>
      <c r="AG672" s="1214"/>
      <c r="AH672" s="1214"/>
      <c r="AI672" s="1214"/>
      <c r="AJ672" s="1214"/>
      <c r="AK672" s="121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765</v>
      </c>
      <c r="C673"/>
      <c r="G673" s="1216"/>
      <c r="H673" s="1216"/>
      <c r="I673" s="1216"/>
      <c r="J673" s="1216"/>
      <c r="K673" s="1216"/>
      <c r="L673" s="1216"/>
      <c r="O673" s="810" t="s">
        <v>992</v>
      </c>
      <c r="P673" s="1213"/>
      <c r="Q673" s="1213"/>
      <c r="R673" s="1213"/>
      <c r="T673" s="4"/>
      <c r="U673" t="s">
        <v>765</v>
      </c>
      <c r="Z673" s="1216"/>
      <c r="AA673" s="1216"/>
      <c r="AB673" s="1216"/>
      <c r="AC673" s="1216"/>
      <c r="AD673" s="1216"/>
      <c r="AE673" s="1216"/>
      <c r="AH673" s="810" t="s">
        <v>992</v>
      </c>
      <c r="AI673" s="1213"/>
      <c r="AJ673" s="1213"/>
      <c r="AK673" s="1213"/>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1336</v>
      </c>
      <c r="C674"/>
      <c r="H674" s="1072"/>
      <c r="I674" s="1072"/>
      <c r="J674" s="1072"/>
      <c r="K674" s="1072"/>
      <c r="L674" s="1072"/>
      <c r="M674" s="1072"/>
      <c r="N674" s="1072"/>
      <c r="O674" s="1072"/>
      <c r="P674" s="1072"/>
      <c r="Q674" s="1072"/>
      <c r="R674" s="1072"/>
      <c r="T674" s="4"/>
      <c r="U674" t="s">
        <v>1336</v>
      </c>
      <c r="AA674" s="1072"/>
      <c r="AB674" s="1072"/>
      <c r="AC674" s="1072"/>
      <c r="AD674" s="1072"/>
      <c r="AE674" s="1072"/>
      <c r="AF674" s="1072"/>
      <c r="AG674" s="1072"/>
      <c r="AH674" s="1072"/>
      <c r="AI674" s="1072"/>
      <c r="AJ674" s="1072"/>
      <c r="AK674" s="107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1337</v>
      </c>
      <c r="C675"/>
      <c r="N675" s="1063" t="s">
        <v>768</v>
      </c>
      <c r="O675" s="1063"/>
      <c r="T675" s="4"/>
      <c r="U675" t="s">
        <v>1337</v>
      </c>
      <c r="AG675" s="1063" t="s">
        <v>712</v>
      </c>
      <c r="AH675" s="106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1325</v>
      </c>
      <c r="B677" t="s">
        <v>1330</v>
      </c>
      <c r="C677"/>
      <c r="G677" s="1215">
        <f>C637</f>
        <v>0</v>
      </c>
      <c r="H677" s="1215"/>
      <c r="I677" s="1215"/>
      <c r="J677" s="1215"/>
      <c r="K677" s="1215"/>
      <c r="L677" s="1215"/>
      <c r="M677" s="1215"/>
      <c r="N677" s="1215"/>
      <c r="O677" s="1215"/>
      <c r="P677" s="1215"/>
      <c r="Q677" s="1215"/>
      <c r="R677" s="1215"/>
      <c r="T677" s="54" t="s">
        <v>1326</v>
      </c>
      <c r="U677" t="s">
        <v>1330</v>
      </c>
      <c r="Z677" s="1215">
        <f>C638</f>
        <v>0</v>
      </c>
      <c r="AA677" s="1215"/>
      <c r="AB677" s="1215"/>
      <c r="AC677" s="1215"/>
      <c r="AD677" s="1215"/>
      <c r="AE677" s="1215"/>
      <c r="AF677" s="1215"/>
      <c r="AG677" s="1215"/>
      <c r="AH677" s="1215"/>
      <c r="AI677" s="1215"/>
      <c r="AJ677" s="1215"/>
      <c r="AK677" s="1215"/>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1072"/>
      <c r="H678" s="1072"/>
      <c r="I678" s="1072"/>
      <c r="J678" s="1072"/>
      <c r="K678" s="1072"/>
      <c r="L678" s="1072"/>
      <c r="M678" s="1072"/>
      <c r="N678" s="1072"/>
      <c r="O678" s="1072"/>
      <c r="P678" s="1072"/>
      <c r="Q678" s="1072"/>
      <c r="R678" s="1072"/>
      <c r="T678" s="4"/>
      <c r="U678" t="s">
        <v>984</v>
      </c>
      <c r="Z678" s="1072"/>
      <c r="AA678" s="1072"/>
      <c r="AB678" s="1072"/>
      <c r="AC678" s="1072"/>
      <c r="AD678" s="1072"/>
      <c r="AE678" s="1072"/>
      <c r="AF678" s="1072"/>
      <c r="AG678" s="1072"/>
      <c r="AH678" s="1072"/>
      <c r="AI678" s="1072"/>
      <c r="AJ678" s="1072"/>
      <c r="AK678" s="107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849</v>
      </c>
      <c r="C679"/>
      <c r="G679" s="1072"/>
      <c r="H679" s="1072"/>
      <c r="I679" s="1072"/>
      <c r="J679" s="1072"/>
      <c r="K679" s="1072"/>
      <c r="L679" s="1072"/>
      <c r="M679" s="1072"/>
      <c r="N679" s="1072"/>
      <c r="O679" s="1072"/>
      <c r="P679" s="1072"/>
      <c r="Q679" s="1072"/>
      <c r="R679" s="1072"/>
      <c r="T679" s="4"/>
      <c r="U679" t="s">
        <v>849</v>
      </c>
      <c r="Z679" s="1214"/>
      <c r="AA679" s="1214"/>
      <c r="AB679" s="1214"/>
      <c r="AC679" s="1214"/>
      <c r="AD679" s="1214"/>
      <c r="AE679" s="1214"/>
      <c r="AF679" s="1214"/>
      <c r="AG679" s="1214"/>
      <c r="AH679" s="1214"/>
      <c r="AI679" s="1214"/>
      <c r="AJ679" s="1214"/>
      <c r="AK679" s="121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1333</v>
      </c>
      <c r="C680"/>
      <c r="G680" s="1068"/>
      <c r="H680" s="1072"/>
      <c r="I680" s="1072"/>
      <c r="J680" s="1072"/>
      <c r="K680" s="1072"/>
      <c r="L680" s="1072"/>
      <c r="M680" s="1072"/>
      <c r="N680" s="1072"/>
      <c r="O680" s="1072"/>
      <c r="P680" s="1072"/>
      <c r="Q680" s="1072"/>
      <c r="R680" s="1072"/>
      <c r="T680" s="4"/>
      <c r="U680" t="s">
        <v>1333</v>
      </c>
      <c r="Z680" s="1213"/>
      <c r="AA680" s="1214"/>
      <c r="AB680" s="1214"/>
      <c r="AC680" s="1214"/>
      <c r="AD680" s="1214"/>
      <c r="AE680" s="1214"/>
      <c r="AF680" s="1214"/>
      <c r="AG680" s="1214"/>
      <c r="AH680" s="1214"/>
      <c r="AI680" s="1214"/>
      <c r="AJ680" s="1214"/>
      <c r="AK680" s="121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765</v>
      </c>
      <c r="C681"/>
      <c r="G681" s="1216"/>
      <c r="H681" s="1216"/>
      <c r="I681" s="1216"/>
      <c r="J681" s="1216"/>
      <c r="K681" s="1216"/>
      <c r="L681" s="1216"/>
      <c r="O681" s="810" t="s">
        <v>992</v>
      </c>
      <c r="P681" s="1213"/>
      <c r="Q681" s="1213"/>
      <c r="R681" s="1213"/>
      <c r="T681" s="4"/>
      <c r="U681" t="s">
        <v>765</v>
      </c>
      <c r="Z681" s="1216"/>
      <c r="AA681" s="1216"/>
      <c r="AB681" s="1216"/>
      <c r="AC681" s="1216"/>
      <c r="AD681" s="1216"/>
      <c r="AE681" s="1216"/>
      <c r="AH681" s="810" t="s">
        <v>992</v>
      </c>
      <c r="AI681" s="1213"/>
      <c r="AJ681" s="1213"/>
      <c r="AK681" s="1213"/>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1336</v>
      </c>
      <c r="C682"/>
      <c r="H682" s="1072"/>
      <c r="I682" s="1072"/>
      <c r="J682" s="1072"/>
      <c r="K682" s="1072"/>
      <c r="L682" s="1072"/>
      <c r="M682" s="1072"/>
      <c r="N682" s="1072"/>
      <c r="O682" s="1072"/>
      <c r="P682" s="1072"/>
      <c r="Q682" s="1072"/>
      <c r="R682" s="1072"/>
      <c r="T682" s="4"/>
      <c r="U682" t="s">
        <v>1336</v>
      </c>
      <c r="AA682" s="1072"/>
      <c r="AB682" s="1072"/>
      <c r="AC682" s="1072"/>
      <c r="AD682" s="1072"/>
      <c r="AE682" s="1072"/>
      <c r="AF682" s="1072"/>
      <c r="AG682" s="1072"/>
      <c r="AH682" s="1072"/>
      <c r="AI682" s="1072"/>
      <c r="AJ682" s="1072"/>
      <c r="AK682" s="107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1337</v>
      </c>
      <c r="C683"/>
      <c r="N683" s="1063" t="s">
        <v>712</v>
      </c>
      <c r="O683" s="1063"/>
      <c r="T683" s="4"/>
      <c r="U683" t="s">
        <v>1337</v>
      </c>
      <c r="AG683" s="1063" t="s">
        <v>712</v>
      </c>
      <c r="AH683" s="106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1327</v>
      </c>
      <c r="B685" t="s">
        <v>1330</v>
      </c>
      <c r="C685"/>
      <c r="G685" s="1215">
        <f>C639</f>
        <v>0</v>
      </c>
      <c r="H685" s="1215"/>
      <c r="I685" s="1215"/>
      <c r="J685" s="1215"/>
      <c r="K685" s="1215"/>
      <c r="L685" s="1215"/>
      <c r="M685" s="1215"/>
      <c r="N685" s="1215"/>
      <c r="O685" s="1215"/>
      <c r="P685" s="1215"/>
      <c r="Q685" s="1215"/>
      <c r="R685" s="1215"/>
      <c r="T685" s="54" t="s">
        <v>1328</v>
      </c>
      <c r="U685" t="s">
        <v>1330</v>
      </c>
      <c r="Z685" s="1215">
        <f>C640</f>
        <v>0</v>
      </c>
      <c r="AA685" s="1215"/>
      <c r="AB685" s="1215"/>
      <c r="AC685" s="1215"/>
      <c r="AD685" s="1215"/>
      <c r="AE685" s="1215"/>
      <c r="AF685" s="1215"/>
      <c r="AG685" s="1215"/>
      <c r="AH685" s="1215"/>
      <c r="AI685" s="1215"/>
      <c r="AJ685" s="1215"/>
      <c r="AK685" s="1215"/>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1072"/>
      <c r="H686" s="1072"/>
      <c r="I686" s="1072"/>
      <c r="J686" s="1072"/>
      <c r="K686" s="1072"/>
      <c r="L686" s="1072"/>
      <c r="M686" s="1072"/>
      <c r="N686" s="1072"/>
      <c r="O686" s="1072"/>
      <c r="P686" s="1072"/>
      <c r="Q686" s="1072"/>
      <c r="R686" s="1072"/>
      <c r="T686" s="4"/>
      <c r="U686" t="s">
        <v>984</v>
      </c>
      <c r="Z686" s="1072"/>
      <c r="AA686" s="1072"/>
      <c r="AB686" s="1072"/>
      <c r="AC686" s="1072"/>
      <c r="AD686" s="1072"/>
      <c r="AE686" s="1072"/>
      <c r="AF686" s="1072"/>
      <c r="AG686" s="1072"/>
      <c r="AH686" s="1072"/>
      <c r="AI686" s="1072"/>
      <c r="AJ686" s="1072"/>
      <c r="AK686" s="107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849</v>
      </c>
      <c r="C687"/>
      <c r="G687" s="1072"/>
      <c r="H687" s="1072"/>
      <c r="I687" s="1072"/>
      <c r="J687" s="1072"/>
      <c r="K687" s="1072"/>
      <c r="L687" s="1072"/>
      <c r="M687" s="1072"/>
      <c r="N687" s="1072"/>
      <c r="O687" s="1072"/>
      <c r="P687" s="1072"/>
      <c r="Q687" s="1072"/>
      <c r="R687" s="1072"/>
      <c r="U687" t="s">
        <v>849</v>
      </c>
      <c r="Z687" s="1214"/>
      <c r="AA687" s="1214"/>
      <c r="AB687" s="1214"/>
      <c r="AC687" s="1214"/>
      <c r="AD687" s="1214"/>
      <c r="AE687" s="1214"/>
      <c r="AF687" s="1214"/>
      <c r="AG687" s="1214"/>
      <c r="AH687" s="1214"/>
      <c r="AI687" s="1214"/>
      <c r="AJ687" s="1214"/>
      <c r="AK687" s="121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1333</v>
      </c>
      <c r="C688"/>
      <c r="G688" s="1072"/>
      <c r="H688" s="1072"/>
      <c r="I688" s="1072"/>
      <c r="J688" s="1072"/>
      <c r="K688" s="1072"/>
      <c r="L688" s="1072"/>
      <c r="M688" s="1072"/>
      <c r="N688" s="1072"/>
      <c r="O688" s="1072"/>
      <c r="P688" s="1072"/>
      <c r="Q688" s="1072"/>
      <c r="R688" s="1072"/>
      <c r="U688" t="s">
        <v>1333</v>
      </c>
      <c r="Z688" s="1214"/>
      <c r="AA688" s="1214"/>
      <c r="AB688" s="1214"/>
      <c r="AC688" s="1214"/>
      <c r="AD688" s="1214"/>
      <c r="AE688" s="1214"/>
      <c r="AF688" s="1214"/>
      <c r="AG688" s="1214"/>
      <c r="AH688" s="1214"/>
      <c r="AI688" s="1214"/>
      <c r="AJ688" s="1214"/>
      <c r="AK688" s="121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765</v>
      </c>
      <c r="C689"/>
      <c r="G689" s="1216"/>
      <c r="H689" s="1216"/>
      <c r="I689" s="1216"/>
      <c r="J689" s="1216"/>
      <c r="K689" s="1216"/>
      <c r="L689" s="1216"/>
      <c r="O689" s="810" t="s">
        <v>992</v>
      </c>
      <c r="P689" s="1213"/>
      <c r="Q689" s="1213"/>
      <c r="R689" s="1213"/>
      <c r="U689" t="s">
        <v>765</v>
      </c>
      <c r="Z689" s="1216"/>
      <c r="AA689" s="1216"/>
      <c r="AB689" s="1216"/>
      <c r="AC689" s="1216"/>
      <c r="AD689" s="1216"/>
      <c r="AE689" s="1216"/>
      <c r="AH689" s="810" t="s">
        <v>992</v>
      </c>
      <c r="AI689" s="1213"/>
      <c r="AJ689" s="1213"/>
      <c r="AK689" s="1213"/>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1336</v>
      </c>
      <c r="C690"/>
      <c r="H690" s="1072"/>
      <c r="I690" s="1072"/>
      <c r="J690" s="1072"/>
      <c r="K690" s="1072"/>
      <c r="L690" s="1072"/>
      <c r="M690" s="1072"/>
      <c r="N690" s="1072"/>
      <c r="O690" s="1072"/>
      <c r="P690" s="1072"/>
      <c r="Q690" s="1072"/>
      <c r="R690" s="1072"/>
      <c r="U690" t="s">
        <v>1336</v>
      </c>
      <c r="AA690" s="1072"/>
      <c r="AB690" s="1072"/>
      <c r="AC690" s="1072"/>
      <c r="AD690" s="1072"/>
      <c r="AE690" s="1072"/>
      <c r="AF690" s="1072"/>
      <c r="AG690" s="1072"/>
      <c r="AH690" s="1072"/>
      <c r="AI690" s="1072"/>
      <c r="AJ690" s="1072"/>
      <c r="AK690" s="107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1337</v>
      </c>
      <c r="C691"/>
      <c r="N691" s="1063" t="s">
        <v>712</v>
      </c>
      <c r="O691" s="1063"/>
      <c r="U691" t="s">
        <v>1337</v>
      </c>
      <c r="AG691" s="1063" t="s">
        <v>712</v>
      </c>
      <c r="AH691" s="106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1384</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48" t="s">
        <v>1385</v>
      </c>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c r="AC694" s="1048"/>
      <c r="AD694" s="1048"/>
      <c r="AE694" s="1048"/>
      <c r="AF694" s="1048"/>
      <c r="AG694" s="1048"/>
      <c r="AH694" s="1048"/>
      <c r="AI694" s="1048"/>
      <c r="AJ694" s="1048"/>
      <c r="AK694" s="1048"/>
      <c r="AL694" s="1048"/>
      <c r="AM694" s="1048"/>
      <c r="AN694" s="1048"/>
      <c r="AO694" s="1048"/>
      <c r="AP694" s="1048"/>
      <c r="AQ694" s="1048"/>
      <c r="AR694" s="1048"/>
      <c r="AS694" s="1048"/>
      <c r="AT694" s="1048"/>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c r="AC695" s="1048"/>
      <c r="AD695" s="1048"/>
      <c r="AE695" s="1048"/>
      <c r="AF695" s="1048"/>
      <c r="AG695" s="1048"/>
      <c r="AH695" s="1048"/>
      <c r="AI695" s="1048"/>
      <c r="AJ695" s="1048"/>
      <c r="AK695" s="1048"/>
      <c r="AL695" s="1048"/>
      <c r="AM695" s="1048"/>
      <c r="AN695" s="1048"/>
      <c r="AO695" s="1048"/>
      <c r="AP695" s="1048"/>
      <c r="AQ695" s="1048"/>
      <c r="AR695" s="1048"/>
      <c r="AS695" s="1048"/>
      <c r="AT695" s="1048"/>
      <c r="BE695" s="37"/>
      <c r="BJ695" s="37"/>
      <c r="BK695" s="37"/>
      <c r="BL695" s="37"/>
      <c r="BM695" s="37"/>
      <c r="BN695" s="37"/>
      <c r="BO695" s="37"/>
      <c r="BP695" s="479" t="s">
        <v>1386</v>
      </c>
      <c r="BQ695" s="480" t="s">
        <v>1354</v>
      </c>
      <c r="BR695" s="480" t="s">
        <v>1348</v>
      </c>
      <c r="BS695" s="480" t="s">
        <v>1349</v>
      </c>
      <c r="BT695" s="480" t="s">
        <v>1350</v>
      </c>
      <c r="BU695" s="480" t="s">
        <v>1351</v>
      </c>
      <c r="BV695" s="480" t="s">
        <v>1358</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c r="AC696" s="1048"/>
      <c r="AD696" s="1048"/>
      <c r="AE696" s="1048"/>
      <c r="AF696" s="1048"/>
      <c r="AG696" s="1048"/>
      <c r="AH696" s="1048"/>
      <c r="AI696" s="1048"/>
      <c r="AJ696" s="1048"/>
      <c r="AK696" s="1048"/>
      <c r="AL696" s="1048"/>
      <c r="AM696" s="1048"/>
      <c r="AN696" s="1048"/>
      <c r="AO696" s="1048"/>
      <c r="AP696" s="1048"/>
      <c r="AQ696" s="1048"/>
      <c r="AR696" s="1048"/>
      <c r="AS696" s="1048"/>
      <c r="AT696" s="1048"/>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1387</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01" t="s">
        <v>1388</v>
      </c>
      <c r="C699" s="1202"/>
      <c r="D699" s="1202"/>
      <c r="E699" s="1202"/>
      <c r="F699" s="1203"/>
      <c r="G699" s="1201" t="s">
        <v>1389</v>
      </c>
      <c r="H699" s="1202"/>
      <c r="I699" s="1202"/>
      <c r="J699" s="1203"/>
      <c r="K699" s="1192" t="s">
        <v>1390</v>
      </c>
      <c r="L699" s="1193"/>
      <c r="M699" s="1193"/>
      <c r="N699" s="1194"/>
      <c r="O699" s="1201" t="s">
        <v>1391</v>
      </c>
      <c r="P699" s="1202"/>
      <c r="Q699" s="1202"/>
      <c r="R699" s="1202"/>
      <c r="S699" s="1203"/>
      <c r="T699" s="1201" t="s">
        <v>1392</v>
      </c>
      <c r="U699" s="1202"/>
      <c r="V699" s="1202"/>
      <c r="W699" s="1202"/>
      <c r="X699" s="1203"/>
      <c r="Y699" s="1201" t="s">
        <v>1393</v>
      </c>
      <c r="Z699" s="1202"/>
      <c r="AA699" s="1202"/>
      <c r="AB699" s="1203"/>
      <c r="AC699" s="1201" t="s">
        <v>1394</v>
      </c>
      <c r="AD699" s="1202"/>
      <c r="AE699" s="1202"/>
      <c r="AF699" s="1202"/>
      <c r="AG699" s="1203"/>
      <c r="AH699" s="1201" t="s">
        <v>1395</v>
      </c>
      <c r="AI699" s="1202"/>
      <c r="AJ699" s="1202"/>
      <c r="AK699" s="1202"/>
      <c r="AL699" s="1203"/>
      <c r="AM699" s="1201" t="s">
        <v>1396</v>
      </c>
      <c r="AN699" s="1202"/>
      <c r="AO699" s="1203"/>
      <c r="BB699" s="37"/>
      <c r="BC699" s="37"/>
      <c r="BD699" s="37"/>
      <c r="BE699" s="37"/>
      <c r="BJ699" s="37"/>
      <c r="BK699" s="37"/>
      <c r="BL699" s="37"/>
      <c r="BM699" s="37"/>
      <c r="BN699" s="37"/>
      <c r="BO699" s="37"/>
      <c r="BP699" s="483" t="s">
        <v>761</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04"/>
      <c r="C700" s="1205"/>
      <c r="D700" s="1205"/>
      <c r="E700" s="1205"/>
      <c r="F700" s="1206"/>
      <c r="G700" s="1204"/>
      <c r="H700" s="1205"/>
      <c r="I700" s="1205"/>
      <c r="J700" s="1206"/>
      <c r="K700" s="1195"/>
      <c r="L700" s="1196"/>
      <c r="M700" s="1196"/>
      <c r="N700" s="1197"/>
      <c r="O700" s="1204"/>
      <c r="P700" s="1205"/>
      <c r="Q700" s="1205"/>
      <c r="R700" s="1205"/>
      <c r="S700" s="1206"/>
      <c r="T700" s="1204"/>
      <c r="U700" s="1205"/>
      <c r="V700" s="1205"/>
      <c r="W700" s="1205"/>
      <c r="X700" s="1206"/>
      <c r="Y700" s="1204"/>
      <c r="Z700" s="1205"/>
      <c r="AA700" s="1205"/>
      <c r="AB700" s="1206"/>
      <c r="AC700" s="1204"/>
      <c r="AD700" s="1205"/>
      <c r="AE700" s="1205"/>
      <c r="AF700" s="1205"/>
      <c r="AG700" s="1206"/>
      <c r="AH700" s="1204"/>
      <c r="AI700" s="1205"/>
      <c r="AJ700" s="1205"/>
      <c r="AK700" s="1205"/>
      <c r="AL700" s="1206"/>
      <c r="AM700" s="1204"/>
      <c r="AN700" s="1205"/>
      <c r="AO700" s="1206"/>
      <c r="BB700" s="37"/>
      <c r="BC700" s="37"/>
      <c r="BD700" s="37"/>
      <c r="BE700" s="37"/>
      <c r="BJ700" s="37"/>
      <c r="BK700" s="37"/>
      <c r="BL700" s="37"/>
      <c r="BM700" s="37"/>
      <c r="BN700" s="37"/>
      <c r="BO700" s="37"/>
      <c r="BP700" s="483" t="s">
        <v>764</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04"/>
      <c r="C701" s="1205"/>
      <c r="D701" s="1205"/>
      <c r="E701" s="1205"/>
      <c r="F701" s="1206"/>
      <c r="G701" s="1204"/>
      <c r="H701" s="1205"/>
      <c r="I701" s="1205"/>
      <c r="J701" s="1206"/>
      <c r="K701" s="1195"/>
      <c r="L701" s="1196"/>
      <c r="M701" s="1196"/>
      <c r="N701" s="1197"/>
      <c r="O701" s="1204"/>
      <c r="P701" s="1205"/>
      <c r="Q701" s="1205"/>
      <c r="R701" s="1205"/>
      <c r="S701" s="1206"/>
      <c r="T701" s="1204"/>
      <c r="U701" s="1205"/>
      <c r="V701" s="1205"/>
      <c r="W701" s="1205"/>
      <c r="X701" s="1206"/>
      <c r="Y701" s="1204"/>
      <c r="Z701" s="1205"/>
      <c r="AA701" s="1205"/>
      <c r="AB701" s="1206"/>
      <c r="AC701" s="1204"/>
      <c r="AD701" s="1205"/>
      <c r="AE701" s="1205"/>
      <c r="AF701" s="1205"/>
      <c r="AG701" s="1206"/>
      <c r="AH701" s="1204"/>
      <c r="AI701" s="1205"/>
      <c r="AJ701" s="1205"/>
      <c r="AK701" s="1205"/>
      <c r="AL701" s="1206"/>
      <c r="AM701" s="1204"/>
      <c r="AN701" s="1205"/>
      <c r="AO701" s="1206"/>
      <c r="AX701" s="37"/>
      <c r="AY701" s="3" t="s">
        <v>1397</v>
      </c>
      <c r="AZ701" s="37"/>
      <c r="BA701" s="37"/>
      <c r="BB701" s="37"/>
      <c r="BC701" s="37"/>
      <c r="BD701" s="37"/>
      <c r="BE701" s="738" t="s">
        <v>1398</v>
      </c>
      <c r="BF701" s="739"/>
      <c r="BG701" s="739"/>
      <c r="BJ701" s="37"/>
      <c r="BK701" s="37"/>
      <c r="BL701" s="37"/>
      <c r="BM701" s="37"/>
      <c r="BN701" s="37"/>
      <c r="BO701" s="37"/>
      <c r="BP701" s="483" t="s">
        <v>770</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07"/>
      <c r="C702" s="1208"/>
      <c r="D702" s="1208"/>
      <c r="E702" s="1208"/>
      <c r="F702" s="1209"/>
      <c r="G702" s="1207"/>
      <c r="H702" s="1208"/>
      <c r="I702" s="1208"/>
      <c r="J702" s="1209"/>
      <c r="K702" s="1195"/>
      <c r="L702" s="1196"/>
      <c r="M702" s="1196"/>
      <c r="N702" s="1197"/>
      <c r="O702" s="1207"/>
      <c r="P702" s="1208"/>
      <c r="Q702" s="1208"/>
      <c r="R702" s="1208"/>
      <c r="S702" s="1209"/>
      <c r="T702" s="1207"/>
      <c r="U702" s="1208"/>
      <c r="V702" s="1208"/>
      <c r="W702" s="1208"/>
      <c r="X702" s="1209"/>
      <c r="Y702" s="1207"/>
      <c r="Z702" s="1208"/>
      <c r="AA702" s="1208"/>
      <c r="AB702" s="1209"/>
      <c r="AC702" s="1207"/>
      <c r="AD702" s="1208"/>
      <c r="AE702" s="1208"/>
      <c r="AF702" s="1208"/>
      <c r="AG702" s="1209"/>
      <c r="AH702" s="1207"/>
      <c r="AI702" s="1208"/>
      <c r="AJ702" s="1208"/>
      <c r="AK702" s="1208"/>
      <c r="AL702" s="1209"/>
      <c r="AM702" s="1207"/>
      <c r="AN702" s="1208"/>
      <c r="AO702" s="1209"/>
      <c r="AV702" s="229" t="s">
        <v>1399</v>
      </c>
      <c r="AX702" s="37"/>
      <c r="AY702" s="369" t="s">
        <v>1400</v>
      </c>
      <c r="AZ702" s="378" t="s">
        <v>1401</v>
      </c>
      <c r="BA702" s="377" t="s">
        <v>1402</v>
      </c>
      <c r="BB702" s="37"/>
      <c r="BC702" s="37"/>
      <c r="BD702" s="37"/>
      <c r="BE702" s="740" t="s">
        <v>1400</v>
      </c>
      <c r="BF702" s="741" t="s">
        <v>1401</v>
      </c>
      <c r="BG702" s="742" t="s">
        <v>1402</v>
      </c>
      <c r="BJ702" s="37"/>
      <c r="BK702" s="37"/>
      <c r="BL702" s="37"/>
      <c r="BM702" s="37"/>
      <c r="BN702" s="37"/>
      <c r="BO702" s="37"/>
      <c r="BP702" s="483" t="s">
        <v>773</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86" t="s">
        <v>1354</v>
      </c>
      <c r="C703" s="1087"/>
      <c r="D703" s="1087"/>
      <c r="E703" s="1087"/>
      <c r="F703" s="1088"/>
      <c r="G703" s="1220">
        <v>106</v>
      </c>
      <c r="H703" s="1221"/>
      <c r="I703" s="1221"/>
      <c r="J703" s="1222"/>
      <c r="K703" s="1189">
        <v>379</v>
      </c>
      <c r="L703" s="1190"/>
      <c r="M703" s="1190"/>
      <c r="N703" s="1191"/>
      <c r="O703" s="1092">
        <v>776</v>
      </c>
      <c r="P703" s="1093"/>
      <c r="Q703" s="1093"/>
      <c r="R703" s="1093"/>
      <c r="S703" s="1094"/>
      <c r="T703" s="1089">
        <f t="shared" ref="T703:T737" si="34">G703*O703</f>
        <v>82256</v>
      </c>
      <c r="U703" s="1090"/>
      <c r="V703" s="1090"/>
      <c r="W703" s="1090"/>
      <c r="X703" s="1091"/>
      <c r="Y703" s="1092">
        <v>62</v>
      </c>
      <c r="Z703" s="1093"/>
      <c r="AA703" s="1093"/>
      <c r="AB703" s="1094"/>
      <c r="AC703" s="1089">
        <f t="shared" ref="AC703:AC737" si="35">O703+Y703</f>
        <v>838</v>
      </c>
      <c r="AD703" s="1090"/>
      <c r="AE703" s="1090"/>
      <c r="AF703" s="1090"/>
      <c r="AG703" s="1091"/>
      <c r="AH703" s="1316">
        <v>0.3</v>
      </c>
      <c r="AI703" s="1317"/>
      <c r="AJ703" s="1317"/>
      <c r="AK703" s="1317"/>
      <c r="AL703" s="1318"/>
      <c r="AM703" s="1210">
        <f>IF($AH703&gt;0,($AC703/$AV703),"")</f>
        <v>0.29971387696709584</v>
      </c>
      <c r="AN703" s="1211"/>
      <c r="AO703" s="1212"/>
      <c r="AV703" s="37">
        <f t="shared" ref="AV703:AV737" si="36">IF($G703=0,"N/A",VLOOKUP($T$189,TC_Rent,(MATCH($B703,bedrooms,FALSE))))</f>
        <v>2796</v>
      </c>
      <c r="AX703" s="37"/>
      <c r="AY703" s="889">
        <f t="shared" ref="AY703:AY726" si="37">G703</f>
        <v>106</v>
      </c>
      <c r="AZ703" s="890">
        <f t="shared" ref="AZ703:AZ726" si="38">IF($AY$738=0,"",AY703/$AY$738)</f>
        <v>1</v>
      </c>
      <c r="BA703" s="891">
        <f t="shared" ref="BA703:BA726" si="39">IF(AZ703="","",AZ703*AH703)</f>
        <v>0.3</v>
      </c>
      <c r="BB703" s="37"/>
      <c r="BC703" s="37"/>
      <c r="BD703" s="37"/>
      <c r="BE703" s="743">
        <f t="shared" ref="BE703:BE726" si="40">G703</f>
        <v>106</v>
      </c>
      <c r="BF703" s="747">
        <f t="shared" ref="BF703:BF726" si="41">IF(BE703=0,"",BE703/$BE$738)</f>
        <v>1</v>
      </c>
      <c r="BG703" s="748">
        <f t="shared" ref="BG703:BG726" si="42">IF(BF703="","",BF703*AM703)</f>
        <v>0.29971387696709584</v>
      </c>
      <c r="BJ703" s="37"/>
      <c r="BK703" s="37"/>
      <c r="BL703" s="37"/>
      <c r="BM703" s="37"/>
      <c r="BN703" s="37"/>
      <c r="BO703" s="37"/>
      <c r="BP703" s="483" t="s">
        <v>777</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86"/>
      <c r="C704" s="1087"/>
      <c r="D704" s="1087"/>
      <c r="E704" s="1087"/>
      <c r="F704" s="1088"/>
      <c r="G704" s="1220"/>
      <c r="H704" s="1221"/>
      <c r="I704" s="1221"/>
      <c r="J704" s="1222"/>
      <c r="K704" s="1189"/>
      <c r="L704" s="1190"/>
      <c r="M704" s="1190"/>
      <c r="N704" s="1191"/>
      <c r="O704" s="1092"/>
      <c r="P704" s="1093"/>
      <c r="Q704" s="1093"/>
      <c r="R704" s="1093"/>
      <c r="S704" s="1094"/>
      <c r="T704" s="1089">
        <f t="shared" si="34"/>
        <v>0</v>
      </c>
      <c r="U704" s="1090"/>
      <c r="V704" s="1090"/>
      <c r="W704" s="1090"/>
      <c r="X704" s="1091"/>
      <c r="Y704" s="1092"/>
      <c r="Z704" s="1093"/>
      <c r="AA704" s="1093"/>
      <c r="AB704" s="1094"/>
      <c r="AC704" s="1089">
        <f t="shared" si="35"/>
        <v>0</v>
      </c>
      <c r="AD704" s="1090"/>
      <c r="AE704" s="1090"/>
      <c r="AF704" s="1090"/>
      <c r="AG704" s="1091"/>
      <c r="AH704" s="1186"/>
      <c r="AI704" s="1187"/>
      <c r="AJ704" s="1187"/>
      <c r="AK704" s="1187"/>
      <c r="AL704" s="1188"/>
      <c r="AM704" s="1210" t="str">
        <f t="shared" ref="AM704:AM726" si="43">IF($AH704&gt;0,($AC704/$AV704), "")</f>
        <v/>
      </c>
      <c r="AN704" s="1211"/>
      <c r="AO704" s="1212"/>
      <c r="AV704" s="37" t="str">
        <f t="shared" si="36"/>
        <v>N/A</v>
      </c>
      <c r="AX704" s="37"/>
      <c r="AY704" s="892">
        <f t="shared" si="37"/>
        <v>0</v>
      </c>
      <c r="AZ704" s="890">
        <f t="shared" si="38"/>
        <v>0</v>
      </c>
      <c r="BA704" s="891">
        <f t="shared" si="39"/>
        <v>0</v>
      </c>
      <c r="BB704" s="37"/>
      <c r="BC704" s="37"/>
      <c r="BD704" s="37"/>
      <c r="BE704" s="743">
        <f t="shared" si="40"/>
        <v>0</v>
      </c>
      <c r="BF704" s="747" t="str">
        <f t="shared" si="41"/>
        <v/>
      </c>
      <c r="BG704" s="748" t="str">
        <f t="shared" si="42"/>
        <v/>
      </c>
      <c r="BJ704" s="37"/>
      <c r="BK704" s="37"/>
      <c r="BL704" s="37"/>
      <c r="BM704" s="37"/>
      <c r="BN704" s="37"/>
      <c r="BO704" s="37"/>
      <c r="BP704" s="483" t="s">
        <v>779</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86"/>
      <c r="C705" s="1087"/>
      <c r="D705" s="1087"/>
      <c r="E705" s="1087"/>
      <c r="F705" s="1088"/>
      <c r="G705" s="1220"/>
      <c r="H705" s="1221"/>
      <c r="I705" s="1221"/>
      <c r="J705" s="1222"/>
      <c r="K705" s="1189"/>
      <c r="L705" s="1190"/>
      <c r="M705" s="1190"/>
      <c r="N705" s="1191"/>
      <c r="O705" s="1092"/>
      <c r="P705" s="1093"/>
      <c r="Q705" s="1093"/>
      <c r="R705" s="1093"/>
      <c r="S705" s="1094"/>
      <c r="T705" s="1089">
        <f t="shared" si="34"/>
        <v>0</v>
      </c>
      <c r="U705" s="1090"/>
      <c r="V705" s="1090"/>
      <c r="W705" s="1090"/>
      <c r="X705" s="1091"/>
      <c r="Y705" s="1092"/>
      <c r="Z705" s="1093"/>
      <c r="AA705" s="1093"/>
      <c r="AB705" s="1094"/>
      <c r="AC705" s="1089">
        <f t="shared" si="35"/>
        <v>0</v>
      </c>
      <c r="AD705" s="1090"/>
      <c r="AE705" s="1090"/>
      <c r="AF705" s="1090"/>
      <c r="AG705" s="1091"/>
      <c r="AH705" s="1186"/>
      <c r="AI705" s="1187"/>
      <c r="AJ705" s="1187"/>
      <c r="AK705" s="1187"/>
      <c r="AL705" s="1188"/>
      <c r="AM705" s="1210" t="str">
        <f t="shared" si="43"/>
        <v/>
      </c>
      <c r="AN705" s="1211"/>
      <c r="AO705" s="1212"/>
      <c r="AV705" s="37" t="str">
        <f t="shared" si="36"/>
        <v>N/A</v>
      </c>
      <c r="AX705" s="37"/>
      <c r="AY705" s="892">
        <f t="shared" si="37"/>
        <v>0</v>
      </c>
      <c r="AZ705" s="890">
        <f t="shared" si="38"/>
        <v>0</v>
      </c>
      <c r="BA705" s="891">
        <f t="shared" si="39"/>
        <v>0</v>
      </c>
      <c r="BB705" s="37"/>
      <c r="BC705" s="37"/>
      <c r="BD705" s="37"/>
      <c r="BE705" s="743">
        <f t="shared" si="40"/>
        <v>0</v>
      </c>
      <c r="BF705" s="747" t="str">
        <f t="shared" si="41"/>
        <v/>
      </c>
      <c r="BG705" s="748" t="str">
        <f t="shared" si="42"/>
        <v/>
      </c>
      <c r="BJ705" s="37"/>
      <c r="BK705" s="37"/>
      <c r="BL705" s="37"/>
      <c r="BM705" s="37"/>
      <c r="BN705" s="37"/>
      <c r="BO705" s="37"/>
      <c r="BP705" s="483" t="s">
        <v>782</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86"/>
      <c r="C706" s="1087"/>
      <c r="D706" s="1087"/>
      <c r="E706" s="1087"/>
      <c r="F706" s="1088"/>
      <c r="G706" s="1220"/>
      <c r="H706" s="1221"/>
      <c r="I706" s="1221"/>
      <c r="J706" s="1222"/>
      <c r="K706" s="1189"/>
      <c r="L706" s="1190"/>
      <c r="M706" s="1190"/>
      <c r="N706" s="1191"/>
      <c r="O706" s="1092"/>
      <c r="P706" s="1093"/>
      <c r="Q706" s="1093"/>
      <c r="R706" s="1093"/>
      <c r="S706" s="1094"/>
      <c r="T706" s="1089">
        <f t="shared" si="34"/>
        <v>0</v>
      </c>
      <c r="U706" s="1090"/>
      <c r="V706" s="1090"/>
      <c r="W706" s="1090"/>
      <c r="X706" s="1091"/>
      <c r="Y706" s="1092"/>
      <c r="Z706" s="1093"/>
      <c r="AA706" s="1093"/>
      <c r="AB706" s="1094"/>
      <c r="AC706" s="1089">
        <f t="shared" si="35"/>
        <v>0</v>
      </c>
      <c r="AD706" s="1090"/>
      <c r="AE706" s="1090"/>
      <c r="AF706" s="1090"/>
      <c r="AG706" s="1091"/>
      <c r="AH706" s="1186"/>
      <c r="AI706" s="1187"/>
      <c r="AJ706" s="1187"/>
      <c r="AK706" s="1187"/>
      <c r="AL706" s="1188"/>
      <c r="AM706" s="1210" t="str">
        <f t="shared" si="43"/>
        <v/>
      </c>
      <c r="AN706" s="1211"/>
      <c r="AO706" s="1212"/>
      <c r="AV706" s="37" t="str">
        <f t="shared" si="36"/>
        <v>N/A</v>
      </c>
      <c r="AX706" s="37"/>
      <c r="AY706" s="892">
        <f t="shared" si="37"/>
        <v>0</v>
      </c>
      <c r="AZ706" s="890">
        <f t="shared" si="38"/>
        <v>0</v>
      </c>
      <c r="BA706" s="891">
        <f t="shared" si="39"/>
        <v>0</v>
      </c>
      <c r="BB706" s="37"/>
      <c r="BC706" s="37"/>
      <c r="BD706" s="37"/>
      <c r="BE706" s="743">
        <f t="shared" si="40"/>
        <v>0</v>
      </c>
      <c r="BF706" s="747" t="str">
        <f t="shared" si="41"/>
        <v/>
      </c>
      <c r="BG706" s="748" t="str">
        <f t="shared" si="42"/>
        <v/>
      </c>
      <c r="BJ706" s="37"/>
      <c r="BK706" s="37"/>
      <c r="BL706" s="37"/>
      <c r="BM706" s="37"/>
      <c r="BN706" s="37"/>
      <c r="BO706" s="37"/>
      <c r="BP706" s="483" t="s">
        <v>785</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86"/>
      <c r="C707" s="1087"/>
      <c r="D707" s="1087"/>
      <c r="E707" s="1087"/>
      <c r="F707" s="1088"/>
      <c r="G707" s="1220"/>
      <c r="H707" s="1221"/>
      <c r="I707" s="1221"/>
      <c r="J707" s="1222"/>
      <c r="K707" s="1189"/>
      <c r="L707" s="1190"/>
      <c r="M707" s="1190"/>
      <c r="N707" s="1191"/>
      <c r="O707" s="1092"/>
      <c r="P707" s="1093"/>
      <c r="Q707" s="1093"/>
      <c r="R707" s="1093"/>
      <c r="S707" s="1094"/>
      <c r="T707" s="1089">
        <f t="shared" si="34"/>
        <v>0</v>
      </c>
      <c r="U707" s="1090"/>
      <c r="V707" s="1090"/>
      <c r="W707" s="1090"/>
      <c r="X707" s="1091"/>
      <c r="Y707" s="1092"/>
      <c r="Z707" s="1093"/>
      <c r="AA707" s="1093"/>
      <c r="AB707" s="1094"/>
      <c r="AC707" s="1089">
        <f t="shared" si="35"/>
        <v>0</v>
      </c>
      <c r="AD707" s="1090"/>
      <c r="AE707" s="1090"/>
      <c r="AF707" s="1090"/>
      <c r="AG707" s="1091"/>
      <c r="AH707" s="1186"/>
      <c r="AI707" s="1187"/>
      <c r="AJ707" s="1187"/>
      <c r="AK707" s="1187"/>
      <c r="AL707" s="1188"/>
      <c r="AM707" s="1210" t="str">
        <f t="shared" si="43"/>
        <v/>
      </c>
      <c r="AN707" s="1211"/>
      <c r="AO707" s="1212"/>
      <c r="AV707" s="37" t="str">
        <f t="shared" si="36"/>
        <v>N/A</v>
      </c>
      <c r="AX707" s="37"/>
      <c r="AY707" s="892">
        <f t="shared" si="37"/>
        <v>0</v>
      </c>
      <c r="AZ707" s="890">
        <f t="shared" si="38"/>
        <v>0</v>
      </c>
      <c r="BA707" s="891">
        <f t="shared" si="39"/>
        <v>0</v>
      </c>
      <c r="BB707" s="37"/>
      <c r="BC707" s="37"/>
      <c r="BD707" s="37"/>
      <c r="BE707" s="743">
        <f t="shared" si="40"/>
        <v>0</v>
      </c>
      <c r="BF707" s="747" t="str">
        <f t="shared" si="41"/>
        <v/>
      </c>
      <c r="BG707" s="748" t="str">
        <f t="shared" si="42"/>
        <v/>
      </c>
      <c r="BJ707" s="37"/>
      <c r="BK707" s="37"/>
      <c r="BL707" s="37"/>
      <c r="BM707" s="37"/>
      <c r="BN707" s="37"/>
      <c r="BO707" s="37"/>
      <c r="BP707" s="483" t="s">
        <v>787</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86"/>
      <c r="C708" s="1087"/>
      <c r="D708" s="1087"/>
      <c r="E708" s="1087"/>
      <c r="F708" s="1088"/>
      <c r="G708" s="1220"/>
      <c r="H708" s="1221"/>
      <c r="I708" s="1221"/>
      <c r="J708" s="1222"/>
      <c r="K708" s="1189"/>
      <c r="L708" s="1190"/>
      <c r="M708" s="1190"/>
      <c r="N708" s="1191"/>
      <c r="O708" s="1092"/>
      <c r="P708" s="1093"/>
      <c r="Q708" s="1093"/>
      <c r="R708" s="1093"/>
      <c r="S708" s="1094"/>
      <c r="T708" s="1089">
        <f t="shared" si="34"/>
        <v>0</v>
      </c>
      <c r="U708" s="1090"/>
      <c r="V708" s="1090"/>
      <c r="W708" s="1090"/>
      <c r="X708" s="1091"/>
      <c r="Y708" s="1092"/>
      <c r="Z708" s="1093"/>
      <c r="AA708" s="1093"/>
      <c r="AB708" s="1094"/>
      <c r="AC708" s="1089">
        <f t="shared" si="35"/>
        <v>0</v>
      </c>
      <c r="AD708" s="1090"/>
      <c r="AE708" s="1090"/>
      <c r="AF708" s="1090"/>
      <c r="AG708" s="1091"/>
      <c r="AH708" s="1186"/>
      <c r="AI708" s="1187"/>
      <c r="AJ708" s="1187"/>
      <c r="AK708" s="1187"/>
      <c r="AL708" s="1188"/>
      <c r="AM708" s="1210" t="str">
        <f t="shared" si="43"/>
        <v/>
      </c>
      <c r="AN708" s="1211"/>
      <c r="AO708" s="1212"/>
      <c r="AV708" s="37" t="str">
        <f t="shared" si="36"/>
        <v>N/A</v>
      </c>
      <c r="AX708" s="37"/>
      <c r="AY708" s="892">
        <f t="shared" si="37"/>
        <v>0</v>
      </c>
      <c r="AZ708" s="890">
        <f t="shared" si="38"/>
        <v>0</v>
      </c>
      <c r="BA708" s="891">
        <f t="shared" si="39"/>
        <v>0</v>
      </c>
      <c r="BB708" s="37"/>
      <c r="BC708" s="37"/>
      <c r="BD708" s="37"/>
      <c r="BE708" s="743">
        <f t="shared" si="40"/>
        <v>0</v>
      </c>
      <c r="BF708" s="747" t="str">
        <f t="shared" si="41"/>
        <v/>
      </c>
      <c r="BG708" s="748" t="str">
        <f t="shared" si="42"/>
        <v/>
      </c>
      <c r="BJ708" s="37"/>
      <c r="BK708" s="37"/>
      <c r="BL708" s="37"/>
      <c r="BM708" s="37"/>
      <c r="BN708" s="37"/>
      <c r="BO708" s="37"/>
      <c r="BP708" s="483" t="s">
        <v>790</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86"/>
      <c r="C709" s="1087"/>
      <c r="D709" s="1087"/>
      <c r="E709" s="1087"/>
      <c r="F709" s="1088"/>
      <c r="G709" s="1220"/>
      <c r="H709" s="1221"/>
      <c r="I709" s="1221"/>
      <c r="J709" s="1222"/>
      <c r="K709" s="1189"/>
      <c r="L709" s="1190"/>
      <c r="M709" s="1190"/>
      <c r="N709" s="1191"/>
      <c r="O709" s="1092"/>
      <c r="P709" s="1093"/>
      <c r="Q709" s="1093"/>
      <c r="R709" s="1093"/>
      <c r="S709" s="1094"/>
      <c r="T709" s="1089">
        <f t="shared" si="34"/>
        <v>0</v>
      </c>
      <c r="U709" s="1090"/>
      <c r="V709" s="1090"/>
      <c r="W709" s="1090"/>
      <c r="X709" s="1091"/>
      <c r="Y709" s="1092"/>
      <c r="Z709" s="1093"/>
      <c r="AA709" s="1093"/>
      <c r="AB709" s="1094"/>
      <c r="AC709" s="1089">
        <f t="shared" si="35"/>
        <v>0</v>
      </c>
      <c r="AD709" s="1090"/>
      <c r="AE709" s="1090"/>
      <c r="AF709" s="1090"/>
      <c r="AG709" s="1091"/>
      <c r="AH709" s="1186"/>
      <c r="AI709" s="1187"/>
      <c r="AJ709" s="1187"/>
      <c r="AK709" s="1187"/>
      <c r="AL709" s="1188"/>
      <c r="AM709" s="1210" t="str">
        <f t="shared" si="43"/>
        <v/>
      </c>
      <c r="AN709" s="1211"/>
      <c r="AO709" s="1212"/>
      <c r="AV709" s="37" t="str">
        <f t="shared" si="36"/>
        <v>N/A</v>
      </c>
      <c r="AX709" s="37"/>
      <c r="AY709" s="892">
        <f t="shared" si="37"/>
        <v>0</v>
      </c>
      <c r="AZ709" s="890">
        <f t="shared" si="38"/>
        <v>0</v>
      </c>
      <c r="BA709" s="891">
        <f t="shared" si="39"/>
        <v>0</v>
      </c>
      <c r="BB709" s="37"/>
      <c r="BC709" s="37"/>
      <c r="BD709" s="37"/>
      <c r="BE709" s="743">
        <f t="shared" si="40"/>
        <v>0</v>
      </c>
      <c r="BF709" s="747" t="str">
        <f t="shared" si="41"/>
        <v/>
      </c>
      <c r="BG709" s="748" t="str">
        <f t="shared" si="42"/>
        <v/>
      </c>
      <c r="BJ709" s="37"/>
      <c r="BK709" s="37"/>
      <c r="BL709" s="37"/>
      <c r="BM709" s="37"/>
      <c r="BN709" s="37"/>
      <c r="BO709" s="37"/>
      <c r="BP709" s="483" t="s">
        <v>792</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86"/>
      <c r="C710" s="1087"/>
      <c r="D710" s="1087"/>
      <c r="E710" s="1087"/>
      <c r="F710" s="1088"/>
      <c r="G710" s="1220"/>
      <c r="H710" s="1221"/>
      <c r="I710" s="1221"/>
      <c r="J710" s="1222"/>
      <c r="K710" s="1189"/>
      <c r="L710" s="1190"/>
      <c r="M710" s="1190"/>
      <c r="N710" s="1191"/>
      <c r="O710" s="1092"/>
      <c r="P710" s="1093"/>
      <c r="Q710" s="1093"/>
      <c r="R710" s="1093"/>
      <c r="S710" s="1094"/>
      <c r="T710" s="1089">
        <f t="shared" si="34"/>
        <v>0</v>
      </c>
      <c r="U710" s="1090"/>
      <c r="V710" s="1090"/>
      <c r="W710" s="1090"/>
      <c r="X710" s="1091"/>
      <c r="Y710" s="1092"/>
      <c r="Z710" s="1093"/>
      <c r="AA710" s="1093"/>
      <c r="AB710" s="1094"/>
      <c r="AC710" s="1089">
        <f t="shared" si="35"/>
        <v>0</v>
      </c>
      <c r="AD710" s="1090"/>
      <c r="AE710" s="1090"/>
      <c r="AF710" s="1090"/>
      <c r="AG710" s="1091"/>
      <c r="AH710" s="1186"/>
      <c r="AI710" s="1187"/>
      <c r="AJ710" s="1187"/>
      <c r="AK710" s="1187"/>
      <c r="AL710" s="1188"/>
      <c r="AM710" s="1210" t="str">
        <f t="shared" si="43"/>
        <v/>
      </c>
      <c r="AN710" s="1211"/>
      <c r="AO710" s="1212"/>
      <c r="AV710" s="37" t="str">
        <f t="shared" si="36"/>
        <v>N/A</v>
      </c>
      <c r="AX710" s="37"/>
      <c r="AY710" s="892">
        <f t="shared" si="37"/>
        <v>0</v>
      </c>
      <c r="AZ710" s="890">
        <f t="shared" si="38"/>
        <v>0</v>
      </c>
      <c r="BA710" s="891">
        <f t="shared" si="39"/>
        <v>0</v>
      </c>
      <c r="BB710" s="37"/>
      <c r="BC710" s="37"/>
      <c r="BD710" s="37"/>
      <c r="BE710" s="743">
        <f t="shared" si="40"/>
        <v>0</v>
      </c>
      <c r="BF710" s="747" t="str">
        <f t="shared" si="41"/>
        <v/>
      </c>
      <c r="BG710" s="748" t="str">
        <f t="shared" si="42"/>
        <v/>
      </c>
      <c r="BJ710" s="37"/>
      <c r="BK710" s="37"/>
      <c r="BL710" s="37"/>
      <c r="BM710" s="37"/>
      <c r="BN710" s="37"/>
      <c r="BO710" s="37"/>
      <c r="BP710" s="483" t="s">
        <v>794</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86"/>
      <c r="C711" s="1087"/>
      <c r="D711" s="1087"/>
      <c r="E711" s="1087"/>
      <c r="F711" s="1088"/>
      <c r="G711" s="1220"/>
      <c r="H711" s="1221"/>
      <c r="I711" s="1221"/>
      <c r="J711" s="1222"/>
      <c r="K711" s="1189"/>
      <c r="L711" s="1190"/>
      <c r="M711" s="1190"/>
      <c r="N711" s="1191"/>
      <c r="O711" s="1092"/>
      <c r="P711" s="1093"/>
      <c r="Q711" s="1093"/>
      <c r="R711" s="1093"/>
      <c r="S711" s="1094"/>
      <c r="T711" s="1089">
        <f t="shared" si="34"/>
        <v>0</v>
      </c>
      <c r="U711" s="1090"/>
      <c r="V711" s="1090"/>
      <c r="W711" s="1090"/>
      <c r="X711" s="1091"/>
      <c r="Y711" s="1092"/>
      <c r="Z711" s="1093"/>
      <c r="AA711" s="1093"/>
      <c r="AB711" s="1094"/>
      <c r="AC711" s="1089">
        <f t="shared" si="35"/>
        <v>0</v>
      </c>
      <c r="AD711" s="1090"/>
      <c r="AE711" s="1090"/>
      <c r="AF711" s="1090"/>
      <c r="AG711" s="1091"/>
      <c r="AH711" s="1186"/>
      <c r="AI711" s="1187"/>
      <c r="AJ711" s="1187"/>
      <c r="AK711" s="1187"/>
      <c r="AL711" s="1188"/>
      <c r="AM711" s="1210" t="str">
        <f t="shared" si="43"/>
        <v/>
      </c>
      <c r="AN711" s="1211"/>
      <c r="AO711" s="1212"/>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797</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86"/>
      <c r="C712" s="1087"/>
      <c r="D712" s="1087"/>
      <c r="E712" s="1087"/>
      <c r="F712" s="1088"/>
      <c r="G712" s="1220"/>
      <c r="H712" s="1221"/>
      <c r="I712" s="1221"/>
      <c r="J712" s="1222"/>
      <c r="K712" s="1189"/>
      <c r="L712" s="1190"/>
      <c r="M712" s="1190"/>
      <c r="N712" s="1191"/>
      <c r="O712" s="1092"/>
      <c r="P712" s="1093"/>
      <c r="Q712" s="1093"/>
      <c r="R712" s="1093"/>
      <c r="S712" s="1094"/>
      <c r="T712" s="1089">
        <f t="shared" si="34"/>
        <v>0</v>
      </c>
      <c r="U712" s="1090"/>
      <c r="V712" s="1090"/>
      <c r="W712" s="1090"/>
      <c r="X712" s="1091"/>
      <c r="Y712" s="1092"/>
      <c r="Z712" s="1093"/>
      <c r="AA712" s="1093"/>
      <c r="AB712" s="1094"/>
      <c r="AC712" s="1089">
        <f t="shared" si="35"/>
        <v>0</v>
      </c>
      <c r="AD712" s="1090"/>
      <c r="AE712" s="1090"/>
      <c r="AF712" s="1090"/>
      <c r="AG712" s="1091"/>
      <c r="AH712" s="1186"/>
      <c r="AI712" s="1187"/>
      <c r="AJ712" s="1187"/>
      <c r="AK712" s="1187"/>
      <c r="AL712" s="1188"/>
      <c r="AM712" s="1210" t="str">
        <f t="shared" si="43"/>
        <v/>
      </c>
      <c r="AN712" s="1211"/>
      <c r="AO712" s="1212"/>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801</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86"/>
      <c r="C713" s="1087"/>
      <c r="D713" s="1087"/>
      <c r="E713" s="1087"/>
      <c r="F713" s="1088"/>
      <c r="G713" s="1220"/>
      <c r="H713" s="1221"/>
      <c r="I713" s="1221"/>
      <c r="J713" s="1222"/>
      <c r="K713" s="1189"/>
      <c r="L713" s="1190"/>
      <c r="M713" s="1190"/>
      <c r="N713" s="1191"/>
      <c r="O713" s="1092"/>
      <c r="P713" s="1093"/>
      <c r="Q713" s="1093"/>
      <c r="R713" s="1093"/>
      <c r="S713" s="1094"/>
      <c r="T713" s="1089">
        <f t="shared" si="34"/>
        <v>0</v>
      </c>
      <c r="U713" s="1090"/>
      <c r="V713" s="1090"/>
      <c r="W713" s="1090"/>
      <c r="X713" s="1091"/>
      <c r="Y713" s="1092"/>
      <c r="Z713" s="1093"/>
      <c r="AA713" s="1093"/>
      <c r="AB713" s="1094"/>
      <c r="AC713" s="1089">
        <f t="shared" si="35"/>
        <v>0</v>
      </c>
      <c r="AD713" s="1090"/>
      <c r="AE713" s="1090"/>
      <c r="AF713" s="1090"/>
      <c r="AG713" s="1091"/>
      <c r="AH713" s="1186"/>
      <c r="AI713" s="1187"/>
      <c r="AJ713" s="1187"/>
      <c r="AK713" s="1187"/>
      <c r="AL713" s="1188"/>
      <c r="AM713" s="1210" t="str">
        <f t="shared" si="43"/>
        <v/>
      </c>
      <c r="AN713" s="1211"/>
      <c r="AO713" s="1212"/>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804</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86"/>
      <c r="C714" s="1087"/>
      <c r="D714" s="1087"/>
      <c r="E714" s="1087"/>
      <c r="F714" s="1088"/>
      <c r="G714" s="1220"/>
      <c r="H714" s="1221"/>
      <c r="I714" s="1221"/>
      <c r="J714" s="1222"/>
      <c r="K714" s="1189"/>
      <c r="L714" s="1190"/>
      <c r="M714" s="1190"/>
      <c r="N714" s="1191"/>
      <c r="O714" s="1092"/>
      <c r="P714" s="1093"/>
      <c r="Q714" s="1093"/>
      <c r="R714" s="1093"/>
      <c r="S714" s="1094"/>
      <c r="T714" s="1089">
        <f t="shared" si="34"/>
        <v>0</v>
      </c>
      <c r="U714" s="1090"/>
      <c r="V714" s="1090"/>
      <c r="W714" s="1090"/>
      <c r="X714" s="1091"/>
      <c r="Y714" s="1092"/>
      <c r="Z714" s="1093"/>
      <c r="AA714" s="1093"/>
      <c r="AB714" s="1094"/>
      <c r="AC714" s="1089">
        <f t="shared" si="35"/>
        <v>0</v>
      </c>
      <c r="AD714" s="1090"/>
      <c r="AE714" s="1090"/>
      <c r="AF714" s="1090"/>
      <c r="AG714" s="1091"/>
      <c r="AH714" s="1186"/>
      <c r="AI714" s="1187"/>
      <c r="AJ714" s="1187"/>
      <c r="AK714" s="1187"/>
      <c r="AL714" s="1188"/>
      <c r="AM714" s="1210" t="str">
        <f t="shared" si="43"/>
        <v/>
      </c>
      <c r="AN714" s="1211"/>
      <c r="AO714" s="1212"/>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810</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86"/>
      <c r="C715" s="1087"/>
      <c r="D715" s="1087"/>
      <c r="E715" s="1087"/>
      <c r="F715" s="1088"/>
      <c r="G715" s="1220"/>
      <c r="H715" s="1221"/>
      <c r="I715" s="1221"/>
      <c r="J715" s="1222"/>
      <c r="K715" s="1189"/>
      <c r="L715" s="1190"/>
      <c r="M715" s="1190"/>
      <c r="N715" s="1191"/>
      <c r="O715" s="1092"/>
      <c r="P715" s="1093"/>
      <c r="Q715" s="1093"/>
      <c r="R715" s="1093"/>
      <c r="S715" s="1094"/>
      <c r="T715" s="1089">
        <f t="shared" si="34"/>
        <v>0</v>
      </c>
      <c r="U715" s="1090"/>
      <c r="V715" s="1090"/>
      <c r="W715" s="1090"/>
      <c r="X715" s="1091"/>
      <c r="Y715" s="1092"/>
      <c r="Z715" s="1093"/>
      <c r="AA715" s="1093"/>
      <c r="AB715" s="1094"/>
      <c r="AC715" s="1089">
        <f t="shared" si="35"/>
        <v>0</v>
      </c>
      <c r="AD715" s="1090"/>
      <c r="AE715" s="1090"/>
      <c r="AF715" s="1090"/>
      <c r="AG715" s="1091"/>
      <c r="AH715" s="1186"/>
      <c r="AI715" s="1187"/>
      <c r="AJ715" s="1187"/>
      <c r="AK715" s="1187"/>
      <c r="AL715" s="1188"/>
      <c r="AM715" s="1210" t="str">
        <f t="shared" si="43"/>
        <v/>
      </c>
      <c r="AN715" s="1211"/>
      <c r="AO715" s="1212"/>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813</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86"/>
      <c r="C716" s="1087"/>
      <c r="D716" s="1087"/>
      <c r="E716" s="1087"/>
      <c r="F716" s="1088"/>
      <c r="G716" s="1220"/>
      <c r="H716" s="1221"/>
      <c r="I716" s="1221"/>
      <c r="J716" s="1222"/>
      <c r="K716" s="1189"/>
      <c r="L716" s="1190"/>
      <c r="M716" s="1190"/>
      <c r="N716" s="1191"/>
      <c r="O716" s="1092"/>
      <c r="P716" s="1093"/>
      <c r="Q716" s="1093"/>
      <c r="R716" s="1093"/>
      <c r="S716" s="1094"/>
      <c r="T716" s="1089">
        <f t="shared" si="34"/>
        <v>0</v>
      </c>
      <c r="U716" s="1090"/>
      <c r="V716" s="1090"/>
      <c r="W716" s="1090"/>
      <c r="X716" s="1091"/>
      <c r="Y716" s="1092"/>
      <c r="Z716" s="1093"/>
      <c r="AA716" s="1093"/>
      <c r="AB716" s="1094"/>
      <c r="AC716" s="1089">
        <f t="shared" si="35"/>
        <v>0</v>
      </c>
      <c r="AD716" s="1090"/>
      <c r="AE716" s="1090"/>
      <c r="AF716" s="1090"/>
      <c r="AG716" s="1091"/>
      <c r="AH716" s="1186"/>
      <c r="AI716" s="1187"/>
      <c r="AJ716" s="1187"/>
      <c r="AK716" s="1187"/>
      <c r="AL716" s="1188"/>
      <c r="AM716" s="1210" t="str">
        <f t="shared" si="43"/>
        <v/>
      </c>
      <c r="AN716" s="1211"/>
      <c r="AO716" s="1212"/>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816</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86"/>
      <c r="C717" s="1087"/>
      <c r="D717" s="1087"/>
      <c r="E717" s="1087"/>
      <c r="F717" s="1088"/>
      <c r="G717" s="1220"/>
      <c r="H717" s="1221"/>
      <c r="I717" s="1221"/>
      <c r="J717" s="1222"/>
      <c r="K717" s="1189"/>
      <c r="L717" s="1190"/>
      <c r="M717" s="1190"/>
      <c r="N717" s="1191"/>
      <c r="O717" s="1092"/>
      <c r="P717" s="1093"/>
      <c r="Q717" s="1093"/>
      <c r="R717" s="1093"/>
      <c r="S717" s="1094"/>
      <c r="T717" s="1089">
        <f t="shared" si="34"/>
        <v>0</v>
      </c>
      <c r="U717" s="1090"/>
      <c r="V717" s="1090"/>
      <c r="W717" s="1090"/>
      <c r="X717" s="1091"/>
      <c r="Y717" s="1092"/>
      <c r="Z717" s="1093"/>
      <c r="AA717" s="1093"/>
      <c r="AB717" s="1094"/>
      <c r="AC717" s="1089">
        <f t="shared" si="35"/>
        <v>0</v>
      </c>
      <c r="AD717" s="1090"/>
      <c r="AE717" s="1090"/>
      <c r="AF717" s="1090"/>
      <c r="AG717" s="1091"/>
      <c r="AH717" s="1186"/>
      <c r="AI717" s="1187"/>
      <c r="AJ717" s="1187"/>
      <c r="AK717" s="1187"/>
      <c r="AL717" s="1188"/>
      <c r="AM717" s="1210" t="str">
        <f t="shared" si="43"/>
        <v/>
      </c>
      <c r="AN717" s="1211"/>
      <c r="AO717" s="1212"/>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819</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86"/>
      <c r="C718" s="1087"/>
      <c r="D718" s="1087"/>
      <c r="E718" s="1087"/>
      <c r="F718" s="1088"/>
      <c r="G718" s="1220"/>
      <c r="H718" s="1221"/>
      <c r="I718" s="1221"/>
      <c r="J718" s="1222"/>
      <c r="K718" s="1189"/>
      <c r="L718" s="1190"/>
      <c r="M718" s="1190"/>
      <c r="N718" s="1191"/>
      <c r="O718" s="1092"/>
      <c r="P718" s="1093"/>
      <c r="Q718" s="1093"/>
      <c r="R718" s="1093"/>
      <c r="S718" s="1094"/>
      <c r="T718" s="1089">
        <f t="shared" si="34"/>
        <v>0</v>
      </c>
      <c r="U718" s="1090"/>
      <c r="V718" s="1090"/>
      <c r="W718" s="1090"/>
      <c r="X718" s="1091"/>
      <c r="Y718" s="1092"/>
      <c r="Z718" s="1093"/>
      <c r="AA718" s="1093"/>
      <c r="AB718" s="1094"/>
      <c r="AC718" s="1089">
        <f t="shared" si="35"/>
        <v>0</v>
      </c>
      <c r="AD718" s="1090"/>
      <c r="AE718" s="1090"/>
      <c r="AF718" s="1090"/>
      <c r="AG718" s="1091"/>
      <c r="AH718" s="1186"/>
      <c r="AI718" s="1187"/>
      <c r="AJ718" s="1187"/>
      <c r="AK718" s="1187"/>
      <c r="AL718" s="1188"/>
      <c r="AM718" s="1210" t="str">
        <f t="shared" si="43"/>
        <v/>
      </c>
      <c r="AN718" s="1211"/>
      <c r="AO718" s="1212"/>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821</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86"/>
      <c r="C719" s="1087"/>
      <c r="D719" s="1087"/>
      <c r="E719" s="1087"/>
      <c r="F719" s="1088"/>
      <c r="G719" s="1220"/>
      <c r="H719" s="1221"/>
      <c r="I719" s="1221"/>
      <c r="J719" s="1222"/>
      <c r="K719" s="1189"/>
      <c r="L719" s="1190"/>
      <c r="M719" s="1190"/>
      <c r="N719" s="1191"/>
      <c r="O719" s="1092"/>
      <c r="P719" s="1093"/>
      <c r="Q719" s="1093"/>
      <c r="R719" s="1093"/>
      <c r="S719" s="1094"/>
      <c r="T719" s="1089">
        <f t="shared" si="34"/>
        <v>0</v>
      </c>
      <c r="U719" s="1090"/>
      <c r="V719" s="1090"/>
      <c r="W719" s="1090"/>
      <c r="X719" s="1091"/>
      <c r="Y719" s="1092"/>
      <c r="Z719" s="1093"/>
      <c r="AA719" s="1093"/>
      <c r="AB719" s="1094"/>
      <c r="AC719" s="1089">
        <f t="shared" si="35"/>
        <v>0</v>
      </c>
      <c r="AD719" s="1090"/>
      <c r="AE719" s="1090"/>
      <c r="AF719" s="1090"/>
      <c r="AG719" s="1091"/>
      <c r="AH719" s="1186"/>
      <c r="AI719" s="1187"/>
      <c r="AJ719" s="1187"/>
      <c r="AK719" s="1187"/>
      <c r="AL719" s="1188"/>
      <c r="AM719" s="1210" t="str">
        <f t="shared" si="43"/>
        <v/>
      </c>
      <c r="AN719" s="1211"/>
      <c r="AO719" s="1212"/>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824</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86"/>
      <c r="C720" s="1087"/>
      <c r="D720" s="1087"/>
      <c r="E720" s="1087"/>
      <c r="F720" s="1088"/>
      <c r="G720" s="1220"/>
      <c r="H720" s="1221"/>
      <c r="I720" s="1221"/>
      <c r="J720" s="1222"/>
      <c r="K720" s="1189"/>
      <c r="L720" s="1190"/>
      <c r="M720" s="1190"/>
      <c r="N720" s="1191"/>
      <c r="O720" s="1092"/>
      <c r="P720" s="1093"/>
      <c r="Q720" s="1093"/>
      <c r="R720" s="1093"/>
      <c r="S720" s="1094"/>
      <c r="T720" s="1089">
        <f t="shared" si="34"/>
        <v>0</v>
      </c>
      <c r="U720" s="1090"/>
      <c r="V720" s="1090"/>
      <c r="W720" s="1090"/>
      <c r="X720" s="1091"/>
      <c r="Y720" s="1092"/>
      <c r="Z720" s="1093"/>
      <c r="AA720" s="1093"/>
      <c r="AB720" s="1094"/>
      <c r="AC720" s="1089">
        <f t="shared" si="35"/>
        <v>0</v>
      </c>
      <c r="AD720" s="1090"/>
      <c r="AE720" s="1090"/>
      <c r="AF720" s="1090"/>
      <c r="AG720" s="1091"/>
      <c r="AH720" s="1186"/>
      <c r="AI720" s="1187"/>
      <c r="AJ720" s="1187"/>
      <c r="AK720" s="1187"/>
      <c r="AL720" s="1188"/>
      <c r="AM720" s="1210" t="str">
        <f t="shared" si="43"/>
        <v/>
      </c>
      <c r="AN720" s="1211"/>
      <c r="AO720" s="1212"/>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827</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86"/>
      <c r="C721" s="1087"/>
      <c r="D721" s="1087"/>
      <c r="E721" s="1087"/>
      <c r="F721" s="1088"/>
      <c r="G721" s="1220"/>
      <c r="H721" s="1221"/>
      <c r="I721" s="1221"/>
      <c r="J721" s="1222"/>
      <c r="K721" s="1189"/>
      <c r="L721" s="1190"/>
      <c r="M721" s="1190"/>
      <c r="N721" s="1191"/>
      <c r="O721" s="1092"/>
      <c r="P721" s="1093"/>
      <c r="Q721" s="1093"/>
      <c r="R721" s="1093"/>
      <c r="S721" s="1094"/>
      <c r="T721" s="1089">
        <f t="shared" si="34"/>
        <v>0</v>
      </c>
      <c r="U721" s="1090"/>
      <c r="V721" s="1090"/>
      <c r="W721" s="1090"/>
      <c r="X721" s="1091"/>
      <c r="Y721" s="1092"/>
      <c r="Z721" s="1093"/>
      <c r="AA721" s="1093"/>
      <c r="AB721" s="1094"/>
      <c r="AC721" s="1089">
        <f t="shared" si="35"/>
        <v>0</v>
      </c>
      <c r="AD721" s="1090"/>
      <c r="AE721" s="1090"/>
      <c r="AF721" s="1090"/>
      <c r="AG721" s="1091"/>
      <c r="AH721" s="1186"/>
      <c r="AI721" s="1187"/>
      <c r="AJ721" s="1187"/>
      <c r="AK721" s="1187"/>
      <c r="AL721" s="1188"/>
      <c r="AM721" s="1210" t="str">
        <f t="shared" si="43"/>
        <v/>
      </c>
      <c r="AN721" s="1211"/>
      <c r="AO721" s="1212"/>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829</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86"/>
      <c r="C722" s="1087"/>
      <c r="D722" s="1087"/>
      <c r="E722" s="1087"/>
      <c r="F722" s="1088"/>
      <c r="G722" s="1220"/>
      <c r="H722" s="1221"/>
      <c r="I722" s="1221"/>
      <c r="J722" s="1222"/>
      <c r="K722" s="1189"/>
      <c r="L722" s="1190"/>
      <c r="M722" s="1190"/>
      <c r="N722" s="1191"/>
      <c r="O722" s="1092"/>
      <c r="P722" s="1093"/>
      <c r="Q722" s="1093"/>
      <c r="R722" s="1093"/>
      <c r="S722" s="1094"/>
      <c r="T722" s="1089">
        <f t="shared" si="34"/>
        <v>0</v>
      </c>
      <c r="U722" s="1090"/>
      <c r="V722" s="1090"/>
      <c r="W722" s="1090"/>
      <c r="X722" s="1091"/>
      <c r="Y722" s="1092"/>
      <c r="Z722" s="1093"/>
      <c r="AA722" s="1093"/>
      <c r="AB722" s="1094"/>
      <c r="AC722" s="1089">
        <f t="shared" si="35"/>
        <v>0</v>
      </c>
      <c r="AD722" s="1090"/>
      <c r="AE722" s="1090"/>
      <c r="AF722" s="1090"/>
      <c r="AG722" s="1091"/>
      <c r="AH722" s="1186"/>
      <c r="AI722" s="1187"/>
      <c r="AJ722" s="1187"/>
      <c r="AK722" s="1187"/>
      <c r="AL722" s="1188"/>
      <c r="AM722" s="1210" t="str">
        <f t="shared" si="43"/>
        <v/>
      </c>
      <c r="AN722" s="1211"/>
      <c r="AO722" s="1212"/>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832</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86"/>
      <c r="C723" s="1087"/>
      <c r="D723" s="1087"/>
      <c r="E723" s="1087"/>
      <c r="F723" s="1088"/>
      <c r="G723" s="1220"/>
      <c r="H723" s="1221"/>
      <c r="I723" s="1221"/>
      <c r="J723" s="1222"/>
      <c r="K723" s="1189"/>
      <c r="L723" s="1190"/>
      <c r="M723" s="1190"/>
      <c r="N723" s="1191"/>
      <c r="O723" s="1092"/>
      <c r="P723" s="1093"/>
      <c r="Q723" s="1093"/>
      <c r="R723" s="1093"/>
      <c r="S723" s="1094"/>
      <c r="T723" s="1089">
        <f t="shared" si="34"/>
        <v>0</v>
      </c>
      <c r="U723" s="1090"/>
      <c r="V723" s="1090"/>
      <c r="W723" s="1090"/>
      <c r="X723" s="1091"/>
      <c r="Y723" s="1092"/>
      <c r="Z723" s="1093"/>
      <c r="AA723" s="1093"/>
      <c r="AB723" s="1094"/>
      <c r="AC723" s="1089">
        <f t="shared" si="35"/>
        <v>0</v>
      </c>
      <c r="AD723" s="1090"/>
      <c r="AE723" s="1090"/>
      <c r="AF723" s="1090"/>
      <c r="AG723" s="1091"/>
      <c r="AH723" s="1186"/>
      <c r="AI723" s="1187"/>
      <c r="AJ723" s="1187"/>
      <c r="AK723" s="1187"/>
      <c r="AL723" s="1188"/>
      <c r="AM723" s="1210" t="str">
        <f t="shared" si="43"/>
        <v/>
      </c>
      <c r="AN723" s="1211"/>
      <c r="AO723" s="1212"/>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836</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86"/>
      <c r="C724" s="1087"/>
      <c r="D724" s="1087"/>
      <c r="E724" s="1087"/>
      <c r="F724" s="1088"/>
      <c r="G724" s="1220"/>
      <c r="H724" s="1221"/>
      <c r="I724" s="1221"/>
      <c r="J724" s="1222"/>
      <c r="K724" s="1189"/>
      <c r="L724" s="1190"/>
      <c r="M724" s="1190"/>
      <c r="N724" s="1191"/>
      <c r="O724" s="1092"/>
      <c r="P724" s="1093"/>
      <c r="Q724" s="1093"/>
      <c r="R724" s="1093"/>
      <c r="S724" s="1094"/>
      <c r="T724" s="1089">
        <f t="shared" si="34"/>
        <v>0</v>
      </c>
      <c r="U724" s="1090"/>
      <c r="V724" s="1090"/>
      <c r="W724" s="1090"/>
      <c r="X724" s="1091"/>
      <c r="Y724" s="1092"/>
      <c r="Z724" s="1093"/>
      <c r="AA724" s="1093"/>
      <c r="AB724" s="1094"/>
      <c r="AC724" s="1089">
        <f t="shared" si="35"/>
        <v>0</v>
      </c>
      <c r="AD724" s="1090"/>
      <c r="AE724" s="1090"/>
      <c r="AF724" s="1090"/>
      <c r="AG724" s="1091"/>
      <c r="AH724" s="1186"/>
      <c r="AI724" s="1187"/>
      <c r="AJ724" s="1187"/>
      <c r="AK724" s="1187"/>
      <c r="AL724" s="1188"/>
      <c r="AM724" s="1210" t="str">
        <f t="shared" si="43"/>
        <v/>
      </c>
      <c r="AN724" s="1211"/>
      <c r="AO724" s="1212"/>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841</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86"/>
      <c r="C725" s="1087"/>
      <c r="D725" s="1087"/>
      <c r="E725" s="1087"/>
      <c r="F725" s="1088"/>
      <c r="G725" s="1220"/>
      <c r="H725" s="1221"/>
      <c r="I725" s="1221"/>
      <c r="J725" s="1222"/>
      <c r="K725" s="1189"/>
      <c r="L725" s="1190"/>
      <c r="M725" s="1190"/>
      <c r="N725" s="1191"/>
      <c r="O725" s="1092"/>
      <c r="P725" s="1093"/>
      <c r="Q725" s="1093"/>
      <c r="R725" s="1093"/>
      <c r="S725" s="1094"/>
      <c r="T725" s="1089">
        <f t="shared" si="34"/>
        <v>0</v>
      </c>
      <c r="U725" s="1090"/>
      <c r="V725" s="1090"/>
      <c r="W725" s="1090"/>
      <c r="X725" s="1091"/>
      <c r="Y725" s="1092"/>
      <c r="Z725" s="1093"/>
      <c r="AA725" s="1093"/>
      <c r="AB725" s="1094"/>
      <c r="AC725" s="1089">
        <f t="shared" si="35"/>
        <v>0</v>
      </c>
      <c r="AD725" s="1090"/>
      <c r="AE725" s="1090"/>
      <c r="AF725" s="1090"/>
      <c r="AG725" s="1091"/>
      <c r="AH725" s="1186"/>
      <c r="AI725" s="1187"/>
      <c r="AJ725" s="1187"/>
      <c r="AK725" s="1187"/>
      <c r="AL725" s="1188"/>
      <c r="AM725" s="1210" t="str">
        <f t="shared" si="43"/>
        <v/>
      </c>
      <c r="AN725" s="1211"/>
      <c r="AO725" s="1212"/>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844</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86"/>
      <c r="C726" s="1087"/>
      <c r="D726" s="1087"/>
      <c r="E726" s="1087"/>
      <c r="F726" s="1088"/>
      <c r="G726" s="1220"/>
      <c r="H726" s="1221"/>
      <c r="I726" s="1221"/>
      <c r="J726" s="1222"/>
      <c r="K726" s="1189"/>
      <c r="L726" s="1190"/>
      <c r="M726" s="1190"/>
      <c r="N726" s="1191"/>
      <c r="O726" s="1092"/>
      <c r="P726" s="1093"/>
      <c r="Q726" s="1093"/>
      <c r="R726" s="1093"/>
      <c r="S726" s="1094"/>
      <c r="T726" s="1089">
        <f t="shared" si="34"/>
        <v>0</v>
      </c>
      <c r="U726" s="1090"/>
      <c r="V726" s="1090"/>
      <c r="W726" s="1090"/>
      <c r="X726" s="1091"/>
      <c r="Y726" s="1092"/>
      <c r="Z726" s="1093"/>
      <c r="AA726" s="1093"/>
      <c r="AB726" s="1094"/>
      <c r="AC726" s="1089">
        <f t="shared" si="35"/>
        <v>0</v>
      </c>
      <c r="AD726" s="1090"/>
      <c r="AE726" s="1090"/>
      <c r="AF726" s="1090"/>
      <c r="AG726" s="1091"/>
      <c r="AH726" s="1186"/>
      <c r="AI726" s="1187"/>
      <c r="AJ726" s="1187"/>
      <c r="AK726" s="1187"/>
      <c r="AL726" s="1188"/>
      <c r="AM726" s="1210" t="str">
        <f t="shared" si="43"/>
        <v/>
      </c>
      <c r="AN726" s="1211"/>
      <c r="AO726" s="1212"/>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846</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86"/>
      <c r="C727" s="1087"/>
      <c r="D727" s="1087"/>
      <c r="E727" s="1087"/>
      <c r="F727" s="1088"/>
      <c r="G727" s="1220"/>
      <c r="H727" s="1221"/>
      <c r="I727" s="1221"/>
      <c r="J727" s="1222"/>
      <c r="K727" s="1189"/>
      <c r="L727" s="1190"/>
      <c r="M727" s="1190"/>
      <c r="N727" s="1191"/>
      <c r="O727" s="1092"/>
      <c r="P727" s="1093"/>
      <c r="Q727" s="1093"/>
      <c r="R727" s="1093"/>
      <c r="S727" s="1094"/>
      <c r="T727" s="1089">
        <f t="shared" ref="T727:T736" si="44">G727*O727</f>
        <v>0</v>
      </c>
      <c r="U727" s="1090"/>
      <c r="V727" s="1090"/>
      <c r="W727" s="1090"/>
      <c r="X727" s="1091"/>
      <c r="Y727" s="1092"/>
      <c r="Z727" s="1093"/>
      <c r="AA727" s="1093"/>
      <c r="AB727" s="1094"/>
      <c r="AC727" s="1089">
        <f t="shared" ref="AC727:AC736" si="45">O727+Y727</f>
        <v>0</v>
      </c>
      <c r="AD727" s="1090"/>
      <c r="AE727" s="1090"/>
      <c r="AF727" s="1090"/>
      <c r="AG727" s="1091"/>
      <c r="AH727" s="1186"/>
      <c r="AI727" s="1187"/>
      <c r="AJ727" s="1187"/>
      <c r="AK727" s="1187"/>
      <c r="AL727" s="1188"/>
      <c r="AM727" s="1210" t="str">
        <f t="shared" ref="AM727:AM736" si="46">IF($AH727&gt;0,($AC727/$AV727), "")</f>
        <v/>
      </c>
      <c r="AN727" s="1211"/>
      <c r="AO727" s="1212"/>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848</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86"/>
      <c r="C728" s="1087"/>
      <c r="D728" s="1087"/>
      <c r="E728" s="1087"/>
      <c r="F728" s="1088"/>
      <c r="G728" s="1220"/>
      <c r="H728" s="1221"/>
      <c r="I728" s="1221"/>
      <c r="J728" s="1222"/>
      <c r="K728" s="1189"/>
      <c r="L728" s="1190"/>
      <c r="M728" s="1190"/>
      <c r="N728" s="1191"/>
      <c r="O728" s="1092"/>
      <c r="P728" s="1093"/>
      <c r="Q728" s="1093"/>
      <c r="R728" s="1093"/>
      <c r="S728" s="1094"/>
      <c r="T728" s="1089">
        <f t="shared" si="44"/>
        <v>0</v>
      </c>
      <c r="U728" s="1090"/>
      <c r="V728" s="1090"/>
      <c r="W728" s="1090"/>
      <c r="X728" s="1091"/>
      <c r="Y728" s="1092"/>
      <c r="Z728" s="1093"/>
      <c r="AA728" s="1093"/>
      <c r="AB728" s="1094"/>
      <c r="AC728" s="1089">
        <f t="shared" si="45"/>
        <v>0</v>
      </c>
      <c r="AD728" s="1090"/>
      <c r="AE728" s="1090"/>
      <c r="AF728" s="1090"/>
      <c r="AG728" s="1091"/>
      <c r="AH728" s="1186"/>
      <c r="AI728" s="1187"/>
      <c r="AJ728" s="1187"/>
      <c r="AK728" s="1187"/>
      <c r="AL728" s="1188"/>
      <c r="AM728" s="1210" t="str">
        <f t="shared" si="46"/>
        <v/>
      </c>
      <c r="AN728" s="1211"/>
      <c r="AO728" s="1212"/>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852</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86"/>
      <c r="C729" s="1087"/>
      <c r="D729" s="1087"/>
      <c r="E729" s="1087"/>
      <c r="F729" s="1088"/>
      <c r="G729" s="1220"/>
      <c r="H729" s="1221"/>
      <c r="I729" s="1221"/>
      <c r="J729" s="1222"/>
      <c r="K729" s="1189"/>
      <c r="L729" s="1190"/>
      <c r="M729" s="1190"/>
      <c r="N729" s="1191"/>
      <c r="O729" s="1092"/>
      <c r="P729" s="1093"/>
      <c r="Q729" s="1093"/>
      <c r="R729" s="1093"/>
      <c r="S729" s="1094"/>
      <c r="T729" s="1089">
        <f t="shared" si="44"/>
        <v>0</v>
      </c>
      <c r="U729" s="1090"/>
      <c r="V729" s="1090"/>
      <c r="W729" s="1090"/>
      <c r="X729" s="1091"/>
      <c r="Y729" s="1092"/>
      <c r="Z729" s="1093"/>
      <c r="AA729" s="1093"/>
      <c r="AB729" s="1094"/>
      <c r="AC729" s="1089">
        <f t="shared" si="45"/>
        <v>0</v>
      </c>
      <c r="AD729" s="1090"/>
      <c r="AE729" s="1090"/>
      <c r="AF729" s="1090"/>
      <c r="AG729" s="1091"/>
      <c r="AH729" s="1186"/>
      <c r="AI729" s="1187"/>
      <c r="AJ729" s="1187"/>
      <c r="AK729" s="1187"/>
      <c r="AL729" s="1188"/>
      <c r="AM729" s="1210" t="str">
        <f t="shared" si="46"/>
        <v/>
      </c>
      <c r="AN729" s="1211"/>
      <c r="AO729" s="1212"/>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857</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86"/>
      <c r="C730" s="1087"/>
      <c r="D730" s="1087"/>
      <c r="E730" s="1087"/>
      <c r="F730" s="1088"/>
      <c r="G730" s="1220"/>
      <c r="H730" s="1221"/>
      <c r="I730" s="1221"/>
      <c r="J730" s="1222"/>
      <c r="K730" s="1189"/>
      <c r="L730" s="1190"/>
      <c r="M730" s="1190"/>
      <c r="N730" s="1191"/>
      <c r="O730" s="1092"/>
      <c r="P730" s="1093"/>
      <c r="Q730" s="1093"/>
      <c r="R730" s="1093"/>
      <c r="S730" s="1094"/>
      <c r="T730" s="1089">
        <f t="shared" si="44"/>
        <v>0</v>
      </c>
      <c r="U730" s="1090"/>
      <c r="V730" s="1090"/>
      <c r="W730" s="1090"/>
      <c r="X730" s="1091"/>
      <c r="Y730" s="1092"/>
      <c r="Z730" s="1093"/>
      <c r="AA730" s="1093"/>
      <c r="AB730" s="1094"/>
      <c r="AC730" s="1089">
        <f t="shared" si="45"/>
        <v>0</v>
      </c>
      <c r="AD730" s="1090"/>
      <c r="AE730" s="1090"/>
      <c r="AF730" s="1090"/>
      <c r="AG730" s="1091"/>
      <c r="AH730" s="1186"/>
      <c r="AI730" s="1187"/>
      <c r="AJ730" s="1187"/>
      <c r="AK730" s="1187"/>
      <c r="AL730" s="1188"/>
      <c r="AM730" s="1210" t="str">
        <f t="shared" si="46"/>
        <v/>
      </c>
      <c r="AN730" s="1211"/>
      <c r="AO730" s="1212"/>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862</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86"/>
      <c r="C731" s="1087"/>
      <c r="D731" s="1087"/>
      <c r="E731" s="1087"/>
      <c r="F731" s="1088"/>
      <c r="G731" s="1220"/>
      <c r="H731" s="1221"/>
      <c r="I731" s="1221"/>
      <c r="J731" s="1222"/>
      <c r="K731" s="1189"/>
      <c r="L731" s="1190"/>
      <c r="M731" s="1190"/>
      <c r="N731" s="1191"/>
      <c r="O731" s="1092"/>
      <c r="P731" s="1093"/>
      <c r="Q731" s="1093"/>
      <c r="R731" s="1093"/>
      <c r="S731" s="1094"/>
      <c r="T731" s="1089">
        <f t="shared" si="44"/>
        <v>0</v>
      </c>
      <c r="U731" s="1090"/>
      <c r="V731" s="1090"/>
      <c r="W731" s="1090"/>
      <c r="X731" s="1091"/>
      <c r="Y731" s="1092"/>
      <c r="Z731" s="1093"/>
      <c r="AA731" s="1093"/>
      <c r="AB731" s="1094"/>
      <c r="AC731" s="1089">
        <f t="shared" si="45"/>
        <v>0</v>
      </c>
      <c r="AD731" s="1090"/>
      <c r="AE731" s="1090"/>
      <c r="AF731" s="1090"/>
      <c r="AG731" s="1091"/>
      <c r="AH731" s="1186"/>
      <c r="AI731" s="1187"/>
      <c r="AJ731" s="1187"/>
      <c r="AK731" s="1187"/>
      <c r="AL731" s="1188"/>
      <c r="AM731" s="1210" t="str">
        <f t="shared" si="46"/>
        <v/>
      </c>
      <c r="AN731" s="1211"/>
      <c r="AO731" s="1212"/>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866</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86"/>
      <c r="C732" s="1087"/>
      <c r="D732" s="1087"/>
      <c r="E732" s="1087"/>
      <c r="F732" s="1088"/>
      <c r="G732" s="1220"/>
      <c r="H732" s="1221"/>
      <c r="I732" s="1221"/>
      <c r="J732" s="1222"/>
      <c r="K732" s="1189"/>
      <c r="L732" s="1190"/>
      <c r="M732" s="1190"/>
      <c r="N732" s="1191"/>
      <c r="O732" s="1092"/>
      <c r="P732" s="1093"/>
      <c r="Q732" s="1093"/>
      <c r="R732" s="1093"/>
      <c r="S732" s="1094"/>
      <c r="T732" s="1089">
        <f t="shared" si="44"/>
        <v>0</v>
      </c>
      <c r="U732" s="1090"/>
      <c r="V732" s="1090"/>
      <c r="W732" s="1090"/>
      <c r="X732" s="1091"/>
      <c r="Y732" s="1092"/>
      <c r="Z732" s="1093"/>
      <c r="AA732" s="1093"/>
      <c r="AB732" s="1094"/>
      <c r="AC732" s="1089">
        <f t="shared" si="45"/>
        <v>0</v>
      </c>
      <c r="AD732" s="1090"/>
      <c r="AE732" s="1090"/>
      <c r="AF732" s="1090"/>
      <c r="AG732" s="1091"/>
      <c r="AH732" s="1186"/>
      <c r="AI732" s="1187"/>
      <c r="AJ732" s="1187"/>
      <c r="AK732" s="1187"/>
      <c r="AL732" s="1188"/>
      <c r="AM732" s="1210" t="str">
        <f t="shared" si="46"/>
        <v/>
      </c>
      <c r="AN732" s="1211"/>
      <c r="AO732" s="1212"/>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872</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86"/>
      <c r="C733" s="1087"/>
      <c r="D733" s="1087"/>
      <c r="E733" s="1087"/>
      <c r="F733" s="1088"/>
      <c r="G733" s="1220"/>
      <c r="H733" s="1221"/>
      <c r="I733" s="1221"/>
      <c r="J733" s="1222"/>
      <c r="K733" s="1189"/>
      <c r="L733" s="1190"/>
      <c r="M733" s="1190"/>
      <c r="N733" s="1191"/>
      <c r="O733" s="1092"/>
      <c r="P733" s="1093"/>
      <c r="Q733" s="1093"/>
      <c r="R733" s="1093"/>
      <c r="S733" s="1094"/>
      <c r="T733" s="1089">
        <f t="shared" si="44"/>
        <v>0</v>
      </c>
      <c r="U733" s="1090"/>
      <c r="V733" s="1090"/>
      <c r="W733" s="1090"/>
      <c r="X733" s="1091"/>
      <c r="Y733" s="1092"/>
      <c r="Z733" s="1093"/>
      <c r="AA733" s="1093"/>
      <c r="AB733" s="1094"/>
      <c r="AC733" s="1089">
        <f t="shared" si="45"/>
        <v>0</v>
      </c>
      <c r="AD733" s="1090"/>
      <c r="AE733" s="1090"/>
      <c r="AF733" s="1090"/>
      <c r="AG733" s="1091"/>
      <c r="AH733" s="1186"/>
      <c r="AI733" s="1187"/>
      <c r="AJ733" s="1187"/>
      <c r="AK733" s="1187"/>
      <c r="AL733" s="1188"/>
      <c r="AM733" s="1210" t="str">
        <f t="shared" si="46"/>
        <v/>
      </c>
      <c r="AN733" s="1211"/>
      <c r="AO733" s="1212"/>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738</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86"/>
      <c r="C734" s="1087"/>
      <c r="D734" s="1087"/>
      <c r="E734" s="1087"/>
      <c r="F734" s="1088"/>
      <c r="G734" s="1220"/>
      <c r="H734" s="1221"/>
      <c r="I734" s="1221"/>
      <c r="J734" s="1222"/>
      <c r="K734" s="1189"/>
      <c r="L734" s="1190"/>
      <c r="M734" s="1190"/>
      <c r="N734" s="1191"/>
      <c r="O734" s="1092"/>
      <c r="P734" s="1093"/>
      <c r="Q734" s="1093"/>
      <c r="R734" s="1093"/>
      <c r="S734" s="1094"/>
      <c r="T734" s="1089">
        <f t="shared" si="44"/>
        <v>0</v>
      </c>
      <c r="U734" s="1090"/>
      <c r="V734" s="1090"/>
      <c r="W734" s="1090"/>
      <c r="X734" s="1091"/>
      <c r="Y734" s="1092"/>
      <c r="Z734" s="1093"/>
      <c r="AA734" s="1093"/>
      <c r="AB734" s="1094"/>
      <c r="AC734" s="1089">
        <f t="shared" si="45"/>
        <v>0</v>
      </c>
      <c r="AD734" s="1090"/>
      <c r="AE734" s="1090"/>
      <c r="AF734" s="1090"/>
      <c r="AG734" s="1091"/>
      <c r="AH734" s="1186"/>
      <c r="AI734" s="1187"/>
      <c r="AJ734" s="1187"/>
      <c r="AK734" s="1187"/>
      <c r="AL734" s="1188"/>
      <c r="AM734" s="1210" t="str">
        <f t="shared" si="46"/>
        <v/>
      </c>
      <c r="AN734" s="1211"/>
      <c r="AO734" s="1212"/>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880</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86"/>
      <c r="C735" s="1087"/>
      <c r="D735" s="1087"/>
      <c r="E735" s="1087"/>
      <c r="F735" s="1088"/>
      <c r="G735" s="1220"/>
      <c r="H735" s="1221"/>
      <c r="I735" s="1221"/>
      <c r="J735" s="1222"/>
      <c r="K735" s="1189"/>
      <c r="L735" s="1190"/>
      <c r="M735" s="1190"/>
      <c r="N735" s="1191"/>
      <c r="O735" s="1092"/>
      <c r="P735" s="1093"/>
      <c r="Q735" s="1093"/>
      <c r="R735" s="1093"/>
      <c r="S735" s="1094"/>
      <c r="T735" s="1089">
        <f t="shared" si="44"/>
        <v>0</v>
      </c>
      <c r="U735" s="1090"/>
      <c r="V735" s="1090"/>
      <c r="W735" s="1090"/>
      <c r="X735" s="1091"/>
      <c r="Y735" s="1092"/>
      <c r="Z735" s="1093"/>
      <c r="AA735" s="1093"/>
      <c r="AB735" s="1094"/>
      <c r="AC735" s="1089">
        <f t="shared" si="45"/>
        <v>0</v>
      </c>
      <c r="AD735" s="1090"/>
      <c r="AE735" s="1090"/>
      <c r="AF735" s="1090"/>
      <c r="AG735" s="1091"/>
      <c r="AH735" s="1186"/>
      <c r="AI735" s="1187"/>
      <c r="AJ735" s="1187"/>
      <c r="AK735" s="1187"/>
      <c r="AL735" s="1188"/>
      <c r="AM735" s="1210" t="str">
        <f t="shared" si="46"/>
        <v/>
      </c>
      <c r="AN735" s="1211"/>
      <c r="AO735" s="1212"/>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884</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86"/>
      <c r="C736" s="1087"/>
      <c r="D736" s="1087"/>
      <c r="E736" s="1087"/>
      <c r="F736" s="1088"/>
      <c r="G736" s="1220"/>
      <c r="H736" s="1221"/>
      <c r="I736" s="1221"/>
      <c r="J736" s="1222"/>
      <c r="K736" s="1189"/>
      <c r="L736" s="1190"/>
      <c r="M736" s="1190"/>
      <c r="N736" s="1191"/>
      <c r="O736" s="1092"/>
      <c r="P736" s="1093"/>
      <c r="Q736" s="1093"/>
      <c r="R736" s="1093"/>
      <c r="S736" s="1094"/>
      <c r="T736" s="1089">
        <f t="shared" si="44"/>
        <v>0</v>
      </c>
      <c r="U736" s="1090"/>
      <c r="V736" s="1090"/>
      <c r="W736" s="1090"/>
      <c r="X736" s="1091"/>
      <c r="Y736" s="1092"/>
      <c r="Z736" s="1093"/>
      <c r="AA736" s="1093"/>
      <c r="AB736" s="1094"/>
      <c r="AC736" s="1089">
        <f t="shared" si="45"/>
        <v>0</v>
      </c>
      <c r="AD736" s="1090"/>
      <c r="AE736" s="1090"/>
      <c r="AF736" s="1090"/>
      <c r="AG736" s="1091"/>
      <c r="AH736" s="1186"/>
      <c r="AI736" s="1187"/>
      <c r="AJ736" s="1187"/>
      <c r="AK736" s="1187"/>
      <c r="AL736" s="1188"/>
      <c r="AM736" s="1210" t="str">
        <f t="shared" si="46"/>
        <v/>
      </c>
      <c r="AN736" s="1211"/>
      <c r="AO736" s="1212"/>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888</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86"/>
      <c r="C737" s="1087"/>
      <c r="D737" s="1087"/>
      <c r="E737" s="1087"/>
      <c r="F737" s="1088"/>
      <c r="G737" s="1220"/>
      <c r="H737" s="1221"/>
      <c r="I737" s="1221"/>
      <c r="J737" s="1222"/>
      <c r="K737" s="1189"/>
      <c r="L737" s="1190"/>
      <c r="M737" s="1190"/>
      <c r="N737" s="1191"/>
      <c r="O737" s="1092"/>
      <c r="P737" s="1093"/>
      <c r="Q737" s="1093"/>
      <c r="R737" s="1093"/>
      <c r="S737" s="1094"/>
      <c r="T737" s="1089">
        <f t="shared" si="34"/>
        <v>0</v>
      </c>
      <c r="U737" s="1090"/>
      <c r="V737" s="1090"/>
      <c r="W737" s="1090"/>
      <c r="X737" s="1091"/>
      <c r="Y737" s="1092"/>
      <c r="Z737" s="1093"/>
      <c r="AA737" s="1093"/>
      <c r="AB737" s="1094"/>
      <c r="AC737" s="1089">
        <f t="shared" si="35"/>
        <v>0</v>
      </c>
      <c r="AD737" s="1090"/>
      <c r="AE737" s="1090"/>
      <c r="AF737" s="1090"/>
      <c r="AG737" s="1091"/>
      <c r="AH737" s="1186"/>
      <c r="AI737" s="1187"/>
      <c r="AJ737" s="1187"/>
      <c r="AK737" s="1187"/>
      <c r="AL737" s="1188"/>
      <c r="AM737" s="1210" t="str">
        <f>IF($AH737&gt;0,($AC737/$AV737), "")</f>
        <v/>
      </c>
      <c r="AN737" s="1211"/>
      <c r="AO737" s="1212"/>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893</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36" t="s">
        <v>1403</v>
      </c>
      <c r="C738" s="1137"/>
      <c r="D738" s="1137"/>
      <c r="E738" s="1137"/>
      <c r="F738" s="1138"/>
      <c r="G738" s="1441">
        <f>SUM(G703:J737)</f>
        <v>106</v>
      </c>
      <c r="H738" s="1442"/>
      <c r="I738" s="1442"/>
      <c r="J738" s="1443"/>
      <c r="O738" s="352" t="s">
        <v>1404</v>
      </c>
      <c r="P738" s="144"/>
      <c r="Q738" s="144"/>
      <c r="R738" s="144"/>
      <c r="S738" s="734"/>
      <c r="T738" s="1089">
        <f>SUM(T703:X737)</f>
        <v>82256</v>
      </c>
      <c r="U738" s="1090"/>
      <c r="V738" s="1090"/>
      <c r="W738" s="1090"/>
      <c r="X738" s="1091"/>
      <c r="AC738" s="735" t="s">
        <v>1405</v>
      </c>
      <c r="AD738" s="736"/>
      <c r="AE738" s="736"/>
      <c r="AF738" s="736"/>
      <c r="AG738" s="737"/>
      <c r="AH738" s="1431">
        <f>BA738</f>
        <v>0.3</v>
      </c>
      <c r="AI738" s="1432"/>
      <c r="AJ738" s="1432"/>
      <c r="AK738" s="1432"/>
      <c r="AL738" s="1433"/>
      <c r="AM738" s="1431">
        <f>IFERROR(BG738,0)</f>
        <v>0.29971387696709584</v>
      </c>
      <c r="AN738" s="1432"/>
      <c r="AO738" s="1433"/>
      <c r="AX738" s="55" t="s">
        <v>1406</v>
      </c>
      <c r="AY738" s="371">
        <f>SUM(AY703:AY737)</f>
        <v>106</v>
      </c>
      <c r="AZ738" s="372">
        <f>SUM(AZ703:AZ737)</f>
        <v>1</v>
      </c>
      <c r="BA738" s="372">
        <f>SUM(BA703:BA737)</f>
        <v>0.3</v>
      </c>
      <c r="BB738" s="37"/>
      <c r="BC738" s="37"/>
      <c r="BD738" s="37"/>
      <c r="BE738" s="744">
        <f>SUM(BE703:BE737)</f>
        <v>106</v>
      </c>
      <c r="BF738" s="745">
        <f>SUM(BF703:BF737)</f>
        <v>1</v>
      </c>
      <c r="BG738" s="745">
        <f>SUM(BG703:BG737)</f>
        <v>0.29971387696709584</v>
      </c>
      <c r="BJ738" s="37"/>
      <c r="BK738" s="37"/>
      <c r="BL738" s="37"/>
      <c r="BM738" s="37"/>
      <c r="BN738" s="37"/>
      <c r="BO738" s="37"/>
      <c r="BP738" s="483" t="s">
        <v>899</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92" t="s">
        <v>1407</v>
      </c>
      <c r="D739" s="1392"/>
      <c r="E739" s="1392"/>
      <c r="F739" s="1392"/>
      <c r="G739" s="1392"/>
      <c r="H739" s="1392"/>
      <c r="I739" s="1392"/>
      <c r="J739" s="1392"/>
      <c r="K739" s="1392"/>
      <c r="L739" s="1392"/>
      <c r="M739" s="1392"/>
      <c r="N739" s="1392"/>
      <c r="O739" s="1392"/>
      <c r="P739" s="1392"/>
      <c r="Q739" s="1392"/>
      <c r="R739" s="1392"/>
      <c r="S739" s="1392"/>
      <c r="T739" s="1392"/>
      <c r="U739" s="1392"/>
      <c r="V739" s="1392"/>
      <c r="W739" s="1392"/>
      <c r="X739" s="1392"/>
      <c r="Y739" s="1392"/>
      <c r="Z739" s="1392"/>
      <c r="AA739" s="1392"/>
      <c r="AB739" s="1392"/>
      <c r="AC739" s="1392"/>
      <c r="AD739" s="1392"/>
      <c r="AE739" s="1392"/>
      <c r="AF739" s="1392"/>
      <c r="AG739" s="1392"/>
      <c r="AH739" s="1392"/>
      <c r="AL739" s="37"/>
      <c r="AM739" s="37"/>
      <c r="BA739" s="37"/>
      <c r="BB739" s="37"/>
      <c r="BC739" s="37"/>
      <c r="BD739" s="37"/>
      <c r="BE739" s="37"/>
      <c r="BF739" s="37"/>
      <c r="BJ739" s="37"/>
      <c r="BK739" s="37"/>
      <c r="BL739" s="37"/>
      <c r="BM739" s="37"/>
      <c r="BN739" s="37"/>
      <c r="BO739" s="37"/>
      <c r="BP739" s="483" t="s">
        <v>905</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92"/>
      <c r="D740" s="1392"/>
      <c r="E740" s="1392"/>
      <c r="F740" s="1392"/>
      <c r="G740" s="1392"/>
      <c r="H740" s="1392"/>
      <c r="I740" s="1392"/>
      <c r="J740" s="1392"/>
      <c r="K740" s="1392"/>
      <c r="L740" s="1392"/>
      <c r="M740" s="1392"/>
      <c r="N740" s="1392"/>
      <c r="O740" s="1392"/>
      <c r="P740" s="1392"/>
      <c r="Q740" s="1392"/>
      <c r="R740" s="1392"/>
      <c r="S740" s="1392"/>
      <c r="T740" s="1392"/>
      <c r="U740" s="1392"/>
      <c r="V740" s="1392"/>
      <c r="W740" s="1392"/>
      <c r="X740" s="1392"/>
      <c r="Y740" s="1392"/>
      <c r="Z740" s="1392"/>
      <c r="AA740" s="1392"/>
      <c r="AB740" s="1392"/>
      <c r="AC740" s="1392"/>
      <c r="AD740" s="1392"/>
      <c r="AE740" s="1392"/>
      <c r="AF740" s="1392"/>
      <c r="AG740" s="1392"/>
      <c r="AH740" s="1392"/>
      <c r="AL740" s="37"/>
      <c r="AM740" s="37"/>
      <c r="BA740" s="37"/>
      <c r="BB740" s="37"/>
      <c r="BC740" s="37"/>
      <c r="BD740" s="37"/>
      <c r="BE740" s="37"/>
      <c r="BF740" s="37"/>
      <c r="BJ740" s="37"/>
      <c r="BK740" s="37"/>
      <c r="BL740" s="37"/>
      <c r="BM740" s="37"/>
      <c r="BN740" s="37"/>
      <c r="BO740" s="37"/>
      <c r="BP740" s="483" t="s">
        <v>909</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1408</v>
      </c>
      <c r="D741" s="810"/>
      <c r="E741" s="810"/>
      <c r="F741" s="810"/>
      <c r="G741" s="811"/>
      <c r="H741" s="811"/>
      <c r="I741" s="811"/>
      <c r="J741" s="811"/>
      <c r="K741" s="810"/>
      <c r="L741" s="810"/>
      <c r="M741" s="810"/>
      <c r="N741" s="810"/>
      <c r="O741" s="1454">
        <f>CQ636</f>
        <v>106</v>
      </c>
      <c r="P741" s="1454"/>
      <c r="Q741" s="1454"/>
      <c r="R741" s="1454"/>
      <c r="S741" s="812"/>
      <c r="T741" s="812"/>
      <c r="U741" s="230" t="s">
        <v>1409</v>
      </c>
      <c r="V741" s="810"/>
      <c r="W741" s="810"/>
      <c r="X741" s="810"/>
      <c r="Y741" s="811"/>
      <c r="Z741" s="811"/>
      <c r="AA741" s="811"/>
      <c r="AB741" s="811"/>
      <c r="AC741" s="810"/>
      <c r="AD741" s="810"/>
      <c r="AE741" s="810"/>
      <c r="AF741" s="810"/>
      <c r="AG741" s="1438">
        <v>106</v>
      </c>
      <c r="AH741" s="1438"/>
      <c r="AI741" s="1438"/>
      <c r="AJ741" s="1438"/>
      <c r="AK741" s="37"/>
      <c r="AL741" s="37"/>
      <c r="AM741" s="37"/>
      <c r="BA741" s="37"/>
      <c r="BB741" s="37"/>
      <c r="BC741" s="37"/>
      <c r="BD741" s="37"/>
      <c r="BE741" s="37"/>
      <c r="BF741" s="37"/>
      <c r="BJ741" s="37"/>
      <c r="BK741" s="37"/>
      <c r="BL741" s="37"/>
      <c r="BM741" s="37"/>
      <c r="BN741" s="37"/>
      <c r="BO741" s="37"/>
      <c r="BP741" s="483" t="s">
        <v>915</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55" t="str">
        <f>IF(G738&lt;&gt;AG441,"! Total Low-Income Units in the Unit Mix Table above does not match the number of Total Low-Income Units on row #"&amp;TEXT(ROW(AG441),"#"),"")</f>
        <v/>
      </c>
      <c r="D742" s="1055"/>
      <c r="E742" s="1055"/>
      <c r="F742" s="1055"/>
      <c r="G742" s="1055"/>
      <c r="H742" s="1055"/>
      <c r="I742" s="1055"/>
      <c r="J742" s="1055"/>
      <c r="K742" s="1055"/>
      <c r="L742" s="1055"/>
      <c r="M742" s="1055"/>
      <c r="N742" s="1055"/>
      <c r="O742" s="1055"/>
      <c r="P742" s="1055"/>
      <c r="Q742" s="1055"/>
      <c r="R742" s="1055"/>
      <c r="S742" s="1055"/>
      <c r="T742" s="1055"/>
      <c r="U742" s="1055"/>
      <c r="V742" s="1055"/>
      <c r="W742" s="1055"/>
      <c r="X742" s="1055"/>
      <c r="Y742" s="1055"/>
      <c r="Z742" s="1055"/>
      <c r="AA742" s="1055"/>
      <c r="AB742" s="1055"/>
      <c r="AC742" s="1055"/>
      <c r="AD742" s="1055"/>
      <c r="AE742" s="1055"/>
      <c r="AF742" s="1055"/>
      <c r="AG742" s="1055"/>
      <c r="AH742" s="1055"/>
      <c r="AI742" s="1055"/>
      <c r="AJ742" s="1055"/>
      <c r="AK742" s="1055"/>
      <c r="AL742" s="1055"/>
      <c r="AM742" s="1055"/>
      <c r="AN742" s="1055"/>
      <c r="BA742" s="37"/>
      <c r="BB742" s="37"/>
      <c r="BC742" s="37"/>
      <c r="BD742" s="37"/>
      <c r="BE742" s="37"/>
      <c r="BF742" s="37"/>
      <c r="BJ742" s="37"/>
      <c r="BK742" s="37"/>
      <c r="BL742" s="37"/>
      <c r="BM742" s="37"/>
      <c r="BN742" s="37"/>
      <c r="BO742" s="37"/>
      <c r="BP742" s="483" t="s">
        <v>918</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055"/>
      <c r="D743" s="1055"/>
      <c r="E743" s="1055"/>
      <c r="F743" s="1055"/>
      <c r="G743" s="1055"/>
      <c r="H743" s="1055"/>
      <c r="I743" s="1055"/>
      <c r="J743" s="1055"/>
      <c r="K743" s="1055"/>
      <c r="L743" s="1055"/>
      <c r="M743" s="1055"/>
      <c r="N743" s="1055"/>
      <c r="O743" s="1055"/>
      <c r="P743" s="1055"/>
      <c r="Q743" s="1055"/>
      <c r="R743" s="1055"/>
      <c r="S743" s="1055"/>
      <c r="T743" s="1055"/>
      <c r="U743" s="1055"/>
      <c r="V743" s="1055"/>
      <c r="W743" s="1055"/>
      <c r="X743" s="1055"/>
      <c r="Y743" s="1055"/>
      <c r="Z743" s="1055"/>
      <c r="AA743" s="1055"/>
      <c r="AB743" s="1055"/>
      <c r="AC743" s="1055"/>
      <c r="AD743" s="1055"/>
      <c r="AE743" s="1055"/>
      <c r="AF743" s="1055"/>
      <c r="AG743" s="1055"/>
      <c r="AH743" s="1055"/>
      <c r="AI743" s="1055"/>
      <c r="AJ743" s="1055"/>
      <c r="AK743" s="1055"/>
      <c r="AL743" s="1055"/>
      <c r="AM743" s="1055"/>
      <c r="AN743" s="1055"/>
      <c r="BA743" s="37"/>
      <c r="BB743" s="37"/>
      <c r="BC743" s="37"/>
      <c r="BD743" s="37"/>
      <c r="BE743" s="37"/>
      <c r="BF743" s="37"/>
      <c r="BJ743" s="37"/>
      <c r="BK743" s="37"/>
      <c r="BL743" s="37"/>
      <c r="BM743" s="37"/>
      <c r="BN743" s="37"/>
      <c r="BO743" s="37"/>
      <c r="BP743" s="483" t="s">
        <v>923</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1410</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185" t="s">
        <v>326</v>
      </c>
      <c r="AA744" s="1185"/>
      <c r="AB744" s="1185"/>
      <c r="AF744" s="293"/>
      <c r="AG744" s="306"/>
      <c r="AH744" s="306"/>
      <c r="AL744" s="37"/>
      <c r="AM744" s="37"/>
      <c r="BA744" s="37"/>
      <c r="BB744" s="37"/>
      <c r="BC744" s="37"/>
      <c r="BD744" s="37"/>
      <c r="BE744" s="37"/>
      <c r="BF744" s="37"/>
      <c r="BJ744" s="37"/>
      <c r="BK744" s="37"/>
      <c r="BL744" s="37"/>
      <c r="BM744" s="37"/>
      <c r="BN744" s="37"/>
      <c r="BO744" s="37"/>
      <c r="BP744" s="483" t="s">
        <v>928</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52" t="s">
        <v>1411</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7"/>
      <c r="BA745" s="37"/>
      <c r="BB745" s="37"/>
      <c r="BC745" s="37"/>
      <c r="BD745" s="37"/>
      <c r="BE745" s="37"/>
      <c r="BF745" s="37"/>
      <c r="BJ745" s="37"/>
      <c r="BK745" s="37"/>
      <c r="BL745" s="37"/>
      <c r="BM745" s="37"/>
      <c r="BN745" s="37"/>
      <c r="BO745" s="37"/>
      <c r="BP745" s="483" t="s">
        <v>931</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7"/>
      <c r="BE746" s="37"/>
      <c r="BF746" s="37"/>
      <c r="BJ746" s="37"/>
      <c r="BK746" s="37"/>
      <c r="BL746" s="37"/>
      <c r="BM746" s="37"/>
      <c r="BN746" s="37"/>
      <c r="BO746" s="37"/>
      <c r="BP746" s="483" t="s">
        <v>936</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1412</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940</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52" t="s">
        <v>1413</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7"/>
      <c r="AU748" s="37"/>
      <c r="AV748" s="37"/>
      <c r="AW748" s="37"/>
      <c r="AX748" s="37"/>
      <c r="AY748" s="37"/>
      <c r="AZ748" s="37"/>
      <c r="BA748" s="37"/>
      <c r="BB748" s="37"/>
      <c r="BC748" s="37"/>
      <c r="BD748" s="37"/>
      <c r="BE748" s="37"/>
      <c r="BF748" s="37"/>
      <c r="BJ748" s="37"/>
      <c r="BK748" s="37"/>
      <c r="BL748" s="37"/>
      <c r="BM748" s="37"/>
      <c r="BN748" s="37"/>
      <c r="BO748" s="37"/>
      <c r="BP748" s="483" t="s">
        <v>943</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7"/>
      <c r="AU749" s="37"/>
      <c r="AV749" s="37"/>
      <c r="AW749" s="37"/>
      <c r="AX749" s="37"/>
      <c r="AY749" s="37"/>
      <c r="AZ749" s="37"/>
      <c r="BA749" s="37"/>
      <c r="BB749" s="37"/>
      <c r="BC749" s="37"/>
      <c r="BD749" s="37"/>
      <c r="BE749" s="37"/>
      <c r="BF749" s="37"/>
      <c r="BJ749" s="37"/>
      <c r="BK749" s="37"/>
      <c r="BL749" s="37"/>
      <c r="BM749" s="37"/>
      <c r="BN749" s="37"/>
      <c r="BO749" s="37"/>
      <c r="BP749" s="483" t="s">
        <v>947</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7"/>
      <c r="AU750" s="37"/>
      <c r="AV750" s="37"/>
      <c r="AW750" s="37"/>
      <c r="AX750" s="37"/>
      <c r="AY750" s="37"/>
      <c r="AZ750" s="37"/>
      <c r="BA750" s="37"/>
      <c r="BB750" s="37"/>
      <c r="BC750" s="37"/>
      <c r="BD750" s="37"/>
      <c r="BE750" s="37"/>
      <c r="BF750" s="37"/>
      <c r="BJ750" s="37"/>
      <c r="BK750" s="37"/>
      <c r="BL750" s="37"/>
      <c r="BM750" s="37"/>
      <c r="BN750" s="37"/>
      <c r="BO750" s="37"/>
      <c r="BP750" s="483" t="s">
        <v>949</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7"/>
      <c r="AU751" s="37"/>
      <c r="AV751" s="37"/>
      <c r="AW751" s="37"/>
      <c r="AX751" s="37"/>
      <c r="AY751" s="37"/>
      <c r="AZ751" s="37"/>
      <c r="BA751" s="37"/>
      <c r="BB751" s="37"/>
      <c r="BC751" s="37"/>
      <c r="BD751" s="37"/>
      <c r="BE751" s="37"/>
      <c r="BF751" s="37"/>
      <c r="BJ751" s="37"/>
      <c r="BK751" s="37"/>
      <c r="BL751" s="37"/>
      <c r="BM751" s="37"/>
      <c r="BN751" s="37"/>
      <c r="BO751" s="37"/>
      <c r="BP751" s="483" t="s">
        <v>951</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7"/>
      <c r="AU752" s="37"/>
      <c r="AV752" s="37"/>
      <c r="AW752" s="37"/>
      <c r="AX752" s="37"/>
      <c r="AY752" s="37"/>
      <c r="AZ752" s="37"/>
      <c r="BA752" s="37"/>
      <c r="BB752" s="37"/>
      <c r="BC752" s="37"/>
      <c r="BD752" s="37"/>
      <c r="BE752" s="37"/>
      <c r="BF752" s="37"/>
      <c r="BJ752" s="37"/>
      <c r="BK752" s="37"/>
      <c r="BL752" s="37"/>
      <c r="BM752" s="37"/>
      <c r="BN752" s="37"/>
      <c r="BO752" s="37"/>
      <c r="BP752" s="483" t="s">
        <v>956</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7"/>
      <c r="AU753" s="37"/>
      <c r="AV753" s="37"/>
      <c r="AW753" s="37"/>
      <c r="AX753" s="37"/>
      <c r="AY753" s="37"/>
      <c r="AZ753" s="37"/>
      <c r="BA753" s="37"/>
      <c r="BB753" s="37"/>
      <c r="BC753" s="37"/>
      <c r="BD753" s="37"/>
      <c r="BE753" s="37"/>
      <c r="BF753" s="37"/>
      <c r="BJ753" s="37"/>
      <c r="BK753" s="37"/>
      <c r="BL753" s="37"/>
      <c r="BM753" s="37"/>
      <c r="BN753" s="37"/>
      <c r="BO753" s="37"/>
      <c r="BP753" s="483" t="s">
        <v>960</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01" t="s">
        <v>1388</v>
      </c>
      <c r="K756" s="1202"/>
      <c r="L756" s="1202"/>
      <c r="M756" s="1202"/>
      <c r="N756" s="1203"/>
      <c r="O756" s="1445" t="s">
        <v>1389</v>
      </c>
      <c r="P756" s="1445"/>
      <c r="Q756" s="1445"/>
      <c r="R756" s="1445"/>
      <c r="S756" s="1445"/>
      <c r="T756" s="1192" t="s">
        <v>1390</v>
      </c>
      <c r="U756" s="1193"/>
      <c r="V756" s="1193"/>
      <c r="W756" s="1194"/>
      <c r="X756" s="1201" t="s">
        <v>1391</v>
      </c>
      <c r="Y756" s="1202"/>
      <c r="Z756" s="1202"/>
      <c r="AA756" s="1202"/>
      <c r="AB756" s="1203"/>
      <c r="AC756" s="1201" t="s">
        <v>1392</v>
      </c>
      <c r="AD756" s="1202"/>
      <c r="AE756" s="1202"/>
      <c r="AF756" s="1202"/>
      <c r="AG756" s="1203"/>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04"/>
      <c r="K757" s="1205"/>
      <c r="L757" s="1205"/>
      <c r="M757" s="1205"/>
      <c r="N757" s="1206"/>
      <c r="O757" s="1445"/>
      <c r="P757" s="1445"/>
      <c r="Q757" s="1445"/>
      <c r="R757" s="1445"/>
      <c r="S757" s="1445"/>
      <c r="T757" s="1195"/>
      <c r="U757" s="1196"/>
      <c r="V757" s="1196"/>
      <c r="W757" s="1197"/>
      <c r="X757" s="1204"/>
      <c r="Y757" s="1205"/>
      <c r="Z757" s="1205"/>
      <c r="AA757" s="1205"/>
      <c r="AB757" s="1206"/>
      <c r="AC757" s="1204"/>
      <c r="AD757" s="1205"/>
      <c r="AE757" s="1205"/>
      <c r="AF757" s="1205"/>
      <c r="AG757" s="1206"/>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04"/>
      <c r="K758" s="1205"/>
      <c r="L758" s="1205"/>
      <c r="M758" s="1205"/>
      <c r="N758" s="1206"/>
      <c r="O758" s="1445"/>
      <c r="P758" s="1445"/>
      <c r="Q758" s="1445"/>
      <c r="R758" s="1445"/>
      <c r="S758" s="1445"/>
      <c r="T758" s="1195"/>
      <c r="U758" s="1196"/>
      <c r="V758" s="1196"/>
      <c r="W758" s="1197"/>
      <c r="X758" s="1204"/>
      <c r="Y758" s="1205"/>
      <c r="Z758" s="1205"/>
      <c r="AA758" s="1205"/>
      <c r="AB758" s="1206"/>
      <c r="AC758" s="1204"/>
      <c r="AD758" s="1205"/>
      <c r="AE758" s="1205"/>
      <c r="AF758" s="1205"/>
      <c r="AG758" s="1206"/>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07"/>
      <c r="K759" s="1208"/>
      <c r="L759" s="1208"/>
      <c r="M759" s="1208"/>
      <c r="N759" s="1209"/>
      <c r="O759" s="1445"/>
      <c r="P759" s="1445"/>
      <c r="Q759" s="1445"/>
      <c r="R759" s="1445"/>
      <c r="S759" s="1445"/>
      <c r="T759" s="1198"/>
      <c r="U759" s="1199"/>
      <c r="V759" s="1199"/>
      <c r="W759" s="1200"/>
      <c r="X759" s="1207"/>
      <c r="Y759" s="1208"/>
      <c r="Z759" s="1208"/>
      <c r="AA759" s="1208"/>
      <c r="AB759" s="1209"/>
      <c r="AC759" s="1207"/>
      <c r="AD759" s="1208"/>
      <c r="AE759" s="1208"/>
      <c r="AF759" s="1208"/>
      <c r="AG759" s="1209"/>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86" t="s">
        <v>1349</v>
      </c>
      <c r="K760" s="1087"/>
      <c r="L760" s="1087"/>
      <c r="M760" s="1087"/>
      <c r="N760" s="1088"/>
      <c r="O760" s="1247">
        <v>1</v>
      </c>
      <c r="P760" s="1247"/>
      <c r="Q760" s="1247"/>
      <c r="R760" s="1247"/>
      <c r="S760" s="1247"/>
      <c r="T760" s="1189">
        <v>750</v>
      </c>
      <c r="U760" s="1190"/>
      <c r="V760" s="1190"/>
      <c r="W760" s="1191"/>
      <c r="X760" s="1092">
        <v>0</v>
      </c>
      <c r="Y760" s="1093"/>
      <c r="Z760" s="1093"/>
      <c r="AA760" s="1093"/>
      <c r="AB760" s="1094"/>
      <c r="AC760" s="1089">
        <f>X760*O760</f>
        <v>0</v>
      </c>
      <c r="AD760" s="1090"/>
      <c r="AE760" s="1090"/>
      <c r="AF760" s="1090"/>
      <c r="AG760" s="1091"/>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86"/>
      <c r="K761" s="1087"/>
      <c r="L761" s="1087"/>
      <c r="M761" s="1087"/>
      <c r="N761" s="1088"/>
      <c r="O761" s="1247"/>
      <c r="P761" s="1247"/>
      <c r="Q761" s="1247"/>
      <c r="R761" s="1247"/>
      <c r="S761" s="1247"/>
      <c r="T761" s="1189"/>
      <c r="U761" s="1190"/>
      <c r="V761" s="1190"/>
      <c r="W761" s="1191"/>
      <c r="X761" s="1092"/>
      <c r="Y761" s="1093"/>
      <c r="Z761" s="1093"/>
      <c r="AA761" s="1093"/>
      <c r="AB761" s="1094"/>
      <c r="AC761" s="1089">
        <f>X761*O761</f>
        <v>0</v>
      </c>
      <c r="AD761" s="1090"/>
      <c r="AE761" s="1090"/>
      <c r="AF761" s="1090"/>
      <c r="AG761" s="1091"/>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86"/>
      <c r="K762" s="1087"/>
      <c r="L762" s="1087"/>
      <c r="M762" s="1087"/>
      <c r="N762" s="1088"/>
      <c r="O762" s="1247"/>
      <c r="P762" s="1247"/>
      <c r="Q762" s="1247"/>
      <c r="R762" s="1247"/>
      <c r="S762" s="1247"/>
      <c r="T762" s="1189"/>
      <c r="U762" s="1190"/>
      <c r="V762" s="1190"/>
      <c r="W762" s="1191"/>
      <c r="X762" s="1092"/>
      <c r="Y762" s="1093"/>
      <c r="Z762" s="1093"/>
      <c r="AA762" s="1093"/>
      <c r="AB762" s="1094"/>
      <c r="AC762" s="1089">
        <f>X762*O762</f>
        <v>0</v>
      </c>
      <c r="AD762" s="1090"/>
      <c r="AE762" s="1090"/>
      <c r="AF762" s="1090"/>
      <c r="AG762" s="1091"/>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86"/>
      <c r="K763" s="1087"/>
      <c r="L763" s="1087"/>
      <c r="M763" s="1087"/>
      <c r="N763" s="1088"/>
      <c r="O763" s="1247"/>
      <c r="P763" s="1247"/>
      <c r="Q763" s="1247"/>
      <c r="R763" s="1247"/>
      <c r="S763" s="1247"/>
      <c r="T763" s="1189"/>
      <c r="U763" s="1190"/>
      <c r="V763" s="1190"/>
      <c r="W763" s="1191"/>
      <c r="X763" s="1092"/>
      <c r="Y763" s="1093"/>
      <c r="Z763" s="1093"/>
      <c r="AA763" s="1093"/>
      <c r="AB763" s="1094"/>
      <c r="AC763" s="1089">
        <f>X763*O763</f>
        <v>0</v>
      </c>
      <c r="AD763" s="1090"/>
      <c r="AE763" s="1090"/>
      <c r="AF763" s="1090"/>
      <c r="AG763" s="1091"/>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36" t="s">
        <v>1403</v>
      </c>
      <c r="K764" s="1137"/>
      <c r="L764" s="1137"/>
      <c r="M764" s="1137"/>
      <c r="N764" s="1138"/>
      <c r="O764" s="1217">
        <f>SUM(O760:S763)</f>
        <v>1</v>
      </c>
      <c r="P764" s="1218"/>
      <c r="Q764" s="1218"/>
      <c r="R764" s="1218"/>
      <c r="S764" s="1219"/>
      <c r="X764" s="1136" t="s">
        <v>1404</v>
      </c>
      <c r="Y764" s="1137"/>
      <c r="Z764" s="1137"/>
      <c r="AA764" s="1137"/>
      <c r="AB764" s="1138"/>
      <c r="AC764" s="1089">
        <f>SUM(AC760:AG763)</f>
        <v>0</v>
      </c>
      <c r="AD764" s="1090"/>
      <c r="AE764" s="1090"/>
      <c r="AF764" s="1090"/>
      <c r="AG764" s="1091"/>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6" t="s">
        <v>712</v>
      </c>
      <c r="K766" s="1066"/>
      <c r="L766" s="55"/>
      <c r="M766" s="342" t="s">
        <v>1414</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1415</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910</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01" t="s">
        <v>1388</v>
      </c>
      <c r="K770" s="1202"/>
      <c r="L770" s="1202"/>
      <c r="M770" s="1202"/>
      <c r="N770" s="1203"/>
      <c r="O770" s="1445" t="s">
        <v>1389</v>
      </c>
      <c r="P770" s="1445"/>
      <c r="Q770" s="1445"/>
      <c r="R770" s="1445"/>
      <c r="S770" s="1445"/>
      <c r="T770" s="1192" t="s">
        <v>1390</v>
      </c>
      <c r="U770" s="1193"/>
      <c r="V770" s="1193"/>
      <c r="W770" s="1194"/>
      <c r="X770" s="1201" t="s">
        <v>1391</v>
      </c>
      <c r="Y770" s="1202"/>
      <c r="Z770" s="1202"/>
      <c r="AA770" s="1202"/>
      <c r="AB770" s="1203"/>
      <c r="AC770" s="1201" t="s">
        <v>1392</v>
      </c>
      <c r="AD770" s="1202"/>
      <c r="AE770" s="1202"/>
      <c r="AF770" s="1202"/>
      <c r="AG770" s="1203"/>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04"/>
      <c r="K771" s="1205"/>
      <c r="L771" s="1205"/>
      <c r="M771" s="1205"/>
      <c r="N771" s="1206"/>
      <c r="O771" s="1445"/>
      <c r="P771" s="1445"/>
      <c r="Q771" s="1445"/>
      <c r="R771" s="1445"/>
      <c r="S771" s="1445"/>
      <c r="T771" s="1195"/>
      <c r="U771" s="1196"/>
      <c r="V771" s="1196"/>
      <c r="W771" s="1197"/>
      <c r="X771" s="1204"/>
      <c r="Y771" s="1205"/>
      <c r="Z771" s="1205"/>
      <c r="AA771" s="1205"/>
      <c r="AB771" s="1206"/>
      <c r="AC771" s="1204"/>
      <c r="AD771" s="1205"/>
      <c r="AE771" s="1205"/>
      <c r="AF771" s="1205"/>
      <c r="AG771" s="120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04"/>
      <c r="K772" s="1205"/>
      <c r="L772" s="1205"/>
      <c r="M772" s="1205"/>
      <c r="N772" s="1206"/>
      <c r="O772" s="1445"/>
      <c r="P772" s="1445"/>
      <c r="Q772" s="1445"/>
      <c r="R772" s="1445"/>
      <c r="S772" s="1445"/>
      <c r="T772" s="1195"/>
      <c r="U772" s="1196"/>
      <c r="V772" s="1196"/>
      <c r="W772" s="1197"/>
      <c r="X772" s="1204"/>
      <c r="Y772" s="1205"/>
      <c r="Z772" s="1205"/>
      <c r="AA772" s="1205"/>
      <c r="AB772" s="1206"/>
      <c r="AC772" s="1204"/>
      <c r="AD772" s="1205"/>
      <c r="AE772" s="1205"/>
      <c r="AF772" s="1205"/>
      <c r="AG772" s="1206"/>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07"/>
      <c r="K773" s="1208"/>
      <c r="L773" s="1208"/>
      <c r="M773" s="1208"/>
      <c r="N773" s="1209"/>
      <c r="O773" s="1445"/>
      <c r="P773" s="1445"/>
      <c r="Q773" s="1445"/>
      <c r="R773" s="1445"/>
      <c r="S773" s="1445"/>
      <c r="T773" s="1198"/>
      <c r="U773" s="1199"/>
      <c r="V773" s="1199"/>
      <c r="W773" s="1200"/>
      <c r="X773" s="1207"/>
      <c r="Y773" s="1208"/>
      <c r="Z773" s="1208"/>
      <c r="AA773" s="1208"/>
      <c r="AB773" s="1209"/>
      <c r="AC773" s="1207"/>
      <c r="AD773" s="1208"/>
      <c r="AE773" s="1208"/>
      <c r="AF773" s="1208"/>
      <c r="AG773" s="1209"/>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86"/>
      <c r="K774" s="1087"/>
      <c r="L774" s="1087"/>
      <c r="M774" s="1087"/>
      <c r="N774" s="1088"/>
      <c r="O774" s="1247"/>
      <c r="P774" s="1247"/>
      <c r="Q774" s="1247"/>
      <c r="R774" s="1247"/>
      <c r="S774" s="1247"/>
      <c r="T774" s="1189"/>
      <c r="U774" s="1190"/>
      <c r="V774" s="1190"/>
      <c r="W774" s="1191"/>
      <c r="X774" s="1092"/>
      <c r="Y774" s="1093"/>
      <c r="Z774" s="1093"/>
      <c r="AA774" s="1093"/>
      <c r="AB774" s="1094"/>
      <c r="AC774" s="1089">
        <f t="shared" ref="AC774:AC783" si="53">X774*O774</f>
        <v>0</v>
      </c>
      <c r="AD774" s="1090"/>
      <c r="AE774" s="1090"/>
      <c r="AF774" s="1090"/>
      <c r="AG774" s="1091"/>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86"/>
      <c r="K775" s="1087"/>
      <c r="L775" s="1087"/>
      <c r="M775" s="1087"/>
      <c r="N775" s="1088"/>
      <c r="O775" s="1247"/>
      <c r="P775" s="1247"/>
      <c r="Q775" s="1247"/>
      <c r="R775" s="1247"/>
      <c r="S775" s="1247"/>
      <c r="T775" s="1189"/>
      <c r="U775" s="1190"/>
      <c r="V775" s="1190"/>
      <c r="W775" s="1191"/>
      <c r="X775" s="1092"/>
      <c r="Y775" s="1093"/>
      <c r="Z775" s="1093"/>
      <c r="AA775" s="1093"/>
      <c r="AB775" s="1094"/>
      <c r="AC775" s="1089">
        <f t="shared" si="53"/>
        <v>0</v>
      </c>
      <c r="AD775" s="1090"/>
      <c r="AE775" s="1090"/>
      <c r="AF775" s="1090"/>
      <c r="AG775" s="1091"/>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86"/>
      <c r="K776" s="1087"/>
      <c r="L776" s="1087"/>
      <c r="M776" s="1087"/>
      <c r="N776" s="1088"/>
      <c r="O776" s="1247"/>
      <c r="P776" s="1247"/>
      <c r="Q776" s="1247"/>
      <c r="R776" s="1247"/>
      <c r="S776" s="1247"/>
      <c r="T776" s="1189"/>
      <c r="U776" s="1190"/>
      <c r="V776" s="1190"/>
      <c r="W776" s="1191"/>
      <c r="X776" s="1092"/>
      <c r="Y776" s="1093"/>
      <c r="Z776" s="1093"/>
      <c r="AA776" s="1093"/>
      <c r="AB776" s="1094"/>
      <c r="AC776" s="1089">
        <f t="shared" si="53"/>
        <v>0</v>
      </c>
      <c r="AD776" s="1090"/>
      <c r="AE776" s="1090"/>
      <c r="AF776" s="1090"/>
      <c r="AG776" s="1091"/>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86"/>
      <c r="K777" s="1087"/>
      <c r="L777" s="1087"/>
      <c r="M777" s="1087"/>
      <c r="N777" s="1088"/>
      <c r="O777" s="1247"/>
      <c r="P777" s="1247"/>
      <c r="Q777" s="1247"/>
      <c r="R777" s="1247"/>
      <c r="S777" s="1247"/>
      <c r="T777" s="1189"/>
      <c r="U777" s="1190"/>
      <c r="V777" s="1190"/>
      <c r="W777" s="1191"/>
      <c r="X777" s="1092"/>
      <c r="Y777" s="1093"/>
      <c r="Z777" s="1093"/>
      <c r="AA777" s="1093"/>
      <c r="AB777" s="1094"/>
      <c r="AC777" s="1089">
        <f t="shared" si="53"/>
        <v>0</v>
      </c>
      <c r="AD777" s="1090"/>
      <c r="AE777" s="1090"/>
      <c r="AF777" s="1090"/>
      <c r="AG777" s="1091"/>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86"/>
      <c r="K778" s="1087"/>
      <c r="L778" s="1087"/>
      <c r="M778" s="1087"/>
      <c r="N778" s="1088"/>
      <c r="O778" s="1247"/>
      <c r="P778" s="1247"/>
      <c r="Q778" s="1247"/>
      <c r="R778" s="1247"/>
      <c r="S778" s="1247"/>
      <c r="T778" s="1189"/>
      <c r="U778" s="1190"/>
      <c r="V778" s="1190"/>
      <c r="W778" s="1191"/>
      <c r="X778" s="1092"/>
      <c r="Y778" s="1093"/>
      <c r="Z778" s="1093"/>
      <c r="AA778" s="1093"/>
      <c r="AB778" s="1094"/>
      <c r="AC778" s="1089">
        <f t="shared" si="53"/>
        <v>0</v>
      </c>
      <c r="AD778" s="1090"/>
      <c r="AE778" s="1090"/>
      <c r="AF778" s="1090"/>
      <c r="AG778" s="1091"/>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86"/>
      <c r="K779" s="1087"/>
      <c r="L779" s="1087"/>
      <c r="M779" s="1087"/>
      <c r="N779" s="1088"/>
      <c r="O779" s="1247"/>
      <c r="P779" s="1247"/>
      <c r="Q779" s="1247"/>
      <c r="R779" s="1247"/>
      <c r="S779" s="1247"/>
      <c r="T779" s="1189"/>
      <c r="U779" s="1190"/>
      <c r="V779" s="1190"/>
      <c r="W779" s="1191"/>
      <c r="X779" s="1092"/>
      <c r="Y779" s="1093"/>
      <c r="Z779" s="1093"/>
      <c r="AA779" s="1093"/>
      <c r="AB779" s="1094"/>
      <c r="AC779" s="1089">
        <f t="shared" si="53"/>
        <v>0</v>
      </c>
      <c r="AD779" s="1090"/>
      <c r="AE779" s="1090"/>
      <c r="AF779" s="1090"/>
      <c r="AG779" s="109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86"/>
      <c r="K780" s="1087"/>
      <c r="L780" s="1087"/>
      <c r="M780" s="1087"/>
      <c r="N780" s="1088"/>
      <c r="O780" s="1247"/>
      <c r="P780" s="1247"/>
      <c r="Q780" s="1247"/>
      <c r="R780" s="1247"/>
      <c r="S780" s="1247"/>
      <c r="T780" s="1189"/>
      <c r="U780" s="1190"/>
      <c r="V780" s="1190"/>
      <c r="W780" s="1191"/>
      <c r="X780" s="1092"/>
      <c r="Y780" s="1093"/>
      <c r="Z780" s="1093"/>
      <c r="AA780" s="1093"/>
      <c r="AB780" s="1094"/>
      <c r="AC780" s="1089">
        <f t="shared" si="53"/>
        <v>0</v>
      </c>
      <c r="AD780" s="1090"/>
      <c r="AE780" s="1090"/>
      <c r="AF780" s="1090"/>
      <c r="AG780" s="109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86"/>
      <c r="K781" s="1087"/>
      <c r="L781" s="1087"/>
      <c r="M781" s="1087"/>
      <c r="N781" s="1088"/>
      <c r="O781" s="1247"/>
      <c r="P781" s="1247"/>
      <c r="Q781" s="1247"/>
      <c r="R781" s="1247"/>
      <c r="S781" s="1247"/>
      <c r="T781" s="1189"/>
      <c r="U781" s="1190"/>
      <c r="V781" s="1190"/>
      <c r="W781" s="1191"/>
      <c r="X781" s="1092"/>
      <c r="Y781" s="1093"/>
      <c r="Z781" s="1093"/>
      <c r="AA781" s="1093"/>
      <c r="AB781" s="1094"/>
      <c r="AC781" s="1089">
        <f t="shared" si="53"/>
        <v>0</v>
      </c>
      <c r="AD781" s="1090"/>
      <c r="AE781" s="1090"/>
      <c r="AF781" s="1090"/>
      <c r="AG781" s="1091"/>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86"/>
      <c r="K782" s="1087"/>
      <c r="L782" s="1087"/>
      <c r="M782" s="1087"/>
      <c r="N782" s="1088"/>
      <c r="O782" s="1247"/>
      <c r="P782" s="1247"/>
      <c r="Q782" s="1247"/>
      <c r="R782" s="1247"/>
      <c r="S782" s="1247"/>
      <c r="T782" s="1189"/>
      <c r="U782" s="1190"/>
      <c r="V782" s="1190"/>
      <c r="W782" s="1191"/>
      <c r="X782" s="1092"/>
      <c r="Y782" s="1093"/>
      <c r="Z782" s="1093"/>
      <c r="AA782" s="1093"/>
      <c r="AB782" s="1094"/>
      <c r="AC782" s="1089">
        <f t="shared" si="53"/>
        <v>0</v>
      </c>
      <c r="AD782" s="1090"/>
      <c r="AE782" s="1090"/>
      <c r="AF782" s="1090"/>
      <c r="AG782" s="1091"/>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86"/>
      <c r="K783" s="1087"/>
      <c r="L783" s="1087"/>
      <c r="M783" s="1087"/>
      <c r="N783" s="1088"/>
      <c r="O783" s="1247"/>
      <c r="P783" s="1247"/>
      <c r="Q783" s="1247"/>
      <c r="R783" s="1247"/>
      <c r="S783" s="1247"/>
      <c r="T783" s="1189"/>
      <c r="U783" s="1190"/>
      <c r="V783" s="1190"/>
      <c r="W783" s="1191"/>
      <c r="X783" s="1092"/>
      <c r="Y783" s="1093"/>
      <c r="Z783" s="1093"/>
      <c r="AA783" s="1093"/>
      <c r="AB783" s="1094"/>
      <c r="AC783" s="1089">
        <f t="shared" si="53"/>
        <v>0</v>
      </c>
      <c r="AD783" s="1090"/>
      <c r="AE783" s="1090"/>
      <c r="AF783" s="1090"/>
      <c r="AG783" s="1091"/>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36" t="s">
        <v>1403</v>
      </c>
      <c r="K784" s="1137"/>
      <c r="L784" s="1137"/>
      <c r="M784" s="1137"/>
      <c r="N784" s="1138"/>
      <c r="O784" s="1454">
        <f>SUM(O774:S783)</f>
        <v>0</v>
      </c>
      <c r="P784" s="1454"/>
      <c r="Q784" s="1454"/>
      <c r="R784" s="1454"/>
      <c r="S784" s="1454"/>
      <c r="X784" s="352" t="s">
        <v>1404</v>
      </c>
      <c r="Y784" s="144"/>
      <c r="Z784" s="144"/>
      <c r="AA784" s="144"/>
      <c r="AB784" s="734"/>
      <c r="AC784" s="1089">
        <f>SUM(AC774:AG783)</f>
        <v>0</v>
      </c>
      <c r="AD784" s="1090"/>
      <c r="AE784" s="1090"/>
      <c r="AF784" s="1090"/>
      <c r="AG784" s="1091"/>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55" t="str">
        <f>IF(O784&lt;&gt;AG439,"! Total market rate units in the Unit Mix Table above does not match the number of market rate units on row #"&amp;TEXT(ROW(AG439),"#"),"")</f>
        <v/>
      </c>
      <c r="D785" s="1055"/>
      <c r="E785" s="1055"/>
      <c r="F785" s="1055"/>
      <c r="G785" s="1055"/>
      <c r="H785" s="1055"/>
      <c r="I785" s="1055"/>
      <c r="J785" s="1055"/>
      <c r="K785" s="1055"/>
      <c r="L785" s="1055"/>
      <c r="M785" s="1055"/>
      <c r="N785" s="1055"/>
      <c r="O785" s="1055"/>
      <c r="P785" s="1055"/>
      <c r="Q785" s="1055"/>
      <c r="R785" s="1055"/>
      <c r="S785" s="1055"/>
      <c r="T785" s="1055"/>
      <c r="U785" s="1055"/>
      <c r="V785" s="1055"/>
      <c r="W785" s="1055"/>
      <c r="X785" s="1055"/>
      <c r="Y785" s="1055"/>
      <c r="Z785" s="1055"/>
      <c r="AA785" s="1055"/>
      <c r="AB785" s="1055"/>
      <c r="AC785" s="1055"/>
      <c r="AD785" s="1055"/>
      <c r="AE785" s="1055"/>
      <c r="AF785" s="1055"/>
      <c r="AG785" s="1055"/>
      <c r="AH785" s="1055"/>
      <c r="AI785" s="1055"/>
      <c r="AJ785" s="1055"/>
      <c r="AK785" s="1055"/>
      <c r="AL785" s="1055"/>
      <c r="AM785" s="1055"/>
      <c r="AN785" s="1055"/>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55"/>
      <c r="D786" s="1055"/>
      <c r="E786" s="1055"/>
      <c r="F786" s="1055"/>
      <c r="G786" s="1055"/>
      <c r="H786" s="1055"/>
      <c r="I786" s="1055"/>
      <c r="J786" s="1055"/>
      <c r="K786" s="1055"/>
      <c r="L786" s="1055"/>
      <c r="M786" s="1055"/>
      <c r="N786" s="1055"/>
      <c r="O786" s="1055"/>
      <c r="P786" s="1055"/>
      <c r="Q786" s="1055"/>
      <c r="R786" s="1055"/>
      <c r="S786" s="1055"/>
      <c r="T786" s="1055"/>
      <c r="U786" s="1055"/>
      <c r="V786" s="1055"/>
      <c r="W786" s="1055"/>
      <c r="X786" s="1055"/>
      <c r="Y786" s="1055"/>
      <c r="Z786" s="1055"/>
      <c r="AA786" s="1055"/>
      <c r="AB786" s="1055"/>
      <c r="AC786" s="1055"/>
      <c r="AD786" s="1055"/>
      <c r="AE786" s="1055"/>
      <c r="AF786" s="1055"/>
      <c r="AG786" s="1055"/>
      <c r="AH786" s="1055"/>
      <c r="AI786" s="1055"/>
      <c r="AJ786" s="1055"/>
      <c r="AK786" s="1055"/>
      <c r="AL786" s="1055"/>
      <c r="AM786" s="1055"/>
      <c r="AN786" s="1055"/>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1416</v>
      </c>
      <c r="Y787" s="1036">
        <f>T738+AC764+AC784</f>
        <v>82256</v>
      </c>
      <c r="Z787" s="1036"/>
      <c r="AA787" s="1036"/>
      <c r="AB787" s="1036"/>
      <c r="AC787" s="103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1417</v>
      </c>
      <c r="Y788" s="1036">
        <f>(T738+AC764+AC784)*12</f>
        <v>987072</v>
      </c>
      <c r="Z788" s="1036"/>
      <c r="AA788" s="1036"/>
      <c r="AB788" s="1036"/>
      <c r="AC788" s="103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1418</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1419</v>
      </c>
      <c r="I793" s="9"/>
      <c r="J793" s="9"/>
      <c r="K793" s="9"/>
      <c r="L793" s="9"/>
      <c r="M793" s="9"/>
      <c r="N793" s="9"/>
      <c r="O793" s="9"/>
      <c r="P793" s="9"/>
      <c r="Q793" s="9"/>
      <c r="R793" s="9"/>
      <c r="S793" s="9"/>
      <c r="T793" s="9"/>
      <c r="U793" s="9"/>
      <c r="V793" s="9"/>
      <c r="W793" s="9"/>
      <c r="X793" s="9"/>
      <c r="Y793" s="9"/>
      <c r="Z793" s="1439">
        <v>106</v>
      </c>
      <c r="AA793" s="1323"/>
      <c r="AB793" s="1323"/>
      <c r="AC793" s="1323"/>
      <c r="AD793" s="1323"/>
      <c r="AE793" s="132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1420</v>
      </c>
      <c r="I794" s="9"/>
      <c r="J794" s="9"/>
      <c r="K794" s="9"/>
      <c r="L794" s="9"/>
      <c r="M794" s="9"/>
      <c r="N794" s="9"/>
      <c r="O794" s="9"/>
      <c r="P794" s="9"/>
      <c r="Q794" s="9"/>
      <c r="R794" s="9"/>
      <c r="S794" s="9"/>
      <c r="T794" s="9"/>
      <c r="U794" s="9"/>
      <c r="V794" s="9"/>
      <c r="W794" s="9"/>
      <c r="X794" s="9"/>
      <c r="Y794" s="9"/>
      <c r="Z794" s="1322">
        <v>20</v>
      </c>
      <c r="AA794" s="1323"/>
      <c r="AB794" s="1323"/>
      <c r="AC794" s="1323"/>
      <c r="AD794" s="1323"/>
      <c r="AE794" s="132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1421</v>
      </c>
      <c r="I795" s="9"/>
      <c r="J795" s="9"/>
      <c r="K795" s="9"/>
      <c r="L795" s="9"/>
      <c r="M795" s="9"/>
      <c r="N795" s="9"/>
      <c r="O795" s="9"/>
      <c r="P795" s="9"/>
      <c r="Q795" s="9"/>
      <c r="R795" s="9"/>
      <c r="S795" s="9"/>
      <c r="T795" s="9"/>
      <c r="U795" s="9"/>
      <c r="V795" s="9"/>
      <c r="W795" s="9"/>
      <c r="X795" s="9"/>
      <c r="Y795" s="9"/>
      <c r="Z795" s="1319">
        <v>53012</v>
      </c>
      <c r="AA795" s="1320"/>
      <c r="AB795" s="1320"/>
      <c r="AC795" s="1320"/>
      <c r="AD795" s="1320"/>
      <c r="AE795" s="1321"/>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1422</v>
      </c>
      <c r="Z796" s="1482">
        <f>'Subsidy Contract Calculation'!I40</f>
        <v>147552</v>
      </c>
      <c r="AA796" s="1483"/>
      <c r="AB796" s="1483"/>
      <c r="AC796" s="1483"/>
      <c r="AD796" s="1483"/>
      <c r="AE796" s="148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1423</v>
      </c>
      <c r="I800" s="9"/>
      <c r="J800" s="9"/>
      <c r="K800" s="9"/>
      <c r="L800" s="9"/>
      <c r="M800" s="9"/>
      <c r="N800" s="9"/>
      <c r="O800" s="9"/>
      <c r="P800" s="9"/>
      <c r="Q800" s="9"/>
      <c r="R800" s="9"/>
      <c r="S800" s="9"/>
      <c r="T800" s="9"/>
      <c r="U800" s="9"/>
      <c r="V800" s="9"/>
      <c r="W800" s="9"/>
      <c r="X800" s="9"/>
      <c r="Y800" s="9"/>
      <c r="Z800" s="1037">
        <v>5386</v>
      </c>
      <c r="AA800" s="1038"/>
      <c r="AB800" s="1038"/>
      <c r="AC800" s="1038"/>
      <c r="AD800" s="1038"/>
      <c r="AE800" s="103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1424</v>
      </c>
      <c r="I801" s="9"/>
      <c r="J801" s="9"/>
      <c r="K801" s="9"/>
      <c r="L801" s="9"/>
      <c r="M801" s="9"/>
      <c r="N801" s="9"/>
      <c r="O801" s="9"/>
      <c r="P801" s="9"/>
      <c r="Q801" s="9"/>
      <c r="R801" s="9"/>
      <c r="S801" s="9"/>
      <c r="T801" s="9"/>
      <c r="U801" s="9"/>
      <c r="V801" s="9"/>
      <c r="W801" s="9"/>
      <c r="X801" s="9"/>
      <c r="Y801" s="9"/>
      <c r="Z801" s="1037"/>
      <c r="AA801" s="1038"/>
      <c r="AB801" s="1038"/>
      <c r="AC801" s="1038"/>
      <c r="AD801" s="1038"/>
      <c r="AE801" s="103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1425</v>
      </c>
      <c r="I802" s="9"/>
      <c r="J802" s="9"/>
      <c r="K802" s="9"/>
      <c r="L802" s="9"/>
      <c r="M802" s="9"/>
      <c r="N802" s="9"/>
      <c r="O802" s="9"/>
      <c r="P802" s="9"/>
      <c r="Q802" s="9"/>
      <c r="R802" s="9"/>
      <c r="S802" s="9"/>
      <c r="T802" s="9"/>
      <c r="U802" s="9"/>
      <c r="V802" s="9"/>
      <c r="W802" s="9"/>
      <c r="X802" s="9"/>
      <c r="Y802" s="9"/>
      <c r="Z802" s="1037"/>
      <c r="AA802" s="1038"/>
      <c r="AB802" s="1038"/>
      <c r="AC802" s="1038"/>
      <c r="AD802" s="1038"/>
      <c r="AE802" s="103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1426</v>
      </c>
      <c r="I803" s="9"/>
      <c r="J803" s="9"/>
      <c r="K803" s="9"/>
      <c r="L803" s="9"/>
      <c r="M803" s="9"/>
      <c r="N803" s="9"/>
      <c r="O803" s="9"/>
      <c r="P803" s="1040" t="s">
        <v>1175</v>
      </c>
      <c r="Q803" s="1041"/>
      <c r="R803" s="1041"/>
      <c r="S803" s="1041"/>
      <c r="T803" s="1041"/>
      <c r="U803" s="1041"/>
      <c r="V803" s="1041"/>
      <c r="W803" s="1041"/>
      <c r="X803" s="1041"/>
      <c r="Y803" s="1042"/>
      <c r="Z803" s="1037"/>
      <c r="AA803" s="1038"/>
      <c r="AB803" s="1038"/>
      <c r="AC803" s="1038"/>
      <c r="AD803" s="1038"/>
      <c r="AE803" s="103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1427</v>
      </c>
      <c r="Z804" s="1146">
        <f>SUM(Z800:AE803)</f>
        <v>5386</v>
      </c>
      <c r="AA804" s="1147"/>
      <c r="AB804" s="1147"/>
      <c r="AC804" s="1147"/>
      <c r="AD804" s="1147"/>
      <c r="AE804" s="1148"/>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1428</v>
      </c>
      <c r="Z805" s="1146">
        <f>Z804+Y788+Z796</f>
        <v>1140010</v>
      </c>
      <c r="AA805" s="1147"/>
      <c r="AB805" s="1147"/>
      <c r="AC805" s="1147"/>
      <c r="AD805" s="1147"/>
      <c r="AE805" s="1148"/>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1429</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80" t="s">
        <v>1430</v>
      </c>
      <c r="N810" s="1480"/>
      <c r="O810" s="1480"/>
      <c r="P810" s="1481"/>
      <c r="Q810" s="1440" t="s">
        <v>1431</v>
      </c>
      <c r="R810" s="1440"/>
      <c r="S810" s="1440"/>
      <c r="T810" s="1440"/>
      <c r="U810" s="1440" t="s">
        <v>1432</v>
      </c>
      <c r="V810" s="1440"/>
      <c r="W810" s="1440"/>
      <c r="X810" s="1440"/>
      <c r="Y810" s="1440" t="s">
        <v>1433</v>
      </c>
      <c r="Z810" s="1440"/>
      <c r="AA810" s="1440"/>
      <c r="AB810" s="1440"/>
      <c r="AC810" s="1440" t="s">
        <v>1434</v>
      </c>
      <c r="AD810" s="1440"/>
      <c r="AE810" s="1440"/>
      <c r="AF810" s="1440"/>
      <c r="AG810" s="1444" t="s">
        <v>1435</v>
      </c>
      <c r="AH810" s="1444"/>
      <c r="AI810" s="1444"/>
      <c r="AJ810" s="1444"/>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78"/>
      <c r="N811" s="1478"/>
      <c r="O811" s="1478"/>
      <c r="P811" s="1479"/>
      <c r="Q811" s="1440"/>
      <c r="R811" s="1440"/>
      <c r="S811" s="1440"/>
      <c r="T811" s="1440"/>
      <c r="U811" s="1440"/>
      <c r="V811" s="1440"/>
      <c r="W811" s="1440"/>
      <c r="X811" s="1440"/>
      <c r="Y811" s="1440"/>
      <c r="Z811" s="1440"/>
      <c r="AA811" s="1440"/>
      <c r="AB811" s="1440"/>
      <c r="AC811" s="1440"/>
      <c r="AD811" s="1440"/>
      <c r="AE811" s="1440"/>
      <c r="AF811" s="1440"/>
      <c r="AG811" s="1444"/>
      <c r="AH811" s="1444"/>
      <c r="AI811" s="1444"/>
      <c r="AJ811" s="1444"/>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69" t="s">
        <v>1436</v>
      </c>
      <c r="D812" s="1215"/>
      <c r="E812" s="1215"/>
      <c r="F812" s="1215"/>
      <c r="G812" s="1215"/>
      <c r="H812" s="1215"/>
      <c r="I812" s="47"/>
      <c r="J812" s="47"/>
      <c r="K812" s="47"/>
      <c r="L812" s="48"/>
      <c r="M812" s="1017">
        <v>13</v>
      </c>
      <c r="N812" s="1017"/>
      <c r="O812" s="1017"/>
      <c r="P812" s="1017"/>
      <c r="Q812" s="1017"/>
      <c r="R812" s="1017"/>
      <c r="S812" s="1017"/>
      <c r="T812" s="1017"/>
      <c r="U812" s="1017"/>
      <c r="V812" s="1017"/>
      <c r="W812" s="1017"/>
      <c r="X812" s="1017"/>
      <c r="Y812" s="1017"/>
      <c r="Z812" s="1017"/>
      <c r="AA812" s="1017"/>
      <c r="AB812" s="1017"/>
      <c r="AC812" s="1153"/>
      <c r="AD812" s="1154"/>
      <c r="AE812" s="1154"/>
      <c r="AF812" s="1155"/>
      <c r="AG812" s="1153"/>
      <c r="AH812" s="1154"/>
      <c r="AI812" s="1154"/>
      <c r="AJ812" s="1155"/>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301" t="s">
        <v>1437</v>
      </c>
      <c r="D813" s="1273"/>
      <c r="E813" s="1273"/>
      <c r="F813" s="1273"/>
      <c r="G813" s="1273"/>
      <c r="H813" s="1273"/>
      <c r="I813" s="9"/>
      <c r="J813" s="9"/>
      <c r="K813" s="9"/>
      <c r="L813" s="45"/>
      <c r="M813" s="1017"/>
      <c r="N813" s="1017"/>
      <c r="O813" s="1017"/>
      <c r="P813" s="1017"/>
      <c r="Q813" s="1017"/>
      <c r="R813" s="1017"/>
      <c r="S813" s="1017"/>
      <c r="T813" s="1017"/>
      <c r="U813" s="1017"/>
      <c r="V813" s="1017"/>
      <c r="W813" s="1017"/>
      <c r="X813" s="1017"/>
      <c r="Y813" s="1017"/>
      <c r="Z813" s="1017"/>
      <c r="AA813" s="1017"/>
      <c r="AB813" s="1017"/>
      <c r="AC813" s="1153"/>
      <c r="AD813" s="1154"/>
      <c r="AE813" s="1154"/>
      <c r="AF813" s="1155"/>
      <c r="AG813" s="1153"/>
      <c r="AH813" s="1154"/>
      <c r="AI813" s="1154"/>
      <c r="AJ813" s="1155"/>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301" t="s">
        <v>1438</v>
      </c>
      <c r="D814" s="1273"/>
      <c r="E814" s="1273"/>
      <c r="F814" s="1273"/>
      <c r="G814" s="1273"/>
      <c r="H814" s="1273"/>
      <c r="I814" s="59"/>
      <c r="J814" s="59"/>
      <c r="K814" s="59"/>
      <c r="L814" s="60"/>
      <c r="M814" s="1017">
        <v>5</v>
      </c>
      <c r="N814" s="1017"/>
      <c r="O814" s="1017"/>
      <c r="P814" s="1017"/>
      <c r="Q814" s="1017"/>
      <c r="R814" s="1017"/>
      <c r="S814" s="1017"/>
      <c r="T814" s="1017"/>
      <c r="U814" s="1017"/>
      <c r="V814" s="1017"/>
      <c r="W814" s="1017"/>
      <c r="X814" s="1017"/>
      <c r="Y814" s="1017"/>
      <c r="Z814" s="1017"/>
      <c r="AA814" s="1017"/>
      <c r="AB814" s="1017"/>
      <c r="AC814" s="1153"/>
      <c r="AD814" s="1154"/>
      <c r="AE814" s="1154"/>
      <c r="AF814" s="1155"/>
      <c r="AG814" s="1153"/>
      <c r="AH814" s="1154"/>
      <c r="AI814" s="1154"/>
      <c r="AJ814" s="1155"/>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301" t="s">
        <v>1439</v>
      </c>
      <c r="D815" s="1273"/>
      <c r="E815" s="1273"/>
      <c r="F815" s="1273"/>
      <c r="G815" s="1273"/>
      <c r="H815" s="1273"/>
      <c r="I815" s="59"/>
      <c r="J815" s="59"/>
      <c r="K815" s="59"/>
      <c r="L815" s="60"/>
      <c r="M815" s="1017"/>
      <c r="N815" s="1017"/>
      <c r="O815" s="1017"/>
      <c r="P815" s="1017"/>
      <c r="Q815" s="1017"/>
      <c r="R815" s="1017"/>
      <c r="S815" s="1017"/>
      <c r="T815" s="1017"/>
      <c r="U815" s="1017"/>
      <c r="V815" s="1017"/>
      <c r="W815" s="1017"/>
      <c r="X815" s="1017"/>
      <c r="Y815" s="1017"/>
      <c r="Z815" s="1017"/>
      <c r="AA815" s="1017"/>
      <c r="AB815" s="1017"/>
      <c r="AC815" s="1153"/>
      <c r="AD815" s="1154"/>
      <c r="AE815" s="1154"/>
      <c r="AF815" s="1155"/>
      <c r="AG815" s="1153"/>
      <c r="AH815" s="1154"/>
      <c r="AI815" s="1154"/>
      <c r="AJ815" s="1155"/>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301" t="s">
        <v>1440</v>
      </c>
      <c r="D816" s="1273"/>
      <c r="E816" s="1273"/>
      <c r="F816" s="1273"/>
      <c r="G816" s="1273"/>
      <c r="H816" s="1273"/>
      <c r="I816" s="59"/>
      <c r="J816" s="59"/>
      <c r="K816" s="59"/>
      <c r="L816" s="60"/>
      <c r="M816" s="1017">
        <v>44</v>
      </c>
      <c r="N816" s="1017"/>
      <c r="O816" s="1017"/>
      <c r="P816" s="1017"/>
      <c r="Q816" s="1017"/>
      <c r="R816" s="1017"/>
      <c r="S816" s="1017"/>
      <c r="T816" s="1017"/>
      <c r="U816" s="1017"/>
      <c r="V816" s="1017"/>
      <c r="W816" s="1017"/>
      <c r="X816" s="1017"/>
      <c r="Y816" s="1017"/>
      <c r="Z816" s="1017"/>
      <c r="AA816" s="1017"/>
      <c r="AB816" s="1017"/>
      <c r="AC816" s="1153"/>
      <c r="AD816" s="1154"/>
      <c r="AE816" s="1154"/>
      <c r="AF816" s="1155"/>
      <c r="AG816" s="1153"/>
      <c r="AH816" s="1154"/>
      <c r="AI816" s="1154"/>
      <c r="AJ816" s="1155"/>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57" t="s">
        <v>1441</v>
      </c>
      <c r="D817" s="1273"/>
      <c r="E817" s="1273"/>
      <c r="F817" s="1273"/>
      <c r="G817" s="1273"/>
      <c r="H817" s="1273"/>
      <c r="I817" s="59"/>
      <c r="J817" s="59"/>
      <c r="K817" s="59"/>
      <c r="L817" s="60"/>
      <c r="M817" s="1017"/>
      <c r="N817" s="1017"/>
      <c r="O817" s="1017"/>
      <c r="P817" s="1017"/>
      <c r="Q817" s="1017"/>
      <c r="R817" s="1017"/>
      <c r="S817" s="1017"/>
      <c r="T817" s="1017"/>
      <c r="U817" s="1017"/>
      <c r="V817" s="1017"/>
      <c r="W817" s="1017"/>
      <c r="X817" s="1017"/>
      <c r="Y817" s="1017"/>
      <c r="Z817" s="1017"/>
      <c r="AA817" s="1017"/>
      <c r="AB817" s="1017"/>
      <c r="AC817" s="1153"/>
      <c r="AD817" s="1154"/>
      <c r="AE817" s="1154"/>
      <c r="AF817" s="1155"/>
      <c r="AG817" s="1153"/>
      <c r="AH817" s="1154"/>
      <c r="AI817" s="1154"/>
      <c r="AJ817" s="1155"/>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1442</v>
      </c>
      <c r="D818" s="59"/>
      <c r="E818" s="59"/>
      <c r="F818" s="1040" t="s">
        <v>1175</v>
      </c>
      <c r="G818" s="1041"/>
      <c r="H818" s="1041"/>
      <c r="I818" s="1041"/>
      <c r="J818" s="1041"/>
      <c r="K818" s="1041"/>
      <c r="L818" s="1041"/>
      <c r="M818" s="1017"/>
      <c r="N818" s="1017"/>
      <c r="O818" s="1017"/>
      <c r="P818" s="1017"/>
      <c r="Q818" s="1017"/>
      <c r="R818" s="1017"/>
      <c r="S818" s="1017"/>
      <c r="T818" s="1017"/>
      <c r="U818" s="1017"/>
      <c r="V818" s="1017"/>
      <c r="W818" s="1017"/>
      <c r="X818" s="1017"/>
      <c r="Y818" s="1017"/>
      <c r="Z818" s="1017"/>
      <c r="AA818" s="1017"/>
      <c r="AB818" s="1017"/>
      <c r="AC818" s="1153"/>
      <c r="AD818" s="1154"/>
      <c r="AE818" s="1154"/>
      <c r="AF818" s="1155"/>
      <c r="AG818" s="1153"/>
      <c r="AH818" s="1154"/>
      <c r="AI818" s="1154"/>
      <c r="AJ818" s="1155"/>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36" t="s">
        <v>1404</v>
      </c>
      <c r="D819" s="1137"/>
      <c r="E819" s="1137"/>
      <c r="F819" s="1137"/>
      <c r="G819" s="1137"/>
      <c r="H819" s="1137"/>
      <c r="I819" s="1137"/>
      <c r="J819" s="1137"/>
      <c r="K819" s="1137"/>
      <c r="L819" s="1138"/>
      <c r="M819" s="1152">
        <f>SUM(M812:P818)</f>
        <v>62</v>
      </c>
      <c r="N819" s="1152"/>
      <c r="O819" s="1152"/>
      <c r="P819" s="1152"/>
      <c r="Q819" s="1152">
        <f>SUM(Q812:T818)</f>
        <v>0</v>
      </c>
      <c r="R819" s="1152"/>
      <c r="S819" s="1152"/>
      <c r="T819" s="1152"/>
      <c r="U819" s="1152">
        <f>SUM(U812:X818)</f>
        <v>0</v>
      </c>
      <c r="V819" s="1152"/>
      <c r="W819" s="1152"/>
      <c r="X819" s="1152"/>
      <c r="Y819" s="1152">
        <f>SUM(Y812:AB818)</f>
        <v>0</v>
      </c>
      <c r="Z819" s="1152"/>
      <c r="AA819" s="1152"/>
      <c r="AB819" s="1152"/>
      <c r="AC819" s="1152">
        <f>SUM(AC812:AF818)</f>
        <v>0</v>
      </c>
      <c r="AD819" s="1152"/>
      <c r="AE819" s="1152"/>
      <c r="AF819" s="1152"/>
      <c r="AG819" s="1152">
        <f>SUM(AG812:AJ818)</f>
        <v>0</v>
      </c>
      <c r="AH819" s="1152"/>
      <c r="AI819" s="1152"/>
      <c r="AJ819" s="1152"/>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1443</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1444</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1445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58" t="s">
        <v>1446</v>
      </c>
      <c r="D824" s="1159"/>
      <c r="E824" s="1159"/>
      <c r="F824" s="1159"/>
      <c r="G824" s="1159"/>
      <c r="H824" s="1159"/>
      <c r="I824" s="1159"/>
      <c r="J824" s="1159"/>
      <c r="K824" s="1159"/>
      <c r="L824" s="1159"/>
      <c r="M824" s="1159"/>
      <c r="N824" s="1159"/>
      <c r="O824" s="1159"/>
      <c r="P824" s="1159"/>
      <c r="Q824" s="1159"/>
      <c r="R824" s="1159"/>
      <c r="S824" s="1159"/>
      <c r="T824" s="1159"/>
      <c r="U824" s="1159"/>
      <c r="V824" s="1159"/>
      <c r="W824" s="1159"/>
      <c r="X824" s="1159"/>
      <c r="Y824" s="1159"/>
      <c r="Z824" s="1159"/>
      <c r="AA824" s="1159"/>
      <c r="AB824" s="1159"/>
      <c r="AC824" s="1159"/>
      <c r="AD824" s="1159"/>
      <c r="AE824" s="1159"/>
      <c r="AF824" s="1159"/>
      <c r="AG824" s="1159"/>
      <c r="AH824" s="1159"/>
      <c r="AI824" s="1159"/>
      <c r="AJ824" s="1160"/>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1447</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1448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1449</v>
      </c>
      <c r="AX827"/>
      <c r="BA827" s="1458" t="s">
        <v>1450</v>
      </c>
      <c r="BB827" s="1459"/>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1451</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1452</v>
      </c>
      <c r="D829"/>
      <c r="E829"/>
      <c r="F829"/>
      <c r="G829"/>
      <c r="H829"/>
      <c r="I829"/>
      <c r="J829" s="8" t="s">
        <v>1453</v>
      </c>
      <c r="K829" s="9"/>
      <c r="L829" s="9"/>
      <c r="M829" s="9"/>
      <c r="N829" s="9"/>
      <c r="O829" s="9"/>
      <c r="P829" s="9"/>
      <c r="Q829" s="9"/>
      <c r="R829" s="9"/>
      <c r="S829" s="9"/>
      <c r="T829" s="9"/>
      <c r="U829" s="9"/>
      <c r="V829" s="45"/>
      <c r="W829" s="1047">
        <v>3030</v>
      </c>
      <c r="X829" s="1047"/>
      <c r="Y829" s="1047"/>
      <c r="Z829" s="1047"/>
      <c r="AA829" s="1047"/>
      <c r="AB829" s="1047"/>
      <c r="AC829" s="1047"/>
      <c r="AD829"/>
      <c r="AE829"/>
      <c r="AF829"/>
      <c r="AG829"/>
      <c r="AH829"/>
      <c r="AI829"/>
      <c r="AJ829"/>
      <c r="AK829"/>
      <c r="AL829"/>
      <c r="AM829" s="37"/>
      <c r="AN829"/>
      <c r="AO829"/>
      <c r="AP829"/>
      <c r="AQ829"/>
      <c r="AR829"/>
      <c r="AS829"/>
      <c r="BA829" s="64" t="s">
        <v>1454</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1455</v>
      </c>
      <c r="K830" s="9"/>
      <c r="L830" s="9"/>
      <c r="M830" s="9"/>
      <c r="N830" s="9"/>
      <c r="O830" s="9"/>
      <c r="P830" s="9"/>
      <c r="Q830" s="9"/>
      <c r="R830" s="9"/>
      <c r="S830" s="9"/>
      <c r="T830" s="9"/>
      <c r="U830" s="9"/>
      <c r="V830" s="45"/>
      <c r="W830" s="1047">
        <v>10000</v>
      </c>
      <c r="X830" s="1047"/>
      <c r="Y830" s="1047"/>
      <c r="Z830" s="1047"/>
      <c r="AA830" s="1047"/>
      <c r="AB830" s="1047"/>
      <c r="AC830" s="1047"/>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1456</v>
      </c>
      <c r="K831" s="9"/>
      <c r="L831" s="9"/>
      <c r="M831" s="9"/>
      <c r="N831" s="9"/>
      <c r="O831" s="9"/>
      <c r="P831" s="9"/>
      <c r="Q831" s="9"/>
      <c r="R831" s="9"/>
      <c r="S831" s="9"/>
      <c r="T831" s="9"/>
      <c r="U831" s="9"/>
      <c r="V831" s="45"/>
      <c r="W831" s="1047">
        <v>32650</v>
      </c>
      <c r="X831" s="1047"/>
      <c r="Y831" s="1047"/>
      <c r="Z831" s="1047"/>
      <c r="AA831" s="1047"/>
      <c r="AB831" s="1047"/>
      <c r="AC831" s="1047"/>
      <c r="AD831"/>
      <c r="AE831"/>
      <c r="AF831"/>
      <c r="AG831"/>
      <c r="AH831"/>
      <c r="AI831"/>
      <c r="AJ831"/>
      <c r="AK831"/>
      <c r="AL831"/>
      <c r="AM831" s="34"/>
      <c r="AN831" s="34"/>
      <c r="BA831" s="64" t="s">
        <v>1450</v>
      </c>
      <c r="BC831" s="895"/>
      <c r="BD831" s="896"/>
      <c r="BE831" s="36"/>
      <c r="BF831" s="36"/>
      <c r="BG831" s="36"/>
    </row>
    <row r="832" spans="1:126" s="5" customFormat="1" ht="12.95" customHeight="1">
      <c r="A832"/>
      <c r="B832"/>
      <c r="C832"/>
      <c r="D832"/>
      <c r="E832"/>
      <c r="F832"/>
      <c r="G832"/>
      <c r="H832"/>
      <c r="I832"/>
      <c r="J832" s="8" t="s">
        <v>1457</v>
      </c>
      <c r="K832" s="9"/>
      <c r="L832" s="9"/>
      <c r="M832" s="9"/>
      <c r="N832" s="9"/>
      <c r="O832" s="9"/>
      <c r="P832" s="9"/>
      <c r="Q832" s="9"/>
      <c r="R832" s="9"/>
      <c r="S832" s="9"/>
      <c r="T832" s="9"/>
      <c r="U832" s="9"/>
      <c r="V832" s="45"/>
      <c r="W832" s="1047"/>
      <c r="X832" s="1047"/>
      <c r="Y832" s="1047"/>
      <c r="Z832" s="1047"/>
      <c r="AA832" s="1047"/>
      <c r="AB832" s="1047"/>
      <c r="AC832" s="1047"/>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1174</v>
      </c>
      <c r="K833" s="9"/>
      <c r="L833" s="9"/>
      <c r="M833" s="1040" t="s">
        <v>1458</v>
      </c>
      <c r="N833" s="1041"/>
      <c r="O833" s="1041" t="s">
        <v>1458</v>
      </c>
      <c r="P833" s="1041"/>
      <c r="Q833" s="1041" t="s">
        <v>1458</v>
      </c>
      <c r="R833" s="1041"/>
      <c r="S833" s="1041" t="s">
        <v>1458</v>
      </c>
      <c r="T833" s="1041"/>
      <c r="U833" s="1041" t="s">
        <v>1458</v>
      </c>
      <c r="V833" s="1042"/>
      <c r="W833" s="1047">
        <v>20000</v>
      </c>
      <c r="X833" s="1047"/>
      <c r="Y833" s="1047"/>
      <c r="Z833" s="1047"/>
      <c r="AA833" s="1047"/>
      <c r="AB833" s="1047"/>
      <c r="AC833" s="1047"/>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1454</v>
      </c>
      <c r="BB833" s="35"/>
      <c r="BC833" s="37"/>
      <c r="BD833" s="37"/>
      <c r="BE833" s="36"/>
      <c r="BF833" s="36"/>
      <c r="BG833" s="36"/>
      <c r="BH833" s="21"/>
      <c r="BI833" s="21"/>
      <c r="BJ833" s="21"/>
      <c r="BK833" s="21"/>
      <c r="BL833" s="21"/>
      <c r="BM833" s="21"/>
      <c r="BN833" s="21"/>
      <c r="BO833" s="1455" t="str">
        <f>T189</f>
        <v>Alameda</v>
      </c>
      <c r="BP833" s="1456"/>
      <c r="BQ833" s="1456"/>
      <c r="BR833" s="1456"/>
      <c r="BS833" s="1456"/>
      <c r="BT833" s="1456"/>
      <c r="BU833" s="1457"/>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1459</v>
      </c>
      <c r="W834" s="1146">
        <f>SUM(W829:W833)</f>
        <v>65680</v>
      </c>
      <c r="X834" s="1147"/>
      <c r="Y834" s="1147"/>
      <c r="Z834" s="1147"/>
      <c r="AA834" s="1147"/>
      <c r="AB834" s="1147"/>
      <c r="AC834" s="1148"/>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1460</v>
      </c>
      <c r="D836"/>
      <c r="E836"/>
      <c r="F836"/>
      <c r="G836"/>
      <c r="H836"/>
      <c r="I836"/>
      <c r="J836" s="1136" t="s">
        <v>1461</v>
      </c>
      <c r="K836" s="1137"/>
      <c r="L836" s="1137"/>
      <c r="M836" s="1137"/>
      <c r="N836" s="1137"/>
      <c r="O836" s="1137"/>
      <c r="P836" s="1137"/>
      <c r="Q836" s="1137"/>
      <c r="R836" s="1137"/>
      <c r="S836" s="1137"/>
      <c r="T836" s="1137"/>
      <c r="U836" s="1137"/>
      <c r="V836" s="1138"/>
      <c r="W836" s="1037">
        <v>92448</v>
      </c>
      <c r="X836" s="1038"/>
      <c r="Y836" s="1038"/>
      <c r="Z836" s="1038"/>
      <c r="AA836" s="1038"/>
      <c r="AB836" s="1038"/>
      <c r="AC836" s="103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1462</v>
      </c>
      <c r="BC837" s="37"/>
      <c r="BD837" s="37"/>
      <c r="BE837" s="36"/>
      <c r="BF837" s="36"/>
      <c r="BG837" s="36"/>
      <c r="BH837" s="21"/>
      <c r="BI837" s="35" t="s">
        <v>1463</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1464</v>
      </c>
      <c r="K838" s="9"/>
      <c r="L838" s="9"/>
      <c r="M838" s="9"/>
      <c r="N838" s="9"/>
      <c r="O838" s="9"/>
      <c r="P838" s="9"/>
      <c r="Q838" s="9"/>
      <c r="R838" s="9"/>
      <c r="S838" s="9"/>
      <c r="T838" s="9"/>
      <c r="U838" s="9"/>
      <c r="V838" s="45"/>
      <c r="W838" s="1043"/>
      <c r="X838" s="1043"/>
      <c r="Y838" s="1043"/>
      <c r="Z838" s="1043"/>
      <c r="AA838" s="1043"/>
      <c r="AB838" s="1043"/>
      <c r="AC838" s="104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1465</v>
      </c>
      <c r="K839" s="9"/>
      <c r="L839" s="9"/>
      <c r="M839" s="9"/>
      <c r="N839" s="9"/>
      <c r="O839" s="9"/>
      <c r="P839" s="9"/>
      <c r="Q839" s="9"/>
      <c r="R839" s="9"/>
      <c r="S839" s="9"/>
      <c r="T839" s="9"/>
      <c r="U839" s="9"/>
      <c r="V839" s="45"/>
      <c r="W839" s="1043"/>
      <c r="X839" s="1043"/>
      <c r="Y839" s="1043"/>
      <c r="Z839" s="1043"/>
      <c r="AA839" s="1043"/>
      <c r="AB839" s="1043"/>
      <c r="AC839" s="104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1440</v>
      </c>
      <c r="K840" s="9"/>
      <c r="L840" s="9"/>
      <c r="M840" s="9"/>
      <c r="N840" s="9"/>
      <c r="O840" s="9"/>
      <c r="P840" s="9"/>
      <c r="Q840" s="9"/>
      <c r="R840" s="9"/>
      <c r="S840" s="9"/>
      <c r="T840" s="9"/>
      <c r="U840" s="9"/>
      <c r="V840" s="45"/>
      <c r="W840" s="1043">
        <v>153230</v>
      </c>
      <c r="X840" s="1043"/>
      <c r="Y840" s="1043"/>
      <c r="Z840" s="1043"/>
      <c r="AA840" s="1043"/>
      <c r="AB840" s="1043"/>
      <c r="AC840" s="104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1347</v>
      </c>
      <c r="BD840" s="898" t="s">
        <v>1348</v>
      </c>
      <c r="BE840" s="898" t="s">
        <v>1349</v>
      </c>
      <c r="BF840" s="898" t="s">
        <v>1350</v>
      </c>
      <c r="BG840" s="898" t="s">
        <v>1357</v>
      </c>
      <c r="BH840" s="21"/>
      <c r="BI840" s="21"/>
      <c r="BJ840" s="897" t="s">
        <v>1347</v>
      </c>
      <c r="BK840" s="898" t="s">
        <v>1348</v>
      </c>
      <c r="BL840" s="898" t="s">
        <v>1349</v>
      </c>
      <c r="BM840" s="898" t="s">
        <v>1350</v>
      </c>
      <c r="BN840" s="898" t="s">
        <v>1357</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1466</v>
      </c>
      <c r="K841" s="9"/>
      <c r="L841" s="9"/>
      <c r="M841" s="9"/>
      <c r="N841" s="9"/>
      <c r="O841" s="9"/>
      <c r="P841" s="9"/>
      <c r="Q841" s="9"/>
      <c r="R841" s="9"/>
      <c r="S841" s="9"/>
      <c r="T841" s="9"/>
      <c r="U841" s="9"/>
      <c r="V841" s="45"/>
      <c r="W841" s="1043">
        <v>202000</v>
      </c>
      <c r="X841" s="1043"/>
      <c r="Y841" s="1043"/>
      <c r="Z841" s="1043"/>
      <c r="AA841" s="1043"/>
      <c r="AB841" s="1043"/>
      <c r="AC841" s="104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1467</v>
      </c>
      <c r="W842" s="1485">
        <f>SUM(W838:W841)</f>
        <v>355230</v>
      </c>
      <c r="X842" s="1485"/>
      <c r="Y842" s="1485"/>
      <c r="Z842" s="1485"/>
      <c r="AA842" s="1485"/>
      <c r="AB842" s="1485"/>
      <c r="AC842" s="1485"/>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1468</v>
      </c>
      <c r="D844"/>
      <c r="E844"/>
      <c r="F844"/>
      <c r="G844"/>
      <c r="H844"/>
      <c r="I844"/>
      <c r="J844" s="8" t="s">
        <v>1469</v>
      </c>
      <c r="K844" s="9"/>
      <c r="L844" s="9"/>
      <c r="M844" s="9"/>
      <c r="N844" s="9"/>
      <c r="O844" s="9"/>
      <c r="P844" s="9"/>
      <c r="Q844" s="9"/>
      <c r="R844" s="9"/>
      <c r="S844" s="9"/>
      <c r="T844" s="9"/>
      <c r="U844" s="9"/>
      <c r="V844" s="45"/>
      <c r="W844" s="1044">
        <v>82100</v>
      </c>
      <c r="X844" s="1045"/>
      <c r="Y844" s="1045"/>
      <c r="Z844" s="1045"/>
      <c r="AA844" s="1045"/>
      <c r="AB844" s="1045"/>
      <c r="AC844" s="1046"/>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1470</v>
      </c>
      <c r="K845" s="9"/>
      <c r="L845" s="9"/>
      <c r="M845" s="9"/>
      <c r="N845" s="9"/>
      <c r="O845" s="9"/>
      <c r="P845" s="9"/>
      <c r="Q845" s="9"/>
      <c r="R845" s="9"/>
      <c r="S845" s="9"/>
      <c r="T845" s="1014">
        <v>3</v>
      </c>
      <c r="U845" s="1015"/>
      <c r="V845" s="1016"/>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1471</v>
      </c>
      <c r="D846"/>
      <c r="E846"/>
      <c r="F846"/>
      <c r="G846"/>
      <c r="H846"/>
      <c r="I846"/>
      <c r="J846" s="8" t="s">
        <v>1472</v>
      </c>
      <c r="K846" s="9"/>
      <c r="L846" s="9"/>
      <c r="M846" s="9"/>
      <c r="N846" s="9"/>
      <c r="O846" s="9"/>
      <c r="P846" s="9"/>
      <c r="Q846" s="9"/>
      <c r="R846" s="9"/>
      <c r="S846" s="9"/>
      <c r="T846" s="9"/>
      <c r="U846" s="9"/>
      <c r="V846" s="45"/>
      <c r="W846" s="1044">
        <v>66000</v>
      </c>
      <c r="X846" s="1045"/>
      <c r="Y846" s="1045"/>
      <c r="Z846" s="1045"/>
      <c r="AA846" s="1045"/>
      <c r="AB846" s="1045"/>
      <c r="AC846" s="1046"/>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6">
        <v>352022</v>
      </c>
      <c r="BD846" s="456">
        <v>405878</v>
      </c>
      <c r="BE846" s="456">
        <v>489600</v>
      </c>
      <c r="BF846" s="456">
        <v>626688</v>
      </c>
      <c r="BG846" s="456">
        <v>698170</v>
      </c>
      <c r="BH846" s="21"/>
      <c r="BI846" s="226" t="s">
        <v>763</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1473</v>
      </c>
      <c r="K847" s="9"/>
      <c r="L847" s="9"/>
      <c r="M847" s="9"/>
      <c r="N847" s="9"/>
      <c r="O847" s="9"/>
      <c r="P847" s="9"/>
      <c r="Q847" s="9"/>
      <c r="R847" s="9"/>
      <c r="S847" s="9"/>
      <c r="T847" s="1014">
        <v>1</v>
      </c>
      <c r="U847" s="1015"/>
      <c r="V847" s="1016"/>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769</v>
      </c>
      <c r="BC847" s="455">
        <v>352022</v>
      </c>
      <c r="BD847" s="455">
        <v>405878</v>
      </c>
      <c r="BE847" s="455">
        <v>489600</v>
      </c>
      <c r="BF847" s="455">
        <v>626688</v>
      </c>
      <c r="BG847" s="455">
        <v>698170</v>
      </c>
      <c r="BH847" s="21"/>
      <c r="BI847" s="226" t="s">
        <v>769</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1174</v>
      </c>
      <c r="K848" s="9"/>
      <c r="L848" s="9"/>
      <c r="M848" s="1040" t="s">
        <v>1474</v>
      </c>
      <c r="N848" s="1041"/>
      <c r="O848" s="1041" t="s">
        <v>1474</v>
      </c>
      <c r="P848" s="1041"/>
      <c r="Q848" s="1041" t="s">
        <v>1474</v>
      </c>
      <c r="R848" s="1041"/>
      <c r="S848" s="1041" t="s">
        <v>1474</v>
      </c>
      <c r="T848" s="1041"/>
      <c r="U848" s="1041" t="s">
        <v>1474</v>
      </c>
      <c r="V848" s="1042"/>
      <c r="W848" s="1044">
        <v>60230</v>
      </c>
      <c r="X848" s="1045"/>
      <c r="Y848" s="1045"/>
      <c r="Z848" s="1045"/>
      <c r="AA848" s="1045"/>
      <c r="AB848" s="1045"/>
      <c r="AC848" s="1046"/>
      <c r="AL848" s="23"/>
      <c r="AM848" s="37"/>
      <c r="AN848" s="37"/>
      <c r="AO848" s="37"/>
      <c r="AP848" s="37"/>
      <c r="AQ848" s="37"/>
      <c r="AR848" s="21"/>
      <c r="AS848" s="21"/>
      <c r="AT848" s="37"/>
      <c r="AU848" s="37"/>
      <c r="AV848" s="37"/>
      <c r="AW848" s="37"/>
      <c r="AX848" s="37"/>
      <c r="AY848" s="37"/>
      <c r="AZ848" s="37"/>
      <c r="BA848" s="37"/>
      <c r="BB848" s="226" t="s">
        <v>772</v>
      </c>
      <c r="BC848" s="456">
        <v>473390</v>
      </c>
      <c r="BD848" s="456">
        <v>545814</v>
      </c>
      <c r="BE848" s="456">
        <v>658400</v>
      </c>
      <c r="BF848" s="456">
        <v>842752</v>
      </c>
      <c r="BG848" s="456">
        <v>938878</v>
      </c>
      <c r="BH848" s="21"/>
      <c r="BI848" s="226" t="s">
        <v>772</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1475</v>
      </c>
      <c r="W849" s="1487">
        <f>SUM(W844:W848)</f>
        <v>208330</v>
      </c>
      <c r="X849" s="1488"/>
      <c r="Y849" s="1488"/>
      <c r="Z849" s="1488"/>
      <c r="AA849" s="1488"/>
      <c r="AB849" s="1488"/>
      <c r="AC849" s="1489"/>
      <c r="AL849" s="23"/>
      <c r="AM849" s="34"/>
      <c r="AN849" s="34"/>
      <c r="AO849" s="21"/>
      <c r="AP849" s="21"/>
      <c r="AQ849" s="21"/>
      <c r="AR849" s="21"/>
      <c r="AS849" s="21"/>
      <c r="AT849" s="37"/>
      <c r="AU849" s="37"/>
      <c r="AV849" s="37"/>
      <c r="AW849" s="37"/>
      <c r="AX849" s="37"/>
      <c r="AY849" s="37"/>
      <c r="AZ849" s="37"/>
      <c r="BA849" s="37"/>
      <c r="BB849" s="226" t="s">
        <v>776</v>
      </c>
      <c r="BC849" s="455">
        <v>352022</v>
      </c>
      <c r="BD849" s="455">
        <v>405878</v>
      </c>
      <c r="BE849" s="455">
        <v>489600</v>
      </c>
      <c r="BF849" s="455">
        <v>626688</v>
      </c>
      <c r="BG849" s="455">
        <v>698170</v>
      </c>
      <c r="BH849" s="21"/>
      <c r="BI849" s="226" t="s">
        <v>776</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1476</v>
      </c>
      <c r="W850" s="1044">
        <v>116000</v>
      </c>
      <c r="X850" s="1045"/>
      <c r="Y850" s="1045"/>
      <c r="Z850" s="1045"/>
      <c r="AA850" s="1045"/>
      <c r="AB850" s="1045"/>
      <c r="AC850" s="1046"/>
      <c r="AL850" s="23"/>
      <c r="AM850" s="34"/>
      <c r="AN850" s="34"/>
      <c r="AO850" s="21"/>
      <c r="AP850" s="21"/>
      <c r="AQ850" s="21"/>
      <c r="AR850" s="21"/>
      <c r="AS850" s="21"/>
      <c r="AT850" s="37"/>
      <c r="AU850" s="37"/>
      <c r="AV850" s="37"/>
      <c r="AW850" s="37"/>
      <c r="AX850" s="37"/>
      <c r="AY850" s="37"/>
      <c r="AZ850" s="37"/>
      <c r="BA850" s="37"/>
      <c r="BB850" s="226" t="s">
        <v>778</v>
      </c>
      <c r="BC850" s="456">
        <v>331890</v>
      </c>
      <c r="BD850" s="456">
        <v>382666</v>
      </c>
      <c r="BE850" s="456">
        <v>461600</v>
      </c>
      <c r="BF850" s="456">
        <v>590848</v>
      </c>
      <c r="BG850" s="456">
        <v>658242</v>
      </c>
      <c r="BH850" s="21"/>
      <c r="BI850" s="226" t="s">
        <v>778</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781</v>
      </c>
      <c r="BC851" s="455">
        <v>307732</v>
      </c>
      <c r="BD851" s="455">
        <v>354812</v>
      </c>
      <c r="BE851" s="455">
        <v>428000</v>
      </c>
      <c r="BF851" s="455">
        <v>547840</v>
      </c>
      <c r="BG851" s="455">
        <v>610328</v>
      </c>
      <c r="BH851" s="21"/>
      <c r="BI851" s="226" t="s">
        <v>781</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1477</v>
      </c>
      <c r="K852" s="9"/>
      <c r="L852" s="9"/>
      <c r="M852" s="9"/>
      <c r="N852" s="9"/>
      <c r="O852" s="9"/>
      <c r="P852" s="9"/>
      <c r="Q852" s="9"/>
      <c r="R852" s="9"/>
      <c r="S852" s="9"/>
      <c r="T852" s="9"/>
      <c r="U852" s="9"/>
      <c r="V852" s="45"/>
      <c r="W852" s="1047"/>
      <c r="X852" s="1047"/>
      <c r="Y852" s="1047"/>
      <c r="Z852" s="1047"/>
      <c r="AA852" s="1047"/>
      <c r="AB852" s="1047"/>
      <c r="AC852" s="1047"/>
      <c r="AM852" s="34"/>
      <c r="AN852" s="34"/>
      <c r="AO852" s="21"/>
      <c r="AP852" s="21"/>
      <c r="AQ852" s="21"/>
      <c r="AR852" s="21"/>
      <c r="AS852" s="21"/>
      <c r="AT852" s="37"/>
      <c r="AU852" s="37"/>
      <c r="AV852" s="37"/>
      <c r="AW852" s="37"/>
      <c r="AX852" s="37"/>
      <c r="AY852" s="37"/>
      <c r="AZ852" s="37"/>
      <c r="BA852" s="37"/>
      <c r="BB852" s="226" t="s">
        <v>784</v>
      </c>
      <c r="BC852" s="456">
        <v>352022</v>
      </c>
      <c r="BD852" s="456">
        <v>405878</v>
      </c>
      <c r="BE852" s="456">
        <v>489600</v>
      </c>
      <c r="BF852" s="456">
        <v>626688</v>
      </c>
      <c r="BG852" s="456">
        <v>698170</v>
      </c>
      <c r="BH852" s="21"/>
      <c r="BI852" s="226" t="s">
        <v>784</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1478</v>
      </c>
      <c r="K853" s="9"/>
      <c r="L853" s="9"/>
      <c r="M853" s="9"/>
      <c r="N853" s="9"/>
      <c r="O853" s="9"/>
      <c r="P853" s="9"/>
      <c r="Q853" s="9"/>
      <c r="R853" s="9"/>
      <c r="S853" s="9"/>
      <c r="T853" s="9"/>
      <c r="U853" s="9"/>
      <c r="V853" s="45"/>
      <c r="W853" s="1047">
        <v>6000</v>
      </c>
      <c r="X853" s="1047"/>
      <c r="Y853" s="1047"/>
      <c r="Z853" s="1047"/>
      <c r="AA853" s="1047"/>
      <c r="AB853" s="1047"/>
      <c r="AC853" s="1047"/>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786</v>
      </c>
      <c r="BC853" s="455">
        <v>352022</v>
      </c>
      <c r="BD853" s="455">
        <v>405878</v>
      </c>
      <c r="BE853" s="455">
        <v>489600</v>
      </c>
      <c r="BF853" s="455">
        <v>626688</v>
      </c>
      <c r="BG853" s="455">
        <v>698170</v>
      </c>
      <c r="BH853" s="21"/>
      <c r="BI853" s="226" t="s">
        <v>786</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1479</v>
      </c>
      <c r="K854" s="9"/>
      <c r="L854" s="9"/>
      <c r="M854" s="9"/>
      <c r="N854" s="9"/>
      <c r="O854" s="9"/>
      <c r="P854" s="9"/>
      <c r="Q854" s="9"/>
      <c r="R854" s="9"/>
      <c r="S854" s="9"/>
      <c r="T854" s="9"/>
      <c r="U854" s="9"/>
      <c r="V854" s="45"/>
      <c r="W854" s="1047">
        <v>68000</v>
      </c>
      <c r="X854" s="1047"/>
      <c r="Y854" s="1047"/>
      <c r="Z854" s="1047"/>
      <c r="AA854" s="1047"/>
      <c r="AB854" s="1047"/>
      <c r="AC854" s="1047"/>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6">
        <v>324988</v>
      </c>
      <c r="BD854" s="456">
        <v>374708</v>
      </c>
      <c r="BE854" s="456">
        <v>452000</v>
      </c>
      <c r="BF854" s="456">
        <v>578560</v>
      </c>
      <c r="BG854" s="456">
        <v>644552</v>
      </c>
      <c r="BH854" s="21"/>
      <c r="BI854" s="226" t="s">
        <v>789</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1480</v>
      </c>
      <c r="K855" s="9"/>
      <c r="L855" s="9"/>
      <c r="M855" s="9"/>
      <c r="N855" s="9"/>
      <c r="O855" s="9"/>
      <c r="P855" s="9"/>
      <c r="Q855" s="9"/>
      <c r="R855" s="9"/>
      <c r="S855" s="9"/>
      <c r="T855" s="9"/>
      <c r="U855" s="9"/>
      <c r="V855" s="45"/>
      <c r="W855" s="1047"/>
      <c r="X855" s="1047"/>
      <c r="Y855" s="1047"/>
      <c r="Z855" s="1047"/>
      <c r="AA855" s="1047"/>
      <c r="AB855" s="1047"/>
      <c r="AC855" s="10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5">
        <v>352022</v>
      </c>
      <c r="BD855" s="455">
        <v>405878</v>
      </c>
      <c r="BE855" s="455">
        <v>489600</v>
      </c>
      <c r="BF855" s="455">
        <v>626688</v>
      </c>
      <c r="BG855" s="455">
        <v>698170</v>
      </c>
      <c r="BH855" s="21"/>
      <c r="BI855" s="226" t="s">
        <v>791</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1481</v>
      </c>
      <c r="K856" s="9"/>
      <c r="L856" s="9"/>
      <c r="M856" s="9"/>
      <c r="N856" s="9"/>
      <c r="O856" s="9"/>
      <c r="P856" s="9"/>
      <c r="Q856" s="9"/>
      <c r="R856" s="9"/>
      <c r="S856" s="9"/>
      <c r="T856" s="9"/>
      <c r="U856" s="9"/>
      <c r="V856" s="45"/>
      <c r="W856" s="1047"/>
      <c r="X856" s="1047"/>
      <c r="Y856" s="1047"/>
      <c r="Z856" s="1047"/>
      <c r="AA856" s="1047"/>
      <c r="AB856" s="1047"/>
      <c r="AC856" s="10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6">
        <v>307732</v>
      </c>
      <c r="BD856" s="456">
        <v>354812</v>
      </c>
      <c r="BE856" s="456">
        <v>428000</v>
      </c>
      <c r="BF856" s="456">
        <v>547840</v>
      </c>
      <c r="BG856" s="456">
        <v>610328</v>
      </c>
      <c r="BH856" s="21"/>
      <c r="BI856" s="226" t="s">
        <v>793</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1482</v>
      </c>
      <c r="K857" s="9"/>
      <c r="L857" s="9"/>
      <c r="M857" s="9"/>
      <c r="N857" s="9"/>
      <c r="O857" s="9"/>
      <c r="P857" s="9"/>
      <c r="Q857" s="9"/>
      <c r="R857" s="9"/>
      <c r="S857" s="9"/>
      <c r="T857" s="9"/>
      <c r="U857" s="9"/>
      <c r="V857" s="45"/>
      <c r="W857" s="1047"/>
      <c r="X857" s="1047"/>
      <c r="Y857" s="1047"/>
      <c r="Z857" s="1047"/>
      <c r="AA857" s="1047"/>
      <c r="AB857" s="1047"/>
      <c r="AC857" s="1047"/>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796</v>
      </c>
      <c r="BC857" s="455">
        <v>307732</v>
      </c>
      <c r="BD857" s="455">
        <v>354812</v>
      </c>
      <c r="BE857" s="455">
        <v>428000</v>
      </c>
      <c r="BF857" s="455">
        <v>547840</v>
      </c>
      <c r="BG857" s="455">
        <v>610328</v>
      </c>
      <c r="BH857" s="21"/>
      <c r="BI857" s="226" t="s">
        <v>796</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1174</v>
      </c>
      <c r="K858" s="9"/>
      <c r="L858" s="9"/>
      <c r="M858" s="1040" t="s">
        <v>1483</v>
      </c>
      <c r="N858" s="1041"/>
      <c r="O858" s="1041" t="s">
        <v>1483</v>
      </c>
      <c r="P858" s="1041"/>
      <c r="Q858" s="1041" t="s">
        <v>1483</v>
      </c>
      <c r="R858" s="1041"/>
      <c r="S858" s="1041" t="s">
        <v>1483</v>
      </c>
      <c r="T858" s="1041"/>
      <c r="U858" s="1041" t="s">
        <v>1483</v>
      </c>
      <c r="V858" s="1042"/>
      <c r="W858" s="1047">
        <v>67821</v>
      </c>
      <c r="X858" s="1047"/>
      <c r="Y858" s="1047"/>
      <c r="Z858" s="1047"/>
      <c r="AA858" s="1047"/>
      <c r="AB858" s="1047"/>
      <c r="AC858" s="1047"/>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6">
        <v>352022</v>
      </c>
      <c r="BD858" s="456">
        <v>405878</v>
      </c>
      <c r="BE858" s="456">
        <v>489600</v>
      </c>
      <c r="BF858" s="456">
        <v>626688</v>
      </c>
      <c r="BG858" s="456">
        <v>698170</v>
      </c>
      <c r="BH858" s="21"/>
      <c r="BI858" s="226" t="s">
        <v>800</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1484</v>
      </c>
      <c r="W859" s="1036">
        <f>SUM(W852:W858)</f>
        <v>141821</v>
      </c>
      <c r="X859" s="1036"/>
      <c r="Y859" s="1036"/>
      <c r="Z859" s="1036"/>
      <c r="AA859" s="1036"/>
      <c r="AB859" s="1036"/>
      <c r="AC859" s="103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5">
        <v>352022</v>
      </c>
      <c r="BD859" s="455">
        <v>405878</v>
      </c>
      <c r="BE859" s="455">
        <v>489600</v>
      </c>
      <c r="BF859" s="455">
        <v>626688</v>
      </c>
      <c r="BG859" s="455">
        <v>698170</v>
      </c>
      <c r="BH859" s="21"/>
      <c r="BI859" s="226" t="s">
        <v>803</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6">
        <v>437727</v>
      </c>
      <c r="BD860" s="456">
        <v>504695</v>
      </c>
      <c r="BE860" s="456">
        <v>608800</v>
      </c>
      <c r="BF860" s="456">
        <v>779264</v>
      </c>
      <c r="BG860" s="456">
        <v>868149</v>
      </c>
      <c r="BH860" s="21"/>
      <c r="BI860" s="226" t="s">
        <v>809</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1485</v>
      </c>
      <c r="D861"/>
      <c r="E861"/>
      <c r="F861"/>
      <c r="G861"/>
      <c r="H861"/>
      <c r="I861"/>
      <c r="J861" s="8" t="s">
        <v>1174</v>
      </c>
      <c r="K861" s="9"/>
      <c r="L861" s="9"/>
      <c r="M861" s="1040" t="s">
        <v>1486</v>
      </c>
      <c r="N861" s="1041"/>
      <c r="O861" s="1041" t="s">
        <v>1486</v>
      </c>
      <c r="P861" s="1041"/>
      <c r="Q861" s="1041" t="s">
        <v>1486</v>
      </c>
      <c r="R861" s="1041"/>
      <c r="S861" s="1041" t="s">
        <v>1486</v>
      </c>
      <c r="T861" s="1041"/>
      <c r="U861" s="1041" t="s">
        <v>1486</v>
      </c>
      <c r="V861" s="1042"/>
      <c r="W861" s="1037"/>
      <c r="X861" s="1038"/>
      <c r="Y861" s="1038"/>
      <c r="Z861" s="1038"/>
      <c r="AA861" s="1038"/>
      <c r="AB861" s="1038"/>
      <c r="AC861" s="1039"/>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5">
        <v>307732</v>
      </c>
      <c r="BD861" s="455">
        <v>354812</v>
      </c>
      <c r="BE861" s="455">
        <v>428000</v>
      </c>
      <c r="BF861" s="455">
        <v>547840</v>
      </c>
      <c r="BG861" s="455">
        <v>610328</v>
      </c>
      <c r="BH861" s="21"/>
      <c r="BI861" s="226" t="s">
        <v>812</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1487</v>
      </c>
      <c r="D862"/>
      <c r="E862"/>
      <c r="F862"/>
      <c r="G862"/>
      <c r="H862"/>
      <c r="I862"/>
      <c r="J862" s="8" t="s">
        <v>1174</v>
      </c>
      <c r="K862" s="9"/>
      <c r="L862" s="9"/>
      <c r="M862" s="1040" t="s">
        <v>1175</v>
      </c>
      <c r="N862" s="1041"/>
      <c r="O862" s="1041"/>
      <c r="P862" s="1041"/>
      <c r="Q862" s="1041"/>
      <c r="R862" s="1041"/>
      <c r="S862" s="1041"/>
      <c r="T862" s="1041"/>
      <c r="U862" s="1041"/>
      <c r="V862" s="1042"/>
      <c r="W862" s="1037"/>
      <c r="X862" s="1038"/>
      <c r="Y862" s="1038"/>
      <c r="Z862" s="1038"/>
      <c r="AA862" s="1038"/>
      <c r="AB862" s="1038"/>
      <c r="AC862" s="103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6">
        <v>384234</v>
      </c>
      <c r="BD862" s="456">
        <v>443018</v>
      </c>
      <c r="BE862" s="456">
        <v>534400</v>
      </c>
      <c r="BF862" s="456">
        <v>684032</v>
      </c>
      <c r="BG862" s="456">
        <v>762054</v>
      </c>
      <c r="BH862" s="21"/>
      <c r="BI862" s="226" t="s">
        <v>815</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1174</v>
      </c>
      <c r="K863" s="9"/>
      <c r="L863" s="9"/>
      <c r="M863" s="1040" t="s">
        <v>1175</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818</v>
      </c>
      <c r="BC863" s="455">
        <v>352022</v>
      </c>
      <c r="BD863" s="455">
        <v>405878</v>
      </c>
      <c r="BE863" s="455">
        <v>489600</v>
      </c>
      <c r="BF863" s="455">
        <v>626688</v>
      </c>
      <c r="BG863" s="455">
        <v>698170</v>
      </c>
      <c r="BH863" s="21"/>
      <c r="BI863" s="226" t="s">
        <v>818</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1174</v>
      </c>
      <c r="K864" s="9"/>
      <c r="L864" s="9"/>
      <c r="M864" s="1040" t="s">
        <v>1175</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6">
        <v>352022</v>
      </c>
      <c r="BD864" s="456">
        <v>405878</v>
      </c>
      <c r="BE864" s="456">
        <v>489600</v>
      </c>
      <c r="BF864" s="456">
        <v>626688</v>
      </c>
      <c r="BG864" s="456">
        <v>698170</v>
      </c>
      <c r="BH864" s="21"/>
      <c r="BI864" s="226" t="s">
        <v>820</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1174</v>
      </c>
      <c r="K865" s="9"/>
      <c r="L865" s="9"/>
      <c r="M865" s="1040" t="s">
        <v>1175</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5">
        <v>307732</v>
      </c>
      <c r="BD865" s="455">
        <v>354812</v>
      </c>
      <c r="BE865" s="455">
        <v>428000</v>
      </c>
      <c r="BF865" s="455">
        <v>547840</v>
      </c>
      <c r="BG865" s="455">
        <v>610328</v>
      </c>
      <c r="BH865" s="21"/>
      <c r="BI865" s="226" t="s">
        <v>823</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1488</v>
      </c>
      <c r="W866" s="1146">
        <f>SUM(W861:W865)</f>
        <v>0</v>
      </c>
      <c r="X866" s="1147"/>
      <c r="Y866" s="1147"/>
      <c r="Z866" s="1147"/>
      <c r="AA866" s="1147"/>
      <c r="AB866" s="1147"/>
      <c r="AC866" s="1148"/>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6">
        <v>352022</v>
      </c>
      <c r="BD866" s="456">
        <v>405878</v>
      </c>
      <c r="BE866" s="456">
        <v>489600</v>
      </c>
      <c r="BF866" s="456">
        <v>626688</v>
      </c>
      <c r="BG866" s="456">
        <v>698170</v>
      </c>
      <c r="BH866" s="21"/>
      <c r="BI866" s="226" t="s">
        <v>826</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828</v>
      </c>
      <c r="BC867" s="455">
        <v>352022</v>
      </c>
      <c r="BD867" s="455">
        <v>405878</v>
      </c>
      <c r="BE867" s="455">
        <v>489600</v>
      </c>
      <c r="BF867" s="455">
        <v>626688</v>
      </c>
      <c r="BG867" s="455">
        <v>698170</v>
      </c>
      <c r="BI867" s="226" t="s">
        <v>828</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1489</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6">
        <v>404366</v>
      </c>
      <c r="BD868" s="456">
        <v>466230</v>
      </c>
      <c r="BE868" s="456">
        <v>562400</v>
      </c>
      <c r="BF868" s="456">
        <v>719872</v>
      </c>
      <c r="BG868" s="456">
        <v>801982</v>
      </c>
      <c r="BI868" s="226" t="s">
        <v>831</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5">
        <v>384234</v>
      </c>
      <c r="BD869" s="455">
        <v>443018</v>
      </c>
      <c r="BE869" s="455">
        <v>534400</v>
      </c>
      <c r="BF869" s="455">
        <v>684032</v>
      </c>
      <c r="BG869" s="455">
        <v>762054</v>
      </c>
      <c r="BI869" s="226" t="s">
        <v>835</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1490</v>
      </c>
      <c r="AC870" s="1146">
        <f>W834+W842+W849+W850+W859+W866+W836</f>
        <v>979509</v>
      </c>
      <c r="AD870" s="1147"/>
      <c r="AE870" s="1147"/>
      <c r="AF870" s="1147"/>
      <c r="AG870" s="1147"/>
      <c r="AH870" s="1148"/>
      <c r="AI870"/>
      <c r="AJ870"/>
      <c r="AK870"/>
      <c r="AL870"/>
      <c r="AM870" s="34"/>
      <c r="AN870" s="34"/>
      <c r="BB870" s="226" t="s">
        <v>840</v>
      </c>
      <c r="BC870" s="456">
        <v>352022</v>
      </c>
      <c r="BD870" s="456">
        <v>405878</v>
      </c>
      <c r="BE870" s="456">
        <v>489600</v>
      </c>
      <c r="BF870" s="456">
        <v>626688</v>
      </c>
      <c r="BG870" s="456">
        <v>698170</v>
      </c>
      <c r="BI870" s="226" t="s">
        <v>840</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1491</v>
      </c>
      <c r="AC871" s="1142">
        <f>O784+O764+G738</f>
        <v>107</v>
      </c>
      <c r="AD871" s="1143"/>
      <c r="AE871" s="1143"/>
      <c r="AF871" s="1143"/>
      <c r="AG871" s="1143"/>
      <c r="AH871" s="1144"/>
      <c r="AI871"/>
      <c r="AJ871"/>
      <c r="AK871"/>
      <c r="AL871"/>
      <c r="AM871" s="34"/>
      <c r="AN871" s="34"/>
      <c r="BB871" s="226" t="s">
        <v>843</v>
      </c>
      <c r="BC871" s="455">
        <v>396888</v>
      </c>
      <c r="BD871" s="455">
        <v>457608</v>
      </c>
      <c r="BE871" s="455">
        <v>552000</v>
      </c>
      <c r="BF871" s="455">
        <v>706560</v>
      </c>
      <c r="BG871" s="455">
        <v>787152</v>
      </c>
      <c r="BI871" s="226" t="s">
        <v>843</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95" t="s">
        <v>1492</v>
      </c>
      <c r="F872" s="1396"/>
      <c r="G872" s="1396"/>
      <c r="H872" s="1396"/>
      <c r="I872" s="1396"/>
      <c r="J872" s="1396"/>
      <c r="K872" s="1396"/>
      <c r="L872" s="1396"/>
      <c r="M872" s="1396"/>
      <c r="N872" s="1396"/>
      <c r="O872" s="1396"/>
      <c r="P872" s="1396"/>
      <c r="Q872" s="1396"/>
      <c r="R872" s="1396"/>
      <c r="S872" s="1396"/>
      <c r="T872" s="1396"/>
      <c r="U872" s="1396"/>
      <c r="V872" s="1396"/>
      <c r="W872" s="1396"/>
      <c r="X872" s="1396"/>
      <c r="Y872" s="1396"/>
      <c r="Z872" s="1396"/>
      <c r="AA872" s="1396"/>
      <c r="AB872" s="1397"/>
      <c r="AC872" s="1156">
        <f>IF(ISERROR((ROUNDDOWN(AC870/AC871,0))),0,(ROUNDDOWN(AC870/AC871,0)))</f>
        <v>9154</v>
      </c>
      <c r="AD872" s="1157"/>
      <c r="AE872" s="1157"/>
      <c r="AF872" s="1157"/>
      <c r="AG872" s="1157"/>
      <c r="AH872" s="1157"/>
      <c r="AI872"/>
      <c r="AJ872"/>
      <c r="AK872"/>
      <c r="AL872" s="3"/>
      <c r="AM872" s="34"/>
      <c r="AN872" s="34"/>
      <c r="BB872" s="226" t="s">
        <v>845</v>
      </c>
      <c r="BC872" s="456">
        <v>331890</v>
      </c>
      <c r="BD872" s="456">
        <v>382666</v>
      </c>
      <c r="BE872" s="456">
        <v>461600</v>
      </c>
      <c r="BF872" s="456">
        <v>590848</v>
      </c>
      <c r="BG872" s="456">
        <v>658242</v>
      </c>
      <c r="BI872" s="226" t="s">
        <v>845</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1493</v>
      </c>
      <c r="AC873" s="1020"/>
      <c r="AD873" s="1162"/>
      <c r="AE873" s="1162"/>
      <c r="AF873" s="1162"/>
      <c r="AG873" s="1162"/>
      <c r="AH873" s="1162"/>
      <c r="AI873"/>
      <c r="AJ873"/>
      <c r="AK873"/>
      <c r="AL873"/>
      <c r="AM873" s="34"/>
      <c r="AN873" s="34"/>
      <c r="BB873" s="226" t="s">
        <v>847</v>
      </c>
      <c r="BC873" s="455">
        <v>352022</v>
      </c>
      <c r="BD873" s="455">
        <v>405878</v>
      </c>
      <c r="BE873" s="455">
        <v>489600</v>
      </c>
      <c r="BF873" s="455">
        <v>626688</v>
      </c>
      <c r="BG873" s="455">
        <v>698170</v>
      </c>
      <c r="BI873" s="226" t="s">
        <v>847</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1494</v>
      </c>
      <c r="AC874" s="1039"/>
      <c r="AD874" s="1047"/>
      <c r="AE874" s="1047"/>
      <c r="AF874" s="1047"/>
      <c r="AG874" s="1047"/>
      <c r="AH874" s="1047"/>
      <c r="AI874"/>
      <c r="AJ874"/>
      <c r="AK874"/>
      <c r="AL874"/>
      <c r="AM874" s="34"/>
      <c r="AN874" s="34"/>
      <c r="AV874" s="1394"/>
      <c r="AW874" s="1394"/>
      <c r="AX874" s="1394"/>
      <c r="AY874" s="1394"/>
      <c r="BB874" s="226" t="s">
        <v>851</v>
      </c>
      <c r="BC874" s="456">
        <v>324988</v>
      </c>
      <c r="BD874" s="456">
        <v>374708</v>
      </c>
      <c r="BE874" s="456">
        <v>452000</v>
      </c>
      <c r="BF874" s="456">
        <v>578560</v>
      </c>
      <c r="BG874" s="456">
        <v>644552</v>
      </c>
      <c r="BI874" s="226" t="s">
        <v>851</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1495</v>
      </c>
      <c r="AC875" s="1037">
        <v>50000</v>
      </c>
      <c r="AD875" s="1038"/>
      <c r="AE875" s="1038"/>
      <c r="AF875" s="1038"/>
      <c r="AG875" s="1038"/>
      <c r="AH875" s="1039"/>
      <c r="AI875"/>
      <c r="AJ875"/>
      <c r="AK875"/>
      <c r="AL875"/>
      <c r="AM875" s="34"/>
      <c r="AN875" s="34"/>
      <c r="BB875" s="226" t="s">
        <v>856</v>
      </c>
      <c r="BC875" s="455">
        <v>331890</v>
      </c>
      <c r="BD875" s="455">
        <v>382666</v>
      </c>
      <c r="BE875" s="455">
        <v>461600</v>
      </c>
      <c r="BF875" s="455">
        <v>590848</v>
      </c>
      <c r="BG875" s="455">
        <v>658242</v>
      </c>
      <c r="BI875" s="226" t="s">
        <v>856</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1496</v>
      </c>
      <c r="AC876" s="1037">
        <v>53500</v>
      </c>
      <c r="AD876" s="1038"/>
      <c r="AE876" s="1038"/>
      <c r="AF876" s="1038"/>
      <c r="AG876" s="1038"/>
      <c r="AH876" s="1039"/>
      <c r="AI876"/>
      <c r="AJ876"/>
      <c r="AK876"/>
      <c r="AL876"/>
      <c r="AM876" s="34"/>
      <c r="AN876" s="34"/>
      <c r="BB876" s="226" t="s">
        <v>861</v>
      </c>
      <c r="BC876" s="456">
        <v>352022</v>
      </c>
      <c r="BD876" s="456">
        <v>405878</v>
      </c>
      <c r="BE876" s="456">
        <v>489600</v>
      </c>
      <c r="BF876" s="456">
        <v>626688</v>
      </c>
      <c r="BG876" s="456">
        <v>698170</v>
      </c>
      <c r="BI876" s="226" t="s">
        <v>861</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1497</v>
      </c>
      <c r="AC877" s="1037"/>
      <c r="AD877" s="1038"/>
      <c r="AE877" s="1038"/>
      <c r="AF877" s="1038"/>
      <c r="AG877" s="1038"/>
      <c r="AH877" s="1039"/>
      <c r="AI877"/>
      <c r="AJ877"/>
      <c r="AK877"/>
      <c r="AL877"/>
      <c r="AM877" s="34"/>
      <c r="AN877" s="34"/>
      <c r="BB877" s="226" t="s">
        <v>865</v>
      </c>
      <c r="BC877" s="455">
        <v>324988</v>
      </c>
      <c r="BD877" s="455">
        <v>374708</v>
      </c>
      <c r="BE877" s="455">
        <v>452000</v>
      </c>
      <c r="BF877" s="455">
        <v>578560</v>
      </c>
      <c r="BG877" s="455">
        <v>644552</v>
      </c>
      <c r="BI877" s="226" t="s">
        <v>865</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1498</v>
      </c>
      <c r="AC878" s="1037">
        <v>0</v>
      </c>
      <c r="AD878" s="1038"/>
      <c r="AE878" s="1038"/>
      <c r="AF878" s="1038"/>
      <c r="AG878" s="1038"/>
      <c r="AH878" s="1039"/>
      <c r="AI878"/>
      <c r="AJ878"/>
      <c r="AK878"/>
      <c r="AL878"/>
      <c r="AM878" s="34"/>
      <c r="AN878" s="34"/>
      <c r="BB878" s="226" t="s">
        <v>871</v>
      </c>
      <c r="BC878" s="456">
        <v>353173</v>
      </c>
      <c r="BD878" s="456">
        <v>407205</v>
      </c>
      <c r="BE878" s="456">
        <v>491200</v>
      </c>
      <c r="BF878" s="456">
        <v>628736</v>
      </c>
      <c r="BG878" s="456">
        <v>700451</v>
      </c>
      <c r="BI878" s="226" t="s">
        <v>871</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1499</v>
      </c>
      <c r="AC879" s="1177"/>
      <c r="AD879" s="1047"/>
      <c r="AE879" s="1047"/>
      <c r="AF879" s="1047"/>
      <c r="AG879" s="1047"/>
      <c r="AH879" s="1047"/>
      <c r="AI879"/>
      <c r="AJ879"/>
      <c r="AK879"/>
      <c r="AL879"/>
      <c r="AM879" s="34"/>
      <c r="AN879" s="34"/>
      <c r="BB879" s="226" t="s">
        <v>875</v>
      </c>
      <c r="BC879" s="455">
        <v>689665</v>
      </c>
      <c r="BD879" s="455">
        <v>795177</v>
      </c>
      <c r="BE879" s="455">
        <v>959200</v>
      </c>
      <c r="BF879" s="455">
        <v>1227776</v>
      </c>
      <c r="BG879" s="455">
        <v>1367819</v>
      </c>
      <c r="BI879" s="226" t="s">
        <v>875</v>
      </c>
      <c r="BJ879" s="455">
        <v>689665</v>
      </c>
      <c r="BK879" s="455">
        <v>795177</v>
      </c>
      <c r="BL879" s="455">
        <v>959200</v>
      </c>
      <c r="BM879" s="455">
        <v>1227776</v>
      </c>
      <c r="BN879" s="455">
        <v>1367819</v>
      </c>
    </row>
    <row r="880" spans="1:126" s="21" customFormat="1" ht="12.95" customHeight="1">
      <c r="A880"/>
      <c r="B880"/>
      <c r="C880"/>
      <c r="D880"/>
      <c r="E880" s="1149" t="s">
        <v>1500</v>
      </c>
      <c r="F880" s="1150"/>
      <c r="G880" s="1150"/>
      <c r="H880" s="1150"/>
      <c r="I880" s="1150"/>
      <c r="J880" s="1150"/>
      <c r="K880" s="1150"/>
      <c r="L880" s="1150"/>
      <c r="M880" s="1150"/>
      <c r="N880" s="1150"/>
      <c r="O880" s="1150"/>
      <c r="P880" s="1150"/>
      <c r="Q880" s="1150"/>
      <c r="R880" s="1150"/>
      <c r="S880" s="1150"/>
      <c r="T880" s="1150"/>
      <c r="U880" s="1150"/>
      <c r="V880" s="1150"/>
      <c r="W880" s="1150"/>
      <c r="X880" s="1150"/>
      <c r="Y880" s="1150"/>
      <c r="Z880" s="1150"/>
      <c r="AA880" s="1150"/>
      <c r="AB880" s="1151"/>
      <c r="AC880" s="1047"/>
      <c r="AD880" s="1047"/>
      <c r="AE880" s="1047"/>
      <c r="AF880" s="1047"/>
      <c r="AG880" s="1047"/>
      <c r="AH880" s="1047"/>
      <c r="AI880"/>
      <c r="AJ880"/>
      <c r="AK880"/>
      <c r="AL880"/>
      <c r="AM880" s="34"/>
      <c r="AN880" s="34"/>
      <c r="BB880" s="226" t="s">
        <v>879</v>
      </c>
      <c r="BC880" s="456">
        <v>307732</v>
      </c>
      <c r="BD880" s="456">
        <v>354812</v>
      </c>
      <c r="BE880" s="456">
        <v>428000</v>
      </c>
      <c r="BF880" s="456">
        <v>547840</v>
      </c>
      <c r="BG880" s="456">
        <v>610328</v>
      </c>
      <c r="BI880" s="226" t="s">
        <v>879</v>
      </c>
      <c r="BJ880" s="456">
        <v>307732</v>
      </c>
      <c r="BK880" s="456">
        <v>354812</v>
      </c>
      <c r="BL880" s="456">
        <v>428000</v>
      </c>
      <c r="BM880" s="456">
        <v>547840</v>
      </c>
      <c r="BN880" s="456">
        <v>610328</v>
      </c>
    </row>
    <row r="881" spans="1:126" s="21" customFormat="1" ht="12.95" customHeight="1">
      <c r="A881"/>
      <c r="B881"/>
      <c r="C881"/>
      <c r="D881"/>
      <c r="E881" s="1149" t="s">
        <v>1500</v>
      </c>
      <c r="F881" s="1150"/>
      <c r="G881" s="1150"/>
      <c r="H881" s="1150"/>
      <c r="I881" s="1150"/>
      <c r="J881" s="1150"/>
      <c r="K881" s="1150"/>
      <c r="L881" s="1150"/>
      <c r="M881" s="1150"/>
      <c r="N881" s="1150"/>
      <c r="O881" s="1150"/>
      <c r="P881" s="1150"/>
      <c r="Q881" s="1150"/>
      <c r="R881" s="1150"/>
      <c r="S881" s="1150"/>
      <c r="T881" s="1150"/>
      <c r="U881" s="1150"/>
      <c r="V881" s="1150"/>
      <c r="W881" s="1150"/>
      <c r="X881" s="1150"/>
      <c r="Y881" s="1150"/>
      <c r="Z881" s="1150"/>
      <c r="AA881" s="1150"/>
      <c r="AB881" s="1151"/>
      <c r="AC881" s="1047"/>
      <c r="AD881" s="1047"/>
      <c r="AE881" s="1047"/>
      <c r="AF881" s="1047"/>
      <c r="AG881" s="1047"/>
      <c r="AH881" s="1047"/>
      <c r="AI881"/>
      <c r="AJ881"/>
      <c r="AK881"/>
      <c r="AL881"/>
      <c r="AM881" s="34"/>
      <c r="AN881" s="34"/>
      <c r="BB881" s="226" t="s">
        <v>883</v>
      </c>
      <c r="BC881" s="455">
        <v>404366</v>
      </c>
      <c r="BD881" s="455">
        <v>466230</v>
      </c>
      <c r="BE881" s="455">
        <v>562400</v>
      </c>
      <c r="BF881" s="455">
        <v>719872</v>
      </c>
      <c r="BG881" s="455">
        <v>801982</v>
      </c>
      <c r="BI881" s="226" t="s">
        <v>883</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161"/>
      <c r="AD882" s="1161"/>
      <c r="AE882" s="1161"/>
      <c r="AF882" s="1161"/>
      <c r="AG882" s="1161"/>
      <c r="AH882" s="1161"/>
      <c r="AI882"/>
      <c r="AJ882"/>
      <c r="AK882"/>
      <c r="AL882"/>
      <c r="AM882" s="34"/>
      <c r="AN882" s="34"/>
      <c r="AT882" s="72"/>
      <c r="AU882" s="72"/>
      <c r="AV882" s="72"/>
      <c r="AW882" s="72"/>
      <c r="AX882" s="72"/>
      <c r="AY882" s="72"/>
      <c r="BB882" s="226" t="s">
        <v>887</v>
      </c>
      <c r="BC882" s="454">
        <v>532060</v>
      </c>
      <c r="BD882" s="454">
        <v>613460</v>
      </c>
      <c r="BE882" s="456">
        <v>740000</v>
      </c>
      <c r="BF882" s="454">
        <v>947200</v>
      </c>
      <c r="BG882" s="454">
        <v>1055240</v>
      </c>
      <c r="BI882" s="226" t="s">
        <v>887</v>
      </c>
      <c r="BJ882" s="454">
        <v>532060</v>
      </c>
      <c r="BK882" s="454">
        <v>613460</v>
      </c>
      <c r="BL882" s="454">
        <v>740000</v>
      </c>
      <c r="BM882" s="454">
        <v>947200</v>
      </c>
      <c r="BN882" s="454">
        <v>1055240</v>
      </c>
    </row>
    <row r="883" spans="1:126" s="21" customFormat="1" ht="12.95" customHeight="1">
      <c r="A883" s="3" t="s">
        <v>1213</v>
      </c>
      <c r="B883"/>
      <c r="C883" s="3" t="s">
        <v>1501</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434"/>
      <c r="AO883" s="1434"/>
      <c r="AP883" s="1394"/>
      <c r="AQ883" s="1394"/>
      <c r="AR883" s="1394"/>
      <c r="AS883" s="1394"/>
      <c r="AT883" s="72"/>
      <c r="AU883" s="72"/>
      <c r="AV883" s="72"/>
      <c r="AW883" s="72"/>
      <c r="AX883" s="72"/>
      <c r="AY883" s="72"/>
      <c r="BB883" s="226" t="s">
        <v>892</v>
      </c>
      <c r="BC883" s="455">
        <v>404366</v>
      </c>
      <c r="BD883" s="455">
        <v>466230</v>
      </c>
      <c r="BE883" s="455">
        <v>562400</v>
      </c>
      <c r="BF883" s="455">
        <v>719872</v>
      </c>
      <c r="BG883" s="455">
        <v>801982</v>
      </c>
      <c r="BI883" s="226" t="s">
        <v>892</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94"/>
      <c r="AQ884" s="1394"/>
      <c r="AR884" s="1394"/>
      <c r="AS884" s="1394"/>
      <c r="BB884" s="226" t="s">
        <v>898</v>
      </c>
      <c r="BC884" s="454">
        <v>532060</v>
      </c>
      <c r="BD884" s="454">
        <v>613460</v>
      </c>
      <c r="BE884" s="454">
        <v>740000</v>
      </c>
      <c r="BF884" s="454">
        <v>947200</v>
      </c>
      <c r="BG884" s="454">
        <v>1055240</v>
      </c>
      <c r="BI884" s="226" t="s">
        <v>898</v>
      </c>
      <c r="BJ884" s="454">
        <v>532060</v>
      </c>
      <c r="BK884" s="454">
        <v>613460</v>
      </c>
      <c r="BL884" s="454">
        <v>740000</v>
      </c>
      <c r="BM884" s="454">
        <v>947200</v>
      </c>
      <c r="BN884" s="454">
        <v>1055240</v>
      </c>
    </row>
    <row r="885" spans="1:126" s="21" customFormat="1" ht="12.95" customHeight="1">
      <c r="A885"/>
      <c r="B885" s="3"/>
      <c r="C885"/>
      <c r="D885"/>
      <c r="E885"/>
      <c r="F885"/>
      <c r="G885"/>
      <c r="H885" s="178" t="s">
        <v>1502</v>
      </c>
      <c r="I885" s="9"/>
      <c r="J885" s="9"/>
      <c r="K885" s="9"/>
      <c r="L885" s="9"/>
      <c r="M885" s="9"/>
      <c r="N885" s="9"/>
      <c r="O885" s="9"/>
      <c r="P885" s="9"/>
      <c r="Q885" s="9"/>
      <c r="R885" s="9"/>
      <c r="S885" s="9"/>
      <c r="T885" s="9"/>
      <c r="U885" s="9"/>
      <c r="V885" s="9"/>
      <c r="W885" s="9"/>
      <c r="X885" s="9"/>
      <c r="Y885" s="45"/>
      <c r="Z885" s="1037"/>
      <c r="AA885" s="1038"/>
      <c r="AB885" s="1038"/>
      <c r="AC885" s="1038"/>
      <c r="AD885" s="1038"/>
      <c r="AE885" s="1039"/>
      <c r="AF885"/>
      <c r="AG885"/>
      <c r="AH885"/>
      <c r="AI885"/>
      <c r="AJ885"/>
      <c r="AK885"/>
      <c r="AL885"/>
      <c r="AM885" s="34"/>
      <c r="AN885" s="34"/>
      <c r="BB885" s="226" t="s">
        <v>904</v>
      </c>
      <c r="BC885" s="455">
        <v>404366</v>
      </c>
      <c r="BD885" s="455">
        <v>466230</v>
      </c>
      <c r="BE885" s="455">
        <v>562400</v>
      </c>
      <c r="BF885" s="455">
        <v>719872</v>
      </c>
      <c r="BG885" s="455">
        <v>801982</v>
      </c>
      <c r="BI885" s="226" t="s">
        <v>904</v>
      </c>
      <c r="BJ885" s="455">
        <v>404366</v>
      </c>
      <c r="BK885" s="455">
        <v>466230</v>
      </c>
      <c r="BL885" s="455">
        <v>562400</v>
      </c>
      <c r="BM885" s="455">
        <v>719872</v>
      </c>
      <c r="BN885" s="455">
        <v>801982</v>
      </c>
    </row>
    <row r="886" spans="1:126" s="21" customFormat="1" ht="12.95" customHeight="1">
      <c r="A886"/>
      <c r="B886"/>
      <c r="C886"/>
      <c r="D886"/>
      <c r="E886"/>
      <c r="F886"/>
      <c r="G886"/>
      <c r="H886" s="178" t="s">
        <v>1503</v>
      </c>
      <c r="I886" s="9"/>
      <c r="J886" s="9"/>
      <c r="K886" s="9"/>
      <c r="L886" s="9"/>
      <c r="M886" s="9"/>
      <c r="N886" s="9"/>
      <c r="O886" s="9"/>
      <c r="P886" s="9"/>
      <c r="Q886" s="9"/>
      <c r="R886" s="9"/>
      <c r="S886" s="9"/>
      <c r="T886" s="9"/>
      <c r="U886" s="9"/>
      <c r="V886" s="9"/>
      <c r="W886" s="9"/>
      <c r="X886" s="9"/>
      <c r="Y886" s="9"/>
      <c r="Z886" s="1037"/>
      <c r="AA886" s="1038"/>
      <c r="AB886" s="1038"/>
      <c r="AC886" s="1038"/>
      <c r="AD886" s="1038"/>
      <c r="AE886" s="1039"/>
      <c r="AF886"/>
      <c r="AG886"/>
      <c r="AH886"/>
      <c r="AI886"/>
      <c r="AJ886"/>
      <c r="AK886"/>
      <c r="AL886"/>
      <c r="AM886" s="34"/>
      <c r="AN886" s="34"/>
      <c r="BB886" s="226" t="s">
        <v>908</v>
      </c>
      <c r="BC886" s="456">
        <v>319236</v>
      </c>
      <c r="BD886" s="456">
        <v>368076</v>
      </c>
      <c r="BE886" s="456">
        <v>444000</v>
      </c>
      <c r="BF886" s="456">
        <v>568320</v>
      </c>
      <c r="BG886" s="456">
        <v>633144</v>
      </c>
      <c r="BI886" s="226" t="s">
        <v>908</v>
      </c>
      <c r="BJ886" s="456">
        <v>319236</v>
      </c>
      <c r="BK886" s="456">
        <v>368076</v>
      </c>
      <c r="BL886" s="456">
        <v>444000</v>
      </c>
      <c r="BM886" s="456">
        <v>568320</v>
      </c>
      <c r="BN886" s="456">
        <v>633144</v>
      </c>
    </row>
    <row r="887" spans="1:126" ht="12.95" customHeight="1">
      <c r="C887"/>
      <c r="H887" s="178" t="s">
        <v>1504</v>
      </c>
      <c r="I887" s="9"/>
      <c r="J887" s="9"/>
      <c r="K887" s="9"/>
      <c r="L887" s="9"/>
      <c r="M887" s="9"/>
      <c r="N887" s="9"/>
      <c r="O887" s="9"/>
      <c r="P887" s="9"/>
      <c r="Q887" s="9"/>
      <c r="R887" s="9"/>
      <c r="S887" s="9"/>
      <c r="T887" s="9"/>
      <c r="U887" s="9"/>
      <c r="V887" s="9"/>
      <c r="W887" s="9"/>
      <c r="X887" s="9"/>
      <c r="Y887" s="9"/>
      <c r="Z887" s="1037"/>
      <c r="AA887" s="1038"/>
      <c r="AB887" s="1038"/>
      <c r="AC887" s="1038"/>
      <c r="AD887" s="1038"/>
      <c r="AE887" s="1039"/>
      <c r="AM887" s="34"/>
      <c r="AN887" s="34"/>
      <c r="AO887" s="21"/>
      <c r="AP887" s="21"/>
      <c r="AQ887" s="21"/>
      <c r="AR887" s="21"/>
      <c r="AS887" s="21"/>
      <c r="AT887" s="37"/>
      <c r="AU887" s="37"/>
      <c r="AV887" s="37"/>
      <c r="AW887" s="37"/>
      <c r="AX887" s="37"/>
      <c r="AY887" s="37"/>
      <c r="AZ887" s="37"/>
      <c r="BA887" s="37"/>
      <c r="BB887" s="226" t="s">
        <v>914</v>
      </c>
      <c r="BC887" s="455">
        <v>352022</v>
      </c>
      <c r="BD887" s="455">
        <v>405878</v>
      </c>
      <c r="BE887" s="455">
        <v>489600</v>
      </c>
      <c r="BF887" s="455">
        <v>626688</v>
      </c>
      <c r="BG887" s="455">
        <v>698170</v>
      </c>
      <c r="BH887" s="21"/>
      <c r="BI887" s="226" t="s">
        <v>914</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1505</v>
      </c>
      <c r="Z888" s="1146">
        <f>Z885-(Z886+Z887)</f>
        <v>0</v>
      </c>
      <c r="AA888" s="1147"/>
      <c r="AB888" s="1147"/>
      <c r="AC888" s="1147"/>
      <c r="AD888" s="1147"/>
      <c r="AE888" s="1148"/>
      <c r="AM888" s="34"/>
      <c r="AN888" s="34"/>
      <c r="AO888" s="21"/>
      <c r="AP888" s="21"/>
      <c r="AQ888" s="21"/>
      <c r="AR888" s="21"/>
      <c r="AS888" s="21"/>
      <c r="AT888" s="37"/>
      <c r="AU888" s="37"/>
      <c r="AV888" s="37"/>
      <c r="AW888" s="37"/>
      <c r="AX888" s="37"/>
      <c r="AY888" s="37"/>
      <c r="AZ888" s="37"/>
      <c r="BA888" s="37"/>
      <c r="BB888" s="226" t="s">
        <v>917</v>
      </c>
      <c r="BC888" s="456">
        <v>352022</v>
      </c>
      <c r="BD888" s="456">
        <v>405878</v>
      </c>
      <c r="BE888" s="456">
        <v>489600</v>
      </c>
      <c r="BF888" s="456">
        <v>626688</v>
      </c>
      <c r="BG888" s="456">
        <v>698170</v>
      </c>
      <c r="BH888" s="21"/>
      <c r="BI888" s="226" t="s">
        <v>917</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922</v>
      </c>
      <c r="BC889" s="455">
        <v>384234</v>
      </c>
      <c r="BD889" s="455">
        <v>443018</v>
      </c>
      <c r="BE889" s="455">
        <v>534400</v>
      </c>
      <c r="BF889" s="455">
        <v>684032</v>
      </c>
      <c r="BG889" s="455">
        <v>762054</v>
      </c>
      <c r="BH889" s="21"/>
      <c r="BI889" s="226" t="s">
        <v>922</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1506</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6">
        <v>384234</v>
      </c>
      <c r="BD890" s="456">
        <v>443018</v>
      </c>
      <c r="BE890" s="456">
        <v>534400</v>
      </c>
      <c r="BF890" s="456">
        <v>684032</v>
      </c>
      <c r="BG890" s="456">
        <v>762054</v>
      </c>
      <c r="BH890" s="21"/>
      <c r="BI890" s="226" t="s">
        <v>927</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1507</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5">
        <v>307732</v>
      </c>
      <c r="BD891" s="455">
        <v>354812</v>
      </c>
      <c r="BE891" s="455">
        <v>428000</v>
      </c>
      <c r="BF891" s="455">
        <v>547840</v>
      </c>
      <c r="BG891" s="455">
        <v>610328</v>
      </c>
      <c r="BH891" s="21"/>
      <c r="BI891" s="226" t="s">
        <v>930</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1508</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6">
        <v>331890</v>
      </c>
      <c r="BD892" s="456">
        <v>382666</v>
      </c>
      <c r="BE892" s="456">
        <v>461600</v>
      </c>
      <c r="BF892" s="456">
        <v>590848</v>
      </c>
      <c r="BG892" s="456">
        <v>658242</v>
      </c>
      <c r="BH892" s="21"/>
      <c r="BI892" s="226" t="s">
        <v>935</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1509</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5">
        <v>352022</v>
      </c>
      <c r="BD893" s="455">
        <v>405878</v>
      </c>
      <c r="BE893" s="455">
        <v>489600</v>
      </c>
      <c r="BF893" s="455">
        <v>626688</v>
      </c>
      <c r="BG893" s="455">
        <v>698170</v>
      </c>
      <c r="BH893" s="21"/>
      <c r="BI893" s="226" t="s">
        <v>939</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942</v>
      </c>
      <c r="BC894" s="456">
        <v>352022</v>
      </c>
      <c r="BD894" s="456">
        <v>405878</v>
      </c>
      <c r="BE894" s="456">
        <v>489600</v>
      </c>
      <c r="BF894" s="456">
        <v>626688</v>
      </c>
      <c r="BG894" s="456">
        <v>698170</v>
      </c>
      <c r="BH894" s="21"/>
      <c r="BI894" s="226" t="s">
        <v>942</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48" t="s">
        <v>1510</v>
      </c>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c r="AC895" s="1048"/>
      <c r="AD895" s="1048"/>
      <c r="AE895" s="1048"/>
      <c r="AF895" s="1048"/>
      <c r="AG895" s="1048"/>
      <c r="AH895" s="1048"/>
      <c r="AI895" s="1048"/>
      <c r="AJ895" s="1048"/>
      <c r="AK895" s="1048"/>
      <c r="AL895" s="1048"/>
      <c r="AM895" s="1048"/>
      <c r="AN895" s="1048"/>
      <c r="AO895" s="1048"/>
      <c r="AP895" s="1048"/>
      <c r="AQ895" s="1048"/>
      <c r="AR895" s="1048"/>
      <c r="AS895" s="1048"/>
      <c r="AT895" s="1048"/>
      <c r="AU895" s="37"/>
      <c r="AV895" s="37"/>
      <c r="AW895" s="37"/>
      <c r="AX895" s="37"/>
      <c r="AY895" s="37"/>
      <c r="AZ895" s="37"/>
      <c r="BA895" s="37"/>
      <c r="BB895" s="226" t="s">
        <v>946</v>
      </c>
      <c r="BC895" s="455">
        <v>307732</v>
      </c>
      <c r="BD895" s="455">
        <v>354812</v>
      </c>
      <c r="BE895" s="455">
        <v>428000</v>
      </c>
      <c r="BF895" s="455">
        <v>547840</v>
      </c>
      <c r="BG895" s="455">
        <v>610328</v>
      </c>
      <c r="BH895" s="21"/>
      <c r="BI895" s="226" t="s">
        <v>946</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c r="AC896" s="1048"/>
      <c r="AD896" s="1048"/>
      <c r="AE896" s="1048"/>
      <c r="AF896" s="1048"/>
      <c r="AG896" s="1048"/>
      <c r="AH896" s="1048"/>
      <c r="AI896" s="1048"/>
      <c r="AJ896" s="1048"/>
      <c r="AK896" s="1048"/>
      <c r="AL896" s="1048"/>
      <c r="AM896" s="1048"/>
      <c r="AN896" s="1048"/>
      <c r="AO896" s="1048"/>
      <c r="AP896" s="1048"/>
      <c r="AQ896" s="1048"/>
      <c r="AR896" s="1048"/>
      <c r="AS896" s="1048"/>
      <c r="AT896" s="1048"/>
      <c r="AU896" s="37"/>
      <c r="AV896" s="37"/>
      <c r="AW896" s="37"/>
      <c r="AX896" s="37"/>
      <c r="AY896" s="37"/>
      <c r="AZ896" s="37"/>
      <c r="BA896" s="37"/>
      <c r="BB896" s="226" t="s">
        <v>948</v>
      </c>
      <c r="BC896" s="456">
        <v>352022</v>
      </c>
      <c r="BD896" s="456">
        <v>405878</v>
      </c>
      <c r="BE896" s="456">
        <v>489600</v>
      </c>
      <c r="BF896" s="456">
        <v>626688</v>
      </c>
      <c r="BG896" s="456">
        <v>698170</v>
      </c>
      <c r="BH896" s="21"/>
      <c r="BI896" s="226" t="s">
        <v>948</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950</v>
      </c>
      <c r="BC897" s="455">
        <v>404366</v>
      </c>
      <c r="BD897" s="455">
        <v>466230</v>
      </c>
      <c r="BE897" s="455">
        <v>562400</v>
      </c>
      <c r="BF897" s="455">
        <v>719872</v>
      </c>
      <c r="BG897" s="455">
        <v>801982</v>
      </c>
      <c r="BH897" s="21"/>
      <c r="BI897" s="226" t="s">
        <v>950</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795</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955</v>
      </c>
      <c r="BC898" s="456">
        <v>331890</v>
      </c>
      <c r="BD898" s="456">
        <v>382666</v>
      </c>
      <c r="BE898" s="456">
        <v>461600</v>
      </c>
      <c r="BF898" s="456">
        <v>590848</v>
      </c>
      <c r="BG898" s="456">
        <v>658242</v>
      </c>
      <c r="BH898" s="21"/>
      <c r="BI898" s="226" t="s">
        <v>955</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959</v>
      </c>
      <c r="BC899" s="455">
        <v>331890</v>
      </c>
      <c r="BD899" s="455">
        <v>382666</v>
      </c>
      <c r="BE899" s="455">
        <v>461600</v>
      </c>
      <c r="BF899" s="455">
        <v>590848</v>
      </c>
      <c r="BG899" s="455">
        <v>658242</v>
      </c>
      <c r="BH899" s="21"/>
      <c r="BI899" s="226" t="s">
        <v>959</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435" t="s">
        <v>1511</v>
      </c>
      <c r="G900" s="1436"/>
      <c r="H900" s="1436"/>
      <c r="I900" s="1436"/>
      <c r="J900" s="1436"/>
      <c r="K900" s="1436"/>
      <c r="L900" s="1436"/>
      <c r="M900" s="1436"/>
      <c r="N900" s="1436"/>
      <c r="O900" s="1436"/>
      <c r="P900" s="1436"/>
      <c r="Q900" s="1436"/>
      <c r="R900" s="1436"/>
      <c r="S900" s="1436"/>
      <c r="T900" s="1437"/>
      <c r="U900" s="1486" t="s">
        <v>1512</v>
      </c>
      <c r="V900" s="1480"/>
      <c r="W900" s="1480"/>
      <c r="X900" s="1480"/>
      <c r="Y900" s="1480"/>
      <c r="Z900" s="1480"/>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474" t="s">
        <v>1513</v>
      </c>
      <c r="G901" s="1475"/>
      <c r="H901" s="1475"/>
      <c r="I901" s="1475"/>
      <c r="J901" s="1475"/>
      <c r="K901" s="1475"/>
      <c r="L901" s="1475"/>
      <c r="M901" s="1475"/>
      <c r="N901" s="1475"/>
      <c r="O901" s="1475"/>
      <c r="P901" s="1475"/>
      <c r="Q901" s="1475"/>
      <c r="R901" s="1475"/>
      <c r="S901" s="1475"/>
      <c r="T901" s="1476"/>
      <c r="U901" s="1474"/>
      <c r="V901" s="1475"/>
      <c r="W901" s="1475"/>
      <c r="X901" s="1475"/>
      <c r="Y901" s="1475"/>
      <c r="Z901" s="1475"/>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477"/>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730"/>
      <c r="AB902" s="1145" t="s">
        <v>1514</v>
      </c>
      <c r="AC902" s="1145"/>
      <c r="AD902" s="1145"/>
      <c r="AE902" s="1145"/>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027" t="s">
        <v>1515</v>
      </c>
      <c r="G903" s="1028"/>
      <c r="H903" s="1028"/>
      <c r="I903" s="1028"/>
      <c r="J903" s="1028"/>
      <c r="K903" s="1028"/>
      <c r="L903" s="1028"/>
      <c r="M903" s="1028"/>
      <c r="N903" s="1028"/>
      <c r="O903" s="1028"/>
      <c r="P903" s="1028"/>
      <c r="Q903" s="1028"/>
      <c r="R903" s="1028"/>
      <c r="S903" s="1028"/>
      <c r="T903" s="1029"/>
      <c r="U903" s="1030" t="s">
        <v>326</v>
      </c>
      <c r="V903" s="1031"/>
      <c r="W903" s="1031"/>
      <c r="X903" s="1031"/>
      <c r="Y903" s="1031"/>
      <c r="Z903" s="1032"/>
      <c r="AA903" s="1018"/>
      <c r="AB903" s="1019"/>
      <c r="AC903" s="1019"/>
      <c r="AD903" s="1019"/>
      <c r="AE903" s="1019"/>
      <c r="AF903" s="1020"/>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027" t="s">
        <v>1516</v>
      </c>
      <c r="G904" s="1028"/>
      <c r="H904" s="1028"/>
      <c r="I904" s="1028"/>
      <c r="J904" s="1028"/>
      <c r="K904" s="1028"/>
      <c r="L904" s="1028"/>
      <c r="M904" s="1028"/>
      <c r="N904" s="1028"/>
      <c r="O904" s="1028"/>
      <c r="P904" s="1028"/>
      <c r="Q904" s="1028"/>
      <c r="R904" s="1028"/>
      <c r="S904" s="1028"/>
      <c r="T904" s="1029"/>
      <c r="U904" s="1030" t="s">
        <v>326</v>
      </c>
      <c r="V904" s="1031"/>
      <c r="W904" s="1031"/>
      <c r="X904" s="1031"/>
      <c r="Y904" s="1031"/>
      <c r="Z904" s="1032"/>
      <c r="AA904" s="1018"/>
      <c r="AB904" s="1019"/>
      <c r="AC904" s="1019"/>
      <c r="AD904" s="1019"/>
      <c r="AE904" s="1019"/>
      <c r="AF904" s="1020"/>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021" t="s">
        <v>1517</v>
      </c>
      <c r="G905" s="1022"/>
      <c r="H905" s="1022"/>
      <c r="I905" s="1022"/>
      <c r="J905" s="1022"/>
      <c r="K905" s="1022"/>
      <c r="L905" s="1022"/>
      <c r="M905" s="1022"/>
      <c r="N905" s="1022"/>
      <c r="O905" s="1022"/>
      <c r="P905" s="1022"/>
      <c r="Q905" s="1022"/>
      <c r="R905" s="1022"/>
      <c r="S905" s="1022"/>
      <c r="T905" s="1023"/>
      <c r="U905" s="1030" t="s">
        <v>326</v>
      </c>
      <c r="V905" s="1031"/>
      <c r="W905" s="1031"/>
      <c r="X905" s="1031"/>
      <c r="Y905" s="1031"/>
      <c r="Z905" s="1032"/>
      <c r="AA905" s="1018"/>
      <c r="AB905" s="1019"/>
      <c r="AC905" s="1019"/>
      <c r="AD905" s="1019"/>
      <c r="AE905" s="1019"/>
      <c r="AF905" s="1020"/>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021" t="s">
        <v>1518</v>
      </c>
      <c r="G906" s="1022"/>
      <c r="H906" s="1022"/>
      <c r="I906" s="1022"/>
      <c r="J906" s="1022"/>
      <c r="K906" s="1022"/>
      <c r="L906" s="1022"/>
      <c r="M906" s="1022"/>
      <c r="N906" s="1022"/>
      <c r="O906" s="1022"/>
      <c r="P906" s="1022"/>
      <c r="Q906" s="1022"/>
      <c r="R906" s="1022"/>
      <c r="S906" s="1022"/>
      <c r="T906" s="1023"/>
      <c r="U906" s="1030" t="s">
        <v>326</v>
      </c>
      <c r="V906" s="1031"/>
      <c r="W906" s="1031"/>
      <c r="X906" s="1031"/>
      <c r="Y906" s="1031"/>
      <c r="Z906" s="1032"/>
      <c r="AA906" s="1018"/>
      <c r="AB906" s="1019"/>
      <c r="AC906" s="1019"/>
      <c r="AD906" s="1019"/>
      <c r="AE906" s="1019"/>
      <c r="AF906" s="1020"/>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021" t="s">
        <v>1519</v>
      </c>
      <c r="G907" s="1022"/>
      <c r="H907" s="1022"/>
      <c r="I907" s="1022"/>
      <c r="J907" s="1022"/>
      <c r="K907" s="1022"/>
      <c r="L907" s="1022"/>
      <c r="M907" s="1022"/>
      <c r="N907" s="1022"/>
      <c r="O907" s="1022"/>
      <c r="P907" s="1022"/>
      <c r="Q907" s="1022"/>
      <c r="R907" s="1022"/>
      <c r="S907" s="1022"/>
      <c r="T907" s="1023"/>
      <c r="U907" s="1030" t="s">
        <v>326</v>
      </c>
      <c r="V907" s="1031"/>
      <c r="W907" s="1031"/>
      <c r="X907" s="1031"/>
      <c r="Y907" s="1031"/>
      <c r="Z907" s="1032"/>
      <c r="AA907" s="1018"/>
      <c r="AB907" s="1019"/>
      <c r="AC907" s="1019"/>
      <c r="AD907" s="1019"/>
      <c r="AE907" s="1019"/>
      <c r="AF907" s="1020"/>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027" t="s">
        <v>1520</v>
      </c>
      <c r="G908" s="1028"/>
      <c r="H908" s="1028"/>
      <c r="I908" s="1028"/>
      <c r="J908" s="1028"/>
      <c r="K908" s="1028"/>
      <c r="L908" s="1028"/>
      <c r="M908" s="1028"/>
      <c r="N908" s="1028"/>
      <c r="O908" s="1028"/>
      <c r="P908" s="1028"/>
      <c r="Q908" s="1028"/>
      <c r="R908" s="1028"/>
      <c r="S908" s="1028"/>
      <c r="T908" s="1029"/>
      <c r="U908" s="1030" t="s">
        <v>326</v>
      </c>
      <c r="V908" s="1031"/>
      <c r="W908" s="1031"/>
      <c r="X908" s="1031"/>
      <c r="Y908" s="1031"/>
      <c r="Z908" s="1032"/>
      <c r="AA908" s="1018"/>
      <c r="AB908" s="1019"/>
      <c r="AC908" s="1019"/>
      <c r="AD908" s="1019"/>
      <c r="AE908" s="1019"/>
      <c r="AF908" s="1020"/>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027" t="s">
        <v>1521</v>
      </c>
      <c r="G909" s="1028"/>
      <c r="H909" s="1028"/>
      <c r="I909" s="1028"/>
      <c r="J909" s="1028"/>
      <c r="K909" s="1028"/>
      <c r="L909" s="1028"/>
      <c r="M909" s="1028"/>
      <c r="N909" s="1028"/>
      <c r="O909" s="1028"/>
      <c r="P909" s="1028"/>
      <c r="Q909" s="1028"/>
      <c r="R909" s="1028"/>
      <c r="S909" s="1028"/>
      <c r="T909" s="1029"/>
      <c r="U909" s="1030" t="s">
        <v>326</v>
      </c>
      <c r="V909" s="1031"/>
      <c r="W909" s="1031"/>
      <c r="X909" s="1031"/>
      <c r="Y909" s="1031"/>
      <c r="Z909" s="1032"/>
      <c r="AA909" s="1018"/>
      <c r="AB909" s="1019"/>
      <c r="AC909" s="1019"/>
      <c r="AD909" s="1019"/>
      <c r="AE909" s="1019"/>
      <c r="AF909" s="1020"/>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027" t="s">
        <v>1522</v>
      </c>
      <c r="G910" s="1028"/>
      <c r="H910" s="1028"/>
      <c r="I910" s="1028"/>
      <c r="J910" s="1028"/>
      <c r="K910" s="1028"/>
      <c r="L910" s="1028"/>
      <c r="M910" s="1028"/>
      <c r="N910" s="1028"/>
      <c r="O910" s="1028"/>
      <c r="P910" s="1028"/>
      <c r="Q910" s="1028"/>
      <c r="R910" s="1028"/>
      <c r="S910" s="1028"/>
      <c r="T910" s="1029"/>
      <c r="U910" s="1030" t="s">
        <v>326</v>
      </c>
      <c r="V910" s="1031"/>
      <c r="W910" s="1031"/>
      <c r="X910" s="1031"/>
      <c r="Y910" s="1031"/>
      <c r="Z910" s="1032"/>
      <c r="AA910" s="1018"/>
      <c r="AB910" s="1019"/>
      <c r="AC910" s="1019"/>
      <c r="AD910" s="1019"/>
      <c r="AE910" s="1019"/>
      <c r="AF910" s="1020"/>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027" t="s">
        <v>1523</v>
      </c>
      <c r="G911" s="1028"/>
      <c r="H911" s="1028"/>
      <c r="I911" s="1028"/>
      <c r="J911" s="1028"/>
      <c r="K911" s="1028"/>
      <c r="L911" s="1028"/>
      <c r="M911" s="1028"/>
      <c r="N911" s="1028"/>
      <c r="O911" s="1028"/>
      <c r="P911" s="1028"/>
      <c r="Q911" s="1028"/>
      <c r="R911" s="1028"/>
      <c r="S911" s="1028"/>
      <c r="T911" s="1029"/>
      <c r="U911" s="1030" t="s">
        <v>326</v>
      </c>
      <c r="V911" s="1031"/>
      <c r="W911" s="1031"/>
      <c r="X911" s="1031"/>
      <c r="Y911" s="1031"/>
      <c r="Z911" s="1032"/>
      <c r="AA911" s="1018"/>
      <c r="AB911" s="1019"/>
      <c r="AC911" s="1019"/>
      <c r="AD911" s="1019"/>
      <c r="AE911" s="1019"/>
      <c r="AF911" s="1020"/>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027" t="s">
        <v>1524</v>
      </c>
      <c r="G912" s="1028"/>
      <c r="H912" s="1028"/>
      <c r="I912" s="1028"/>
      <c r="J912" s="1028"/>
      <c r="K912" s="1028"/>
      <c r="L912" s="1028"/>
      <c r="M912" s="1028"/>
      <c r="N912" s="1028"/>
      <c r="O912" s="1028"/>
      <c r="P912" s="1028"/>
      <c r="Q912" s="1028"/>
      <c r="R912" s="1028"/>
      <c r="S912" s="1028"/>
      <c r="T912" s="1029"/>
      <c r="U912" s="1030" t="s">
        <v>326</v>
      </c>
      <c r="V912" s="1031"/>
      <c r="W912" s="1031"/>
      <c r="X912" s="1031"/>
      <c r="Y912" s="1031"/>
      <c r="Z912" s="1032"/>
      <c r="AA912" s="1018"/>
      <c r="AB912" s="1019"/>
      <c r="AC912" s="1019"/>
      <c r="AD912" s="1019"/>
      <c r="AE912" s="1019"/>
      <c r="AF912" s="1020"/>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027" t="s">
        <v>1525</v>
      </c>
      <c r="G913" s="1028"/>
      <c r="H913" s="1028"/>
      <c r="I913" s="1028"/>
      <c r="J913" s="1028"/>
      <c r="K913" s="1028"/>
      <c r="L913" s="1028"/>
      <c r="M913" s="1028"/>
      <c r="N913" s="1028"/>
      <c r="O913" s="1028"/>
      <c r="P913" s="1028"/>
      <c r="Q913" s="1028"/>
      <c r="R913" s="1028"/>
      <c r="S913" s="1028"/>
      <c r="T913" s="1029"/>
      <c r="U913" s="1030" t="s">
        <v>326</v>
      </c>
      <c r="V913" s="1031"/>
      <c r="W913" s="1031"/>
      <c r="X913" s="1031"/>
      <c r="Y913" s="1031"/>
      <c r="Z913" s="1032"/>
      <c r="AA913" s="1018"/>
      <c r="AB913" s="1019"/>
      <c r="AC913" s="1019"/>
      <c r="AD913" s="1019"/>
      <c r="AE913" s="1019"/>
      <c r="AF913" s="1020"/>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027" t="s">
        <v>1526</v>
      </c>
      <c r="G914" s="1028"/>
      <c r="H914" s="1028"/>
      <c r="I914" s="1028"/>
      <c r="J914" s="1028"/>
      <c r="K914" s="1028"/>
      <c r="L914" s="1028"/>
      <c r="M914" s="1028"/>
      <c r="N914" s="1028"/>
      <c r="O914" s="1028"/>
      <c r="P914" s="1028"/>
      <c r="Q914" s="1028"/>
      <c r="R914" s="1028"/>
      <c r="S914" s="1028"/>
      <c r="T914" s="1029"/>
      <c r="U914" s="1030" t="s">
        <v>326</v>
      </c>
      <c r="V914" s="1031"/>
      <c r="W914" s="1031"/>
      <c r="X914" s="1031"/>
      <c r="Y914" s="1031"/>
      <c r="Z914" s="1032"/>
      <c r="AA914" s="1018"/>
      <c r="AB914" s="1019"/>
      <c r="AC914" s="1019"/>
      <c r="AD914" s="1019"/>
      <c r="AE914" s="1019"/>
      <c r="AF914" s="1020"/>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027" t="s">
        <v>1527</v>
      </c>
      <c r="G915" s="1028"/>
      <c r="H915" s="1028"/>
      <c r="I915" s="1028"/>
      <c r="J915" s="1028"/>
      <c r="K915" s="1028"/>
      <c r="L915" s="1028"/>
      <c r="M915" s="1028"/>
      <c r="N915" s="1028"/>
      <c r="O915" s="1028"/>
      <c r="P915" s="1028"/>
      <c r="Q915" s="1028"/>
      <c r="R915" s="1028"/>
      <c r="S915" s="1028"/>
      <c r="T915" s="1029"/>
      <c r="U915" s="1030" t="s">
        <v>326</v>
      </c>
      <c r="V915" s="1031"/>
      <c r="W915" s="1031"/>
      <c r="X915" s="1031"/>
      <c r="Y915" s="1031"/>
      <c r="Z915" s="1032"/>
      <c r="AA915" s="1018"/>
      <c r="AB915" s="1019"/>
      <c r="AC915" s="1019"/>
      <c r="AD915" s="1019"/>
      <c r="AE915" s="1019"/>
      <c r="AF915" s="1020"/>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024" t="s">
        <v>1528</v>
      </c>
      <c r="G916" s="1025"/>
      <c r="H916" s="1025"/>
      <c r="I916" s="1025"/>
      <c r="J916" s="1025"/>
      <c r="K916" s="1025"/>
      <c r="L916" s="1025"/>
      <c r="M916" s="1025"/>
      <c r="N916" s="1025"/>
      <c r="O916" s="1025"/>
      <c r="P916" s="1025"/>
      <c r="Q916" s="1025"/>
      <c r="R916" s="1025"/>
      <c r="S916" s="1025"/>
      <c r="T916" s="1026"/>
      <c r="U916" s="1030" t="s">
        <v>326</v>
      </c>
      <c r="V916" s="1031"/>
      <c r="W916" s="1031"/>
      <c r="X916" s="1031"/>
      <c r="Y916" s="1031"/>
      <c r="Z916" s="1032"/>
      <c r="AA916" s="1018"/>
      <c r="AB916" s="1019"/>
      <c r="AC916" s="1019"/>
      <c r="AD916" s="1019"/>
      <c r="AE916" s="1019"/>
      <c r="AF916" s="1020"/>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027" t="s">
        <v>1529</v>
      </c>
      <c r="G917" s="1028"/>
      <c r="H917" s="1028"/>
      <c r="I917" s="1028"/>
      <c r="J917" s="1028"/>
      <c r="K917" s="1028"/>
      <c r="L917" s="1028"/>
      <c r="M917" s="1028"/>
      <c r="N917" s="1028"/>
      <c r="O917" s="1028"/>
      <c r="P917" s="1028"/>
      <c r="Q917" s="1028"/>
      <c r="R917" s="1028"/>
      <c r="S917" s="1028"/>
      <c r="T917" s="1029"/>
      <c r="U917" s="1030" t="s">
        <v>326</v>
      </c>
      <c r="V917" s="1031"/>
      <c r="W917" s="1031"/>
      <c r="X917" s="1031"/>
      <c r="Y917" s="1031"/>
      <c r="Z917" s="1032"/>
      <c r="AA917" s="1018"/>
      <c r="AB917" s="1019"/>
      <c r="AC917" s="1019"/>
      <c r="AD917" s="1019"/>
      <c r="AE917" s="1019"/>
      <c r="AF917" s="1020"/>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021" t="s">
        <v>1530</v>
      </c>
      <c r="G918" s="1022"/>
      <c r="H918" s="1022"/>
      <c r="I918" s="1022"/>
      <c r="J918" s="1022"/>
      <c r="K918" s="1022"/>
      <c r="L918" s="1022"/>
      <c r="M918" s="1022"/>
      <c r="N918" s="1022"/>
      <c r="O918" s="1022"/>
      <c r="P918" s="1022"/>
      <c r="Q918" s="1022"/>
      <c r="R918" s="1022"/>
      <c r="S918" s="1022"/>
      <c r="T918" s="1023"/>
      <c r="U918" s="1030" t="s">
        <v>326</v>
      </c>
      <c r="V918" s="1031"/>
      <c r="W918" s="1031"/>
      <c r="X918" s="1031"/>
      <c r="Y918" s="1031"/>
      <c r="Z918" s="1032"/>
      <c r="AA918" s="1018"/>
      <c r="AB918" s="1019"/>
      <c r="AC918" s="1019"/>
      <c r="AD918" s="1019"/>
      <c r="AE918" s="1019"/>
      <c r="AF918" s="1020"/>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021" t="s">
        <v>1531</v>
      </c>
      <c r="G919" s="1022"/>
      <c r="H919" s="1022"/>
      <c r="I919" s="1022"/>
      <c r="J919" s="1022"/>
      <c r="K919" s="1022"/>
      <c r="L919" s="1022"/>
      <c r="M919" s="1022"/>
      <c r="N919" s="1022"/>
      <c r="O919" s="1022"/>
      <c r="P919" s="1022"/>
      <c r="Q919" s="1022"/>
      <c r="R919" s="1022"/>
      <c r="S919" s="1022"/>
      <c r="T919" s="1023"/>
      <c r="U919" s="1030" t="s">
        <v>326</v>
      </c>
      <c r="V919" s="1031"/>
      <c r="W919" s="1031"/>
      <c r="X919" s="1031"/>
      <c r="Y919" s="1031"/>
      <c r="Z919" s="1032"/>
      <c r="AA919" s="1018"/>
      <c r="AB919" s="1019"/>
      <c r="AC919" s="1019"/>
      <c r="AD919" s="1019"/>
      <c r="AE919" s="1019"/>
      <c r="AF919" s="1020"/>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021" t="s">
        <v>1532</v>
      </c>
      <c r="G920" s="1022"/>
      <c r="H920" s="1022"/>
      <c r="I920" s="1022"/>
      <c r="J920" s="1022"/>
      <c r="K920" s="1022"/>
      <c r="L920" s="1022"/>
      <c r="M920" s="1022"/>
      <c r="N920" s="1022"/>
      <c r="O920" s="1022"/>
      <c r="P920" s="1022"/>
      <c r="Q920" s="1022"/>
      <c r="R920" s="1022"/>
      <c r="S920" s="1022"/>
      <c r="T920" s="1023"/>
      <c r="U920" s="1030" t="s">
        <v>326</v>
      </c>
      <c r="V920" s="1031"/>
      <c r="W920" s="1031"/>
      <c r="X920" s="1031"/>
      <c r="Y920" s="1031"/>
      <c r="Z920" s="1032"/>
      <c r="AA920" s="1018"/>
      <c r="AB920" s="1019"/>
      <c r="AC920" s="1019"/>
      <c r="AD920" s="1019"/>
      <c r="AE920" s="1019"/>
      <c r="AF920" s="1020"/>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027" t="s">
        <v>1533</v>
      </c>
      <c r="G921" s="1028"/>
      <c r="H921" s="1028"/>
      <c r="I921" s="1028"/>
      <c r="J921" s="1028"/>
      <c r="K921" s="1028"/>
      <c r="L921" s="1028"/>
      <c r="M921" s="1028"/>
      <c r="N921" s="1028"/>
      <c r="O921" s="1028"/>
      <c r="P921" s="1028"/>
      <c r="Q921" s="1028"/>
      <c r="R921" s="1028"/>
      <c r="S921" s="1028"/>
      <c r="T921" s="1029"/>
      <c r="U921" s="1086" t="s">
        <v>326</v>
      </c>
      <c r="V921" s="1087"/>
      <c r="W921" s="1087"/>
      <c r="X921" s="1087"/>
      <c r="Y921" s="1087"/>
      <c r="Z921" s="1088"/>
      <c r="AA921" s="1033"/>
      <c r="AB921" s="1034"/>
      <c r="AC921" s="1034"/>
      <c r="AD921" s="1034"/>
      <c r="AE921" s="1034"/>
      <c r="AF921" s="1035"/>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027" t="s">
        <v>1534</v>
      </c>
      <c r="G922" s="1028"/>
      <c r="H922" s="1028"/>
      <c r="I922" s="1028"/>
      <c r="J922" s="1028"/>
      <c r="K922" s="1028"/>
      <c r="L922" s="1028"/>
      <c r="M922" s="1028"/>
      <c r="N922" s="1028"/>
      <c r="O922" s="1028"/>
      <c r="P922" s="1028"/>
      <c r="Q922" s="1028"/>
      <c r="R922" s="1028"/>
      <c r="S922" s="1028"/>
      <c r="T922" s="1029"/>
      <c r="U922" s="1086" t="s">
        <v>326</v>
      </c>
      <c r="V922" s="1087"/>
      <c r="W922" s="1087"/>
      <c r="X922" s="1087"/>
      <c r="Y922" s="1087"/>
      <c r="Z922" s="1088"/>
      <c r="AA922" s="1033"/>
      <c r="AB922" s="1034"/>
      <c r="AC922" s="1034"/>
      <c r="AD922" s="1034"/>
      <c r="AE922" s="1034"/>
      <c r="AF922" s="1035"/>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027" t="s">
        <v>1535</v>
      </c>
      <c r="G923" s="1028"/>
      <c r="H923" s="1028"/>
      <c r="I923" s="1028"/>
      <c r="J923" s="1028"/>
      <c r="K923" s="1028"/>
      <c r="L923" s="1028"/>
      <c r="M923" s="1028"/>
      <c r="N923" s="1028"/>
      <c r="O923" s="1028"/>
      <c r="P923" s="1028"/>
      <c r="Q923" s="1028"/>
      <c r="R923" s="1028"/>
      <c r="S923" s="1028"/>
      <c r="T923" s="1029"/>
      <c r="U923" s="1086" t="s">
        <v>326</v>
      </c>
      <c r="V923" s="1087"/>
      <c r="W923" s="1087"/>
      <c r="X923" s="1087"/>
      <c r="Y923" s="1087"/>
      <c r="Z923" s="1088"/>
      <c r="AA923" s="1033"/>
      <c r="AB923" s="1034"/>
      <c r="AC923" s="1034"/>
      <c r="AD923" s="1034"/>
      <c r="AE923" s="1034"/>
      <c r="AF923" s="1035"/>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021" t="s">
        <v>1536</v>
      </c>
      <c r="G924" s="1022"/>
      <c r="H924" s="1022"/>
      <c r="I924" s="1022"/>
      <c r="J924" s="1022"/>
      <c r="K924" s="1022"/>
      <c r="L924" s="1022"/>
      <c r="M924" s="1022"/>
      <c r="N924" s="1022"/>
      <c r="O924" s="1022"/>
      <c r="P924" s="1022"/>
      <c r="Q924" s="1022"/>
      <c r="R924" s="1022"/>
      <c r="S924" s="1022"/>
      <c r="T924" s="1023"/>
      <c r="U924" s="1030" t="s">
        <v>326</v>
      </c>
      <c r="V924" s="1031"/>
      <c r="W924" s="1031"/>
      <c r="X924" s="1031"/>
      <c r="Y924" s="1031"/>
      <c r="Z924" s="1032"/>
      <c r="AA924" s="1018"/>
      <c r="AB924" s="1019"/>
      <c r="AC924" s="1019"/>
      <c r="AD924" s="1019"/>
      <c r="AE924" s="1019"/>
      <c r="AF924" s="1020"/>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021" t="s">
        <v>1537</v>
      </c>
      <c r="G925" s="1022"/>
      <c r="H925" s="1022"/>
      <c r="I925" s="1022"/>
      <c r="J925" s="1022"/>
      <c r="K925" s="1022"/>
      <c r="L925" s="1022"/>
      <c r="M925" s="1022"/>
      <c r="N925" s="1022"/>
      <c r="O925" s="1022"/>
      <c r="P925" s="1022"/>
      <c r="Q925" s="1022"/>
      <c r="R925" s="1022"/>
      <c r="S925" s="1022"/>
      <c r="T925" s="1023"/>
      <c r="U925" s="1030" t="s">
        <v>326</v>
      </c>
      <c r="V925" s="1031"/>
      <c r="W925" s="1031"/>
      <c r="X925" s="1031"/>
      <c r="Y925" s="1031"/>
      <c r="Z925" s="1032"/>
      <c r="AA925" s="1018"/>
      <c r="AB925" s="1019"/>
      <c r="AC925" s="1019"/>
      <c r="AD925" s="1019"/>
      <c r="AE925" s="1019"/>
      <c r="AF925" s="1020"/>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021" t="s">
        <v>1538</v>
      </c>
      <c r="G926" s="1022"/>
      <c r="H926" s="1022"/>
      <c r="I926" s="1022"/>
      <c r="J926" s="1022"/>
      <c r="K926" s="1022"/>
      <c r="L926" s="1022"/>
      <c r="M926" s="1022"/>
      <c r="N926" s="1022"/>
      <c r="O926" s="1022"/>
      <c r="P926" s="1022"/>
      <c r="Q926" s="1022"/>
      <c r="R926" s="1022"/>
      <c r="S926" s="1022"/>
      <c r="T926" s="1023"/>
      <c r="U926" s="1030" t="s">
        <v>326</v>
      </c>
      <c r="V926" s="1031"/>
      <c r="W926" s="1031"/>
      <c r="X926" s="1031"/>
      <c r="Y926" s="1031"/>
      <c r="Z926" s="1032"/>
      <c r="AA926" s="1018"/>
      <c r="AB926" s="1019"/>
      <c r="AC926" s="1019"/>
      <c r="AD926" s="1019"/>
      <c r="AE926" s="1019"/>
      <c r="AF926" s="1020"/>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021" t="s">
        <v>1539</v>
      </c>
      <c r="G927" s="1022"/>
      <c r="H927" s="1022"/>
      <c r="I927" s="1022"/>
      <c r="J927" s="1022"/>
      <c r="K927" s="1022"/>
      <c r="L927" s="1022"/>
      <c r="M927" s="1022"/>
      <c r="N927" s="1022"/>
      <c r="O927" s="1022"/>
      <c r="P927" s="1022"/>
      <c r="Q927" s="1022"/>
      <c r="R927" s="1022"/>
      <c r="S927" s="1022"/>
      <c r="T927" s="1023"/>
      <c r="U927" s="1030" t="s">
        <v>326</v>
      </c>
      <c r="V927" s="1031"/>
      <c r="W927" s="1031"/>
      <c r="X927" s="1031"/>
      <c r="Y927" s="1031"/>
      <c r="Z927" s="1032"/>
      <c r="AA927" s="1018"/>
      <c r="AB927" s="1019"/>
      <c r="AC927" s="1019"/>
      <c r="AD927" s="1019"/>
      <c r="AE927" s="1019"/>
      <c r="AF927" s="1020"/>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021" t="s">
        <v>1540</v>
      </c>
      <c r="G928" s="1022"/>
      <c r="H928" s="1022"/>
      <c r="I928" s="1022"/>
      <c r="J928" s="1022"/>
      <c r="K928" s="1022"/>
      <c r="L928" s="1022"/>
      <c r="M928" s="1022"/>
      <c r="N928" s="1022"/>
      <c r="O928" s="1022"/>
      <c r="P928" s="1022"/>
      <c r="Q928" s="1022"/>
      <c r="R928" s="1022"/>
      <c r="S928" s="1022"/>
      <c r="T928" s="1023"/>
      <c r="U928" s="1030" t="s">
        <v>326</v>
      </c>
      <c r="V928" s="1031"/>
      <c r="W928" s="1031"/>
      <c r="X928" s="1031"/>
      <c r="Y928" s="1031"/>
      <c r="Z928" s="1032"/>
      <c r="AA928" s="1018"/>
      <c r="AB928" s="1019"/>
      <c r="AC928" s="1019"/>
      <c r="AD928" s="1019"/>
      <c r="AE928" s="1019"/>
      <c r="AF928" s="1020"/>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1541</v>
      </c>
      <c r="G929" s="9"/>
      <c r="H929" s="9"/>
      <c r="I929" s="9"/>
      <c r="J929" s="9"/>
      <c r="K929" s="9"/>
      <c r="L929" s="9"/>
      <c r="M929" s="9"/>
      <c r="N929" s="9"/>
      <c r="O929" s="9"/>
      <c r="P929" s="1086" t="s">
        <v>712</v>
      </c>
      <c r="Q929" s="1031"/>
      <c r="R929" s="1031"/>
      <c r="S929" s="1031"/>
      <c r="T929" s="1032"/>
      <c r="U929" s="1030" t="s">
        <v>326</v>
      </c>
      <c r="V929" s="1031"/>
      <c r="W929" s="1031"/>
      <c r="X929" s="1031"/>
      <c r="Y929" s="1031"/>
      <c r="Z929" s="1032"/>
      <c r="AA929" s="1018"/>
      <c r="AB929" s="1019"/>
      <c r="AC929" s="1019"/>
      <c r="AD929" s="1019"/>
      <c r="AE929" s="1019"/>
      <c r="AF929" s="1020"/>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027" t="s">
        <v>1542</v>
      </c>
      <c r="G930" s="1028"/>
      <c r="H930" s="1029"/>
      <c r="I930" s="1040" t="s">
        <v>1175</v>
      </c>
      <c r="J930" s="1041"/>
      <c r="K930" s="1041"/>
      <c r="L930" s="1041"/>
      <c r="M930" s="1041"/>
      <c r="N930" s="1041"/>
      <c r="O930" s="1041"/>
      <c r="P930" s="1041"/>
      <c r="Q930" s="1041"/>
      <c r="R930" s="1041"/>
      <c r="S930" s="1041"/>
      <c r="T930" s="1042"/>
      <c r="U930" s="1030" t="s">
        <v>326</v>
      </c>
      <c r="V930" s="1031"/>
      <c r="W930" s="1031"/>
      <c r="X930" s="1031"/>
      <c r="Y930" s="1031"/>
      <c r="Z930" s="1032"/>
      <c r="AA930" s="1018"/>
      <c r="AB930" s="1019"/>
      <c r="AC930" s="1019"/>
      <c r="AD930" s="1019"/>
      <c r="AE930" s="1019"/>
      <c r="AF930" s="1020"/>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027" t="s">
        <v>987</v>
      </c>
      <c r="G931" s="1028"/>
      <c r="H931" s="1029"/>
      <c r="I931" s="1040" t="s">
        <v>1175</v>
      </c>
      <c r="J931" s="1041"/>
      <c r="K931" s="1041"/>
      <c r="L931" s="1041"/>
      <c r="M931" s="1041"/>
      <c r="N931" s="1041"/>
      <c r="O931" s="1041"/>
      <c r="P931" s="1041"/>
      <c r="Q931" s="1041"/>
      <c r="R931" s="1041"/>
      <c r="S931" s="1041"/>
      <c r="T931" s="1042"/>
      <c r="U931" s="1030" t="s">
        <v>326</v>
      </c>
      <c r="V931" s="1031"/>
      <c r="W931" s="1031"/>
      <c r="X931" s="1031"/>
      <c r="Y931" s="1031"/>
      <c r="Z931" s="1032"/>
      <c r="AA931" s="1018"/>
      <c r="AB931" s="1019"/>
      <c r="AC931" s="1019"/>
      <c r="AD931" s="1019"/>
      <c r="AE931" s="1019"/>
      <c r="AF931" s="1020"/>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027" t="s">
        <v>1543</v>
      </c>
      <c r="G932" s="1028"/>
      <c r="H932" s="1029"/>
      <c r="I932" s="1040" t="s">
        <v>1175</v>
      </c>
      <c r="J932" s="1041"/>
      <c r="K932" s="1041"/>
      <c r="L932" s="1041"/>
      <c r="M932" s="1041"/>
      <c r="N932" s="1041"/>
      <c r="O932" s="1041"/>
      <c r="P932" s="1041"/>
      <c r="Q932" s="1041"/>
      <c r="R932" s="1041"/>
      <c r="S932" s="1041"/>
      <c r="T932" s="1042"/>
      <c r="U932" s="1030" t="s">
        <v>326</v>
      </c>
      <c r="V932" s="1031"/>
      <c r="W932" s="1031"/>
      <c r="X932" s="1031"/>
      <c r="Y932" s="1031"/>
      <c r="Z932" s="1032"/>
      <c r="AA932" s="1018"/>
      <c r="AB932" s="1019"/>
      <c r="AC932" s="1019"/>
      <c r="AD932" s="1019"/>
      <c r="AE932" s="1019"/>
      <c r="AF932" s="1020"/>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027" t="s">
        <v>1174</v>
      </c>
      <c r="G933" s="1028"/>
      <c r="H933" s="1029"/>
      <c r="I933" s="1040" t="s">
        <v>1175</v>
      </c>
      <c r="J933" s="1041"/>
      <c r="K933" s="1041"/>
      <c r="L933" s="1041"/>
      <c r="M933" s="1041"/>
      <c r="N933" s="1041"/>
      <c r="O933" s="1041"/>
      <c r="P933" s="1041"/>
      <c r="Q933" s="1041"/>
      <c r="R933" s="1041"/>
      <c r="S933" s="1041"/>
      <c r="T933" s="1042"/>
      <c r="U933" s="1030" t="s">
        <v>326</v>
      </c>
      <c r="V933" s="1031"/>
      <c r="W933" s="1031"/>
      <c r="X933" s="1031"/>
      <c r="Y933" s="1031"/>
      <c r="Z933" s="1032"/>
      <c r="AA933" s="1018"/>
      <c r="AB933" s="1019"/>
      <c r="AC933" s="1019"/>
      <c r="AD933" s="1019"/>
      <c r="AE933" s="1019"/>
      <c r="AF933" s="1020"/>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027" t="s">
        <v>1174</v>
      </c>
      <c r="G934" s="1028"/>
      <c r="H934" s="1029"/>
      <c r="I934" s="1040" t="s">
        <v>1175</v>
      </c>
      <c r="J934" s="1041"/>
      <c r="K934" s="1041"/>
      <c r="L934" s="1041"/>
      <c r="M934" s="1041"/>
      <c r="N934" s="1041"/>
      <c r="O934" s="1041"/>
      <c r="P934" s="1041"/>
      <c r="Q934" s="1041"/>
      <c r="R934" s="1041"/>
      <c r="S934" s="1041"/>
      <c r="T934" s="1042"/>
      <c r="U934" s="1030" t="s">
        <v>326</v>
      </c>
      <c r="V934" s="1031"/>
      <c r="W934" s="1031"/>
      <c r="X934" s="1031"/>
      <c r="Y934" s="1031"/>
      <c r="Z934" s="1032"/>
      <c r="AA934" s="1018"/>
      <c r="AB934" s="1019"/>
      <c r="AC934" s="1019"/>
      <c r="AD934" s="1019"/>
      <c r="AE934" s="1019"/>
      <c r="AF934" s="1020"/>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830</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1544</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1545</v>
      </c>
      <c r="D939" s="9"/>
      <c r="E939" s="9"/>
      <c r="F939" s="9"/>
      <c r="G939" s="9"/>
      <c r="H939" s="9"/>
      <c r="I939" s="9"/>
      <c r="J939" s="9"/>
      <c r="K939" s="9"/>
      <c r="L939" s="1139">
        <v>45707</v>
      </c>
      <c r="M939" s="1140"/>
      <c r="N939" s="1140"/>
      <c r="O939" s="1140"/>
      <c r="P939" s="1140"/>
      <c r="Q939" s="1140"/>
      <c r="R939" s="1140"/>
      <c r="S939" s="1141"/>
      <c r="U939" s="178" t="s">
        <v>1545</v>
      </c>
      <c r="V939" s="9"/>
      <c r="W939" s="9"/>
      <c r="X939" s="9"/>
      <c r="Y939" s="9"/>
      <c r="Z939" s="9"/>
      <c r="AA939" s="9"/>
      <c r="AB939" s="9"/>
      <c r="AC939" s="9"/>
      <c r="AD939" s="45"/>
      <c r="AE939" s="1139"/>
      <c r="AF939" s="1320"/>
      <c r="AG939" s="1320"/>
      <c r="AH939" s="1320"/>
      <c r="AI939" s="1320"/>
      <c r="AJ939" s="1320"/>
      <c r="AK939" s="1321"/>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1546</v>
      </c>
      <c r="D940" s="9"/>
      <c r="E940" s="9"/>
      <c r="F940" s="9"/>
      <c r="G940" s="9"/>
      <c r="H940" s="9"/>
      <c r="I940" s="9"/>
      <c r="J940" s="9"/>
      <c r="K940" s="9"/>
      <c r="L940" s="1393" t="s">
        <v>1446</v>
      </c>
      <c r="M940" s="1140"/>
      <c r="N940" s="1140"/>
      <c r="O940" s="1140"/>
      <c r="P940" s="1140"/>
      <c r="Q940" s="1140"/>
      <c r="R940" s="1140"/>
      <c r="S940" s="1141"/>
      <c r="U940" s="178" t="s">
        <v>1546</v>
      </c>
      <c r="V940" s="9"/>
      <c r="W940" s="9"/>
      <c r="X940" s="9"/>
      <c r="Y940" s="9"/>
      <c r="Z940" s="9"/>
      <c r="AA940" s="9"/>
      <c r="AB940" s="9"/>
      <c r="AC940" s="9"/>
      <c r="AD940" s="45"/>
      <c r="AE940" s="1393"/>
      <c r="AF940" s="1463"/>
      <c r="AG940" s="1463"/>
      <c r="AH940" s="1463"/>
      <c r="AI940" s="1463"/>
      <c r="AJ940" s="1463"/>
      <c r="AK940" s="1464"/>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1547</v>
      </c>
      <c r="D941" s="9"/>
      <c r="E941" s="9"/>
      <c r="L941" s="1330" t="s">
        <v>2458</v>
      </c>
      <c r="M941" s="1331"/>
      <c r="N941" s="1331"/>
      <c r="O941" s="1331"/>
      <c r="P941" s="1331"/>
      <c r="Q941" s="1331"/>
      <c r="R941" s="1331"/>
      <c r="S941" s="1332"/>
      <c r="U941" s="178" t="s">
        <v>1547</v>
      </c>
      <c r="V941" s="9"/>
      <c r="W941" s="9"/>
      <c r="AE941" s="1330" t="s">
        <v>321</v>
      </c>
      <c r="AF941" s="1331"/>
      <c r="AG941" s="1331"/>
      <c r="AH941" s="1331"/>
      <c r="AI941" s="1331"/>
      <c r="AJ941" s="1331"/>
      <c r="AK941" s="1332"/>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1548</v>
      </c>
      <c r="D942" s="9"/>
      <c r="E942" s="9"/>
      <c r="F942" s="9"/>
      <c r="G942" s="9"/>
      <c r="H942" s="9"/>
      <c r="I942" s="9"/>
      <c r="J942" s="9"/>
      <c r="K942" s="9"/>
      <c r="L942" s="1460">
        <v>1</v>
      </c>
      <c r="M942" s="1461"/>
      <c r="N942" s="1461"/>
      <c r="O942" s="1461"/>
      <c r="P942" s="1461"/>
      <c r="Q942" s="1461"/>
      <c r="R942" s="1461"/>
      <c r="S942" s="1462"/>
      <c r="U942" s="178" t="s">
        <v>1548</v>
      </c>
      <c r="V942" s="9"/>
      <c r="W942" s="9"/>
      <c r="X942" s="9"/>
      <c r="Y942" s="9"/>
      <c r="Z942" s="9"/>
      <c r="AA942" s="9"/>
      <c r="AB942" s="9"/>
      <c r="AC942" s="9"/>
      <c r="AD942" s="45"/>
      <c r="AE942" s="1460"/>
      <c r="AF942" s="1461"/>
      <c r="AG942" s="1461"/>
      <c r="AH942" s="1461"/>
      <c r="AI942" s="1461"/>
      <c r="AJ942" s="1461"/>
      <c r="AK942" s="1462"/>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1549</v>
      </c>
      <c r="D943" s="9"/>
      <c r="E943" s="9"/>
      <c r="F943" s="9"/>
      <c r="G943" s="9"/>
      <c r="H943" s="9"/>
      <c r="I943" s="9"/>
      <c r="J943" s="9"/>
      <c r="K943" s="9"/>
      <c r="L943" s="1466">
        <v>106</v>
      </c>
      <c r="M943" s="1467"/>
      <c r="N943" s="1467"/>
      <c r="O943" s="1467"/>
      <c r="P943" s="1467"/>
      <c r="Q943" s="1467"/>
      <c r="R943" s="1467"/>
      <c r="S943" s="1468"/>
      <c r="U943" s="178" t="s">
        <v>1549</v>
      </c>
      <c r="V943" s="9"/>
      <c r="W943" s="9"/>
      <c r="X943" s="9"/>
      <c r="Y943" s="9"/>
      <c r="Z943" s="9"/>
      <c r="AA943" s="9"/>
      <c r="AB943" s="9"/>
      <c r="AC943" s="9"/>
      <c r="AD943" s="45"/>
      <c r="AE943" s="1439"/>
      <c r="AF943" s="1323"/>
      <c r="AG943" s="1323"/>
      <c r="AH943" s="1323"/>
      <c r="AI943" s="1323"/>
      <c r="AJ943" s="1323"/>
      <c r="AK943" s="1324"/>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1550</v>
      </c>
      <c r="D944" s="9"/>
      <c r="E944" s="9"/>
      <c r="F944" s="9"/>
      <c r="G944" s="9"/>
      <c r="H944" s="9"/>
      <c r="I944" s="9"/>
      <c r="J944" s="9"/>
      <c r="K944" s="9"/>
      <c r="L944" s="1037">
        <v>1089574</v>
      </c>
      <c r="M944" s="1038"/>
      <c r="N944" s="1038"/>
      <c r="O944" s="1038"/>
      <c r="P944" s="1038"/>
      <c r="Q944" s="1038"/>
      <c r="R944" s="1038"/>
      <c r="S944" s="1039"/>
      <c r="U944" s="178" t="s">
        <v>1550</v>
      </c>
      <c r="V944" s="9"/>
      <c r="W944" s="9"/>
      <c r="X944" s="9"/>
      <c r="Y944" s="9"/>
      <c r="Z944" s="9"/>
      <c r="AA944" s="9"/>
      <c r="AB944" s="9"/>
      <c r="AC944" s="9"/>
      <c r="AD944" s="45"/>
      <c r="AE944" s="1018"/>
      <c r="AF944" s="1019"/>
      <c r="AG944" s="1019"/>
      <c r="AH944" s="1019"/>
      <c r="AI944" s="1019"/>
      <c r="AJ944" s="1019"/>
      <c r="AK944" s="1020"/>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1551</v>
      </c>
      <c r="D945" s="9"/>
      <c r="E945" s="9"/>
      <c r="F945" s="9"/>
      <c r="G945" s="9"/>
      <c r="H945" s="9"/>
      <c r="I945" s="9"/>
      <c r="J945" s="9"/>
      <c r="K945" s="9"/>
      <c r="L945" s="1037">
        <f>L944*20</f>
        <v>21791480</v>
      </c>
      <c r="M945" s="1038"/>
      <c r="N945" s="1038"/>
      <c r="O945" s="1038"/>
      <c r="P945" s="1038"/>
      <c r="Q945" s="1038"/>
      <c r="R945" s="1038"/>
      <c r="S945" s="1039"/>
      <c r="U945" s="178" t="s">
        <v>1551</v>
      </c>
      <c r="V945" s="9"/>
      <c r="W945" s="9"/>
      <c r="X945" s="9"/>
      <c r="Y945" s="9"/>
      <c r="Z945" s="9"/>
      <c r="AA945" s="9"/>
      <c r="AB945" s="9"/>
      <c r="AC945" s="9"/>
      <c r="AD945" s="45"/>
      <c r="AE945" s="1018"/>
      <c r="AF945" s="1019"/>
      <c r="AG945" s="1019"/>
      <c r="AH945" s="1019"/>
      <c r="AI945" s="1019"/>
      <c r="AJ945" s="1019"/>
      <c r="AK945" s="1020"/>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1160</v>
      </c>
      <c r="D946" s="9"/>
      <c r="E946" s="9"/>
      <c r="F946" s="9"/>
      <c r="G946" s="9"/>
      <c r="H946" s="9"/>
      <c r="I946" s="9"/>
      <c r="J946" s="9"/>
      <c r="K946" s="9"/>
      <c r="L946" s="1466">
        <v>20</v>
      </c>
      <c r="M946" s="1467"/>
      <c r="N946" s="1467"/>
      <c r="O946" s="1467"/>
      <c r="P946" s="1467"/>
      <c r="Q946" s="1467"/>
      <c r="R946" s="1467"/>
      <c r="S946" s="1468"/>
      <c r="U946" s="178" t="s">
        <v>1160</v>
      </c>
      <c r="V946" s="9"/>
      <c r="W946" s="9"/>
      <c r="X946" s="9"/>
      <c r="Y946" s="9"/>
      <c r="Z946" s="9"/>
      <c r="AA946" s="9"/>
      <c r="AB946" s="9"/>
      <c r="AC946" s="9"/>
      <c r="AD946" s="45"/>
      <c r="AE946" s="1466"/>
      <c r="AF946" s="1467"/>
      <c r="AG946" s="1467"/>
      <c r="AH946" s="1467"/>
      <c r="AI946" s="1467"/>
      <c r="AJ946" s="1467"/>
      <c r="AK946" s="1468"/>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910</v>
      </c>
      <c r="C948" s="3" t="s">
        <v>1552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1553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1554</v>
      </c>
      <c r="G951" s="9"/>
      <c r="H951" s="9"/>
      <c r="I951" s="9"/>
      <c r="J951" s="9"/>
      <c r="K951" s="9"/>
      <c r="L951" s="45"/>
      <c r="M951" s="1175" t="s">
        <v>326</v>
      </c>
      <c r="N951" s="1176"/>
      <c r="O951" s="1176"/>
      <c r="P951" s="1176"/>
      <c r="Q951" s="1176"/>
      <c r="R951" s="1176"/>
      <c r="S951" s="1177"/>
      <c r="T951" s="178" t="s">
        <v>1555</v>
      </c>
      <c r="U951" s="9"/>
      <c r="V951" s="9"/>
      <c r="W951" s="9"/>
      <c r="X951" s="9"/>
      <c r="Y951" s="9"/>
      <c r="Z951" s="45"/>
      <c r="AA951" s="1175" t="s">
        <v>326</v>
      </c>
      <c r="AB951" s="1176"/>
      <c r="AC951" s="1176"/>
      <c r="AD951" s="1176"/>
      <c r="AE951" s="1176"/>
      <c r="AF951" s="1176"/>
      <c r="AG951" s="1177"/>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1556</v>
      </c>
      <c r="G952" s="9"/>
      <c r="H952" s="9"/>
      <c r="I952" s="9"/>
      <c r="J952" s="9"/>
      <c r="K952" s="9"/>
      <c r="L952" s="45"/>
      <c r="M952" s="1175" t="s">
        <v>326</v>
      </c>
      <c r="N952" s="1176"/>
      <c r="O952" s="1176"/>
      <c r="P952" s="1176"/>
      <c r="Q952" s="1176"/>
      <c r="R952" s="1176"/>
      <c r="S952" s="1177"/>
      <c r="T952" s="178" t="s">
        <v>1557</v>
      </c>
      <c r="U952" s="9"/>
      <c r="V952" s="9"/>
      <c r="W952" s="9"/>
      <c r="X952" s="9"/>
      <c r="Y952" s="9"/>
      <c r="Z952" s="45"/>
      <c r="AA952" s="1175" t="s">
        <v>326</v>
      </c>
      <c r="AB952" s="1176"/>
      <c r="AC952" s="1176"/>
      <c r="AD952" s="1176"/>
      <c r="AE952" s="1176"/>
      <c r="AF952" s="1176"/>
      <c r="AG952" s="1177"/>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1558</v>
      </c>
      <c r="G953" s="9"/>
      <c r="H953" s="9"/>
      <c r="I953" s="9"/>
      <c r="J953" s="9"/>
      <c r="K953" s="9"/>
      <c r="L953" s="45"/>
      <c r="M953" s="1268" t="s">
        <v>326</v>
      </c>
      <c r="N953" s="1214"/>
      <c r="O953" s="1214"/>
      <c r="P953" s="1214"/>
      <c r="Q953" s="1214"/>
      <c r="R953" s="1214"/>
      <c r="S953" s="1249"/>
      <c r="T953" s="8" t="s">
        <v>1559</v>
      </c>
      <c r="U953" s="9"/>
      <c r="V953" s="9"/>
      <c r="W953" s="9"/>
      <c r="X953" s="9"/>
      <c r="Y953" s="9"/>
      <c r="Z953" s="45"/>
      <c r="AA953" s="1175" t="s">
        <v>326</v>
      </c>
      <c r="AB953" s="1176"/>
      <c r="AC953" s="1176"/>
      <c r="AD953" s="1176"/>
      <c r="AE953" s="1176"/>
      <c r="AF953" s="1176"/>
      <c r="AG953" s="1177"/>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1560</v>
      </c>
      <c r="G954" s="9"/>
      <c r="H954" s="9"/>
      <c r="I954" s="9"/>
      <c r="J954" s="9"/>
      <c r="K954" s="9"/>
      <c r="L954" s="45"/>
      <c r="M954" s="1175" t="s">
        <v>326</v>
      </c>
      <c r="N954" s="1176"/>
      <c r="O954" s="1176"/>
      <c r="P954" s="1176"/>
      <c r="Q954" s="1176"/>
      <c r="R954" s="1176"/>
      <c r="S954" s="1177"/>
      <c r="T954" s="8" t="s">
        <v>1561</v>
      </c>
      <c r="U954" s="9"/>
      <c r="V954" s="9"/>
      <c r="W954" s="9"/>
      <c r="X954" s="9"/>
      <c r="Y954" s="9"/>
      <c r="Z954" s="45"/>
      <c r="AA954" s="1175" t="s">
        <v>326</v>
      </c>
      <c r="AB954" s="1176"/>
      <c r="AC954" s="1176"/>
      <c r="AD954" s="1176"/>
      <c r="AE954" s="1176"/>
      <c r="AF954" s="1176"/>
      <c r="AG954" s="1177"/>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1562</v>
      </c>
      <c r="G955" s="9"/>
      <c r="H955" s="9"/>
      <c r="I955" s="9"/>
      <c r="J955" s="9"/>
      <c r="K955" s="9"/>
      <c r="L955" s="45"/>
      <c r="M955" s="1175" t="s">
        <v>326</v>
      </c>
      <c r="N955" s="1176"/>
      <c r="O955" s="1176"/>
      <c r="P955" s="1176"/>
      <c r="Q955" s="1176"/>
      <c r="R955" s="1176"/>
      <c r="S955" s="1177"/>
      <c r="T955" s="8" t="s">
        <v>1563</v>
      </c>
      <c r="U955" s="9"/>
      <c r="V955" s="9"/>
      <c r="W955" s="9"/>
      <c r="X955" s="9"/>
      <c r="Y955" s="9"/>
      <c r="Z955" s="45"/>
      <c r="AA955" s="1175" t="s">
        <v>326</v>
      </c>
      <c r="AB955" s="1176"/>
      <c r="AC955" s="1176"/>
      <c r="AD955" s="1176"/>
      <c r="AE955" s="1176"/>
      <c r="AF955" s="1176"/>
      <c r="AG955" s="1177"/>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1547</v>
      </c>
      <c r="G956" s="7"/>
      <c r="H956" s="7"/>
      <c r="I956" s="7"/>
      <c r="J956" s="7"/>
      <c r="K956" s="7"/>
      <c r="L956" s="57"/>
      <c r="M956" s="1330" t="s">
        <v>321</v>
      </c>
      <c r="N956" s="1331"/>
      <c r="O956" s="1331"/>
      <c r="P956" s="1331"/>
      <c r="Q956" s="1331"/>
      <c r="R956" s="1331"/>
      <c r="S956" s="1332"/>
      <c r="T956" s="1172"/>
      <c r="U956" s="1173"/>
      <c r="V956" s="1173"/>
      <c r="W956" s="1173"/>
      <c r="X956" s="1173"/>
      <c r="Y956" s="1173"/>
      <c r="Z956" s="1174"/>
      <c r="AA956" s="1175" t="s">
        <v>326</v>
      </c>
      <c r="AB956" s="1176"/>
      <c r="AC956" s="1176"/>
      <c r="AD956" s="1176"/>
      <c r="AE956" s="1176"/>
      <c r="AF956" s="1176"/>
      <c r="AG956" s="1177"/>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1564</v>
      </c>
      <c r="G957" s="7"/>
      <c r="H957" s="7"/>
      <c r="I957" s="7"/>
      <c r="J957" s="7"/>
      <c r="K957" s="7"/>
      <c r="L957" s="57"/>
      <c r="M957" s="1175" t="s">
        <v>326</v>
      </c>
      <c r="N957" s="1176"/>
      <c r="O957" s="1176"/>
      <c r="P957" s="1176"/>
      <c r="Q957" s="1176"/>
      <c r="R957" s="1176"/>
      <c r="S957" s="1177"/>
      <c r="T957" s="1172"/>
      <c r="U957" s="1173"/>
      <c r="V957" s="1173"/>
      <c r="W957" s="1173"/>
      <c r="X957" s="1173"/>
      <c r="Y957" s="1173"/>
      <c r="Z957" s="1174"/>
      <c r="AA957" s="1175" t="s">
        <v>326</v>
      </c>
      <c r="AB957" s="1176"/>
      <c r="AC957" s="1176"/>
      <c r="AD957" s="1176"/>
      <c r="AE957" s="1176"/>
      <c r="AF957" s="1176"/>
      <c r="AG957" s="1177"/>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1565</v>
      </c>
      <c r="G958" s="7"/>
      <c r="H958" s="7"/>
      <c r="I958" s="7"/>
      <c r="J958" s="7"/>
      <c r="K958" s="7"/>
      <c r="L958" s="7"/>
      <c r="M958" s="7"/>
      <c r="N958" s="7"/>
      <c r="O958" s="1268" t="s">
        <v>712</v>
      </c>
      <c r="P958" s="1249"/>
      <c r="Q958" s="122"/>
      <c r="R958" s="122"/>
      <c r="S958" s="123"/>
      <c r="T958" s="6" t="s">
        <v>1174</v>
      </c>
      <c r="U958" s="7"/>
      <c r="V958" s="7"/>
      <c r="W958" s="1387" t="s">
        <v>1175</v>
      </c>
      <c r="X958" s="1388"/>
      <c r="Y958" s="1388"/>
      <c r="Z958" s="1388"/>
      <c r="AA958" s="1388"/>
      <c r="AB958" s="1388"/>
      <c r="AC958" s="1388"/>
      <c r="AD958" s="1388"/>
      <c r="AE958" s="1388"/>
      <c r="AF958" s="1388"/>
      <c r="AG958" s="1389"/>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469" t="s">
        <v>1566</v>
      </c>
      <c r="G959" s="1215"/>
      <c r="H959" s="1215"/>
      <c r="I959" s="1215"/>
      <c r="J959" s="1215"/>
      <c r="K959" s="1215"/>
      <c r="L959" s="1215"/>
      <c r="M959" s="1175"/>
      <c r="N959" s="1176"/>
      <c r="O959" s="1176"/>
      <c r="P959" s="1176"/>
      <c r="Q959" s="1176"/>
      <c r="R959" s="1176"/>
      <c r="S959" s="1177"/>
      <c r="T959" s="46"/>
      <c r="U959" s="47"/>
      <c r="V959" s="47"/>
      <c r="W959" s="47"/>
      <c r="X959" s="47"/>
      <c r="Y959" s="47"/>
      <c r="Z959" s="190" t="s">
        <v>1567</v>
      </c>
      <c r="AA959" s="1033"/>
      <c r="AB959" s="1390"/>
      <c r="AC959" s="1390"/>
      <c r="AD959" s="1390"/>
      <c r="AE959" s="1390"/>
      <c r="AF959" s="1390"/>
      <c r="AG959" s="1391"/>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48" t="s">
        <v>1568</v>
      </c>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c r="AF963" s="1048"/>
      <c r="AG963" s="1048"/>
      <c r="AH963" s="1048"/>
      <c r="AI963" s="1048"/>
      <c r="AJ963" s="1048"/>
      <c r="AK963" s="1048"/>
      <c r="AL963" s="1048"/>
      <c r="AM963" s="1048"/>
      <c r="AN963" s="1048"/>
      <c r="AO963" s="1048"/>
      <c r="AP963" s="1048"/>
      <c r="AQ963" s="1048"/>
      <c r="AR963" s="1048"/>
      <c r="AS963" s="1048"/>
      <c r="AT963" s="1048"/>
    </row>
    <row r="964" spans="1:97" s="847" customFormat="1" ht="12.95"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c r="AC964" s="1048"/>
      <c r="AD964" s="1048"/>
      <c r="AE964" s="1048"/>
      <c r="AF964" s="1048"/>
      <c r="AG964" s="1048"/>
      <c r="AH964" s="1048"/>
      <c r="AI964" s="1048"/>
      <c r="AJ964" s="1048"/>
      <c r="AK964" s="1048"/>
      <c r="AL964" s="1048"/>
      <c r="AM964" s="1048"/>
      <c r="AN964" s="1048"/>
      <c r="AO964" s="1048"/>
      <c r="AP964" s="1048"/>
      <c r="AQ964" s="1048"/>
      <c r="AR964" s="1048"/>
      <c r="AS964" s="1048"/>
      <c r="AT964" s="104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795</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384" t="s">
        <v>1569</v>
      </c>
      <c r="E968" s="1385"/>
      <c r="F968" s="1385"/>
      <c r="G968" s="1385"/>
      <c r="H968" s="1385"/>
      <c r="I968" s="1385"/>
      <c r="J968" s="1385"/>
      <c r="K968" s="1385"/>
      <c r="L968" s="1385"/>
      <c r="M968" s="1385"/>
      <c r="N968" s="1385"/>
      <c r="O968" s="1385"/>
      <c r="P968" s="1385"/>
      <c r="Q968" s="1386"/>
      <c r="R968" s="1384" t="s">
        <v>1570</v>
      </c>
      <c r="S968" s="1385"/>
      <c r="T968" s="1385"/>
      <c r="U968" s="1385"/>
      <c r="V968" s="1385"/>
      <c r="W968" s="1385"/>
      <c r="X968" s="1385"/>
      <c r="Y968" s="1385"/>
      <c r="Z968" s="1385"/>
      <c r="AA968" s="1386"/>
      <c r="AB968" s="1384" t="s">
        <v>1571</v>
      </c>
      <c r="AC968" s="1385"/>
      <c r="AD968" s="1385"/>
      <c r="AE968" s="1385"/>
      <c r="AF968" s="1385"/>
      <c r="AG968" s="1385"/>
      <c r="AH968" s="1385"/>
      <c r="AI968" s="1386"/>
      <c r="AJ968" s="1384" t="s">
        <v>1572</v>
      </c>
      <c r="AK968" s="1385"/>
      <c r="AL968" s="1385"/>
      <c r="AM968" s="1385"/>
      <c r="AN968" s="1385"/>
      <c r="AO968" s="1385"/>
      <c r="AP968" s="1385"/>
      <c r="AQ968" s="1386"/>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78" t="s">
        <v>1347</v>
      </c>
      <c r="E969" s="1179"/>
      <c r="F969" s="1179"/>
      <c r="G969" s="1179"/>
      <c r="H969" s="1179"/>
      <c r="I969" s="1179"/>
      <c r="J969" s="1179"/>
      <c r="K969" s="1179"/>
      <c r="L969" s="1179"/>
      <c r="M969" s="1179"/>
      <c r="N969" s="1179"/>
      <c r="O969" s="1179"/>
      <c r="P969" s="1179"/>
      <c r="Q969" s="1180"/>
      <c r="R969" s="1181">
        <f>IF(ISNA(IF($BA$827="4%",(INDEX($BC$833:$BG$889,MATCH($BO$833,$BB$842:$BB$899,0),MATCH(D969,$BC$830:$BG$830,0))),(INDEX($BJ$842:$BN$899,MATCH($BO$833,$BI$842:$BI$899,0),MATCH(D969,$BJ$840:$BN$840,0))))),0,IF($BA$827="4%",(INDEX($BC$833:$BG$889,MATCH($BO$833,$BB$842:$BB$899,0),MATCH(D969,$BC$830:$BG$830,0))),(INDEX($BJ$842:$BN$899,MATCH($BO$833,$BI$842:$BI$899,0),MATCH(D969,$BJ$840:$BN$840,0)))))</f>
        <v>473390</v>
      </c>
      <c r="S969" s="1181"/>
      <c r="T969" s="1181"/>
      <c r="U969" s="1181"/>
      <c r="V969" s="1181"/>
      <c r="W969" s="1181"/>
      <c r="X969" s="1181"/>
      <c r="Y969" s="1181"/>
      <c r="Z969" s="1181"/>
      <c r="AA969" s="1181"/>
      <c r="AB969" s="1182">
        <f>BN659</f>
        <v>106</v>
      </c>
      <c r="AC969" s="1183"/>
      <c r="AD969" s="1183"/>
      <c r="AE969" s="1183"/>
      <c r="AF969" s="1183"/>
      <c r="AG969" s="1183"/>
      <c r="AH969" s="1183"/>
      <c r="AI969" s="1184"/>
      <c r="AJ969" s="1169">
        <f>IF(ISERROR((R969*AB969)),0,(R969*AB969))</f>
        <v>50179340</v>
      </c>
      <c r="AK969" s="1170"/>
      <c r="AL969" s="1170"/>
      <c r="AM969" s="1170"/>
      <c r="AN969" s="1170"/>
      <c r="AO969" s="1170"/>
      <c r="AP969" s="1170"/>
      <c r="AQ969" s="117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78" t="s">
        <v>1348</v>
      </c>
      <c r="E970" s="1179"/>
      <c r="F970" s="1179"/>
      <c r="G970" s="1179"/>
      <c r="H970" s="1179"/>
      <c r="I970" s="1179"/>
      <c r="J970" s="1179"/>
      <c r="K970" s="1179"/>
      <c r="L970" s="1179"/>
      <c r="M970" s="1179"/>
      <c r="N970" s="1179"/>
      <c r="O970" s="1179"/>
      <c r="P970" s="1179"/>
      <c r="Q970" s="1180"/>
      <c r="R970" s="1181">
        <f>IF(ISNA(IF($BA$827="4%",(INDEX($BC$833:$BG$889,MATCH($BO$833,$BB$842:$BB$899,0),MATCH(D970,$BC$830:$BG$830,0))),(INDEX($BJ$842:$BN$899,MATCH($BO$833,$BI$842:$BI$899,0),MATCH(D970,$BJ$840:$BN$840,0))))),0,IF($BA$827="4%",(INDEX($BC$833:$BG$889,MATCH($BO$833,$BB$842:$BB$899,0),MATCH(D970,$BC$830:$BG$830,0))),(INDEX($BJ$842:$BN$899,MATCH($BO$833,$BI$842:$BI$899,0),MATCH(D970,$BJ$840:$BN$840,0)))))</f>
        <v>545814</v>
      </c>
      <c r="S970" s="1181"/>
      <c r="T970" s="1181"/>
      <c r="U970" s="1181"/>
      <c r="V970" s="1181"/>
      <c r="W970" s="1181"/>
      <c r="X970" s="1181"/>
      <c r="Y970" s="1181"/>
      <c r="Z970" s="1181"/>
      <c r="AA970" s="1181"/>
      <c r="AB970" s="1182">
        <f>BS659</f>
        <v>0</v>
      </c>
      <c r="AC970" s="1183"/>
      <c r="AD970" s="1183"/>
      <c r="AE970" s="1183"/>
      <c r="AF970" s="1183"/>
      <c r="AG970" s="1183"/>
      <c r="AH970" s="1183"/>
      <c r="AI970" s="1184"/>
      <c r="AJ970" s="1169">
        <f>IF(ISERROR((R970*AB970)),0,(R970*AB970))</f>
        <v>0</v>
      </c>
      <c r="AK970" s="1170"/>
      <c r="AL970" s="1170"/>
      <c r="AM970" s="1170"/>
      <c r="AN970" s="1170"/>
      <c r="AO970" s="1170"/>
      <c r="AP970" s="1170"/>
      <c r="AQ970" s="117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78" t="s">
        <v>1349</v>
      </c>
      <c r="E971" s="1179"/>
      <c r="F971" s="1179"/>
      <c r="G971" s="1179"/>
      <c r="H971" s="1179"/>
      <c r="I971" s="1179"/>
      <c r="J971" s="1179"/>
      <c r="K971" s="1179"/>
      <c r="L971" s="1179"/>
      <c r="M971" s="1179"/>
      <c r="N971" s="1179"/>
      <c r="O971" s="1179"/>
      <c r="P971" s="1179"/>
      <c r="Q971" s="1180"/>
      <c r="R971" s="1181">
        <f>IF(ISNA(IF($BA$827="4%",(INDEX($BC$833:$BG$889,MATCH($BO$833,$BB$842:$BB$899,0),MATCH(D971,$BC$830:$BG$830,0))),(INDEX($BJ$842:$BN$899,MATCH($BO$833,$BI$842:$BI$899,0),MATCH(D971,$BJ$840:$BN$840,0))))),0,IF($BA$827="4%",(INDEX($BC$833:$BG$889,MATCH($BO$833,$BB$842:$BB$899,0),MATCH(D971,$BC$830:$BG$830,0))),(INDEX($BJ$842:$BN$899,MATCH($BO$833,$BI$842:$BI$899,0),MATCH(D971,$BJ$840:$BN$840,0)))))</f>
        <v>658400</v>
      </c>
      <c r="S971" s="1181"/>
      <c r="T971" s="1181"/>
      <c r="U971" s="1181"/>
      <c r="V971" s="1181"/>
      <c r="W971" s="1181"/>
      <c r="X971" s="1181"/>
      <c r="Y971" s="1181"/>
      <c r="Z971" s="1181"/>
      <c r="AA971" s="1181"/>
      <c r="AB971" s="1182">
        <f>BX659</f>
        <v>1</v>
      </c>
      <c r="AC971" s="1183"/>
      <c r="AD971" s="1183"/>
      <c r="AE971" s="1183"/>
      <c r="AF971" s="1183"/>
      <c r="AG971" s="1183"/>
      <c r="AH971" s="1183"/>
      <c r="AI971" s="1184"/>
      <c r="AJ971" s="1169">
        <f>IF(ISERROR((R971*AB971)),0,(R971*AB971))</f>
        <v>658400</v>
      </c>
      <c r="AK971" s="1170"/>
      <c r="AL971" s="1170"/>
      <c r="AM971" s="1170"/>
      <c r="AN971" s="1170"/>
      <c r="AO971" s="1170"/>
      <c r="AP971" s="1170"/>
      <c r="AQ971" s="117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78" t="s">
        <v>1350</v>
      </c>
      <c r="E972" s="1179"/>
      <c r="F972" s="1179"/>
      <c r="G972" s="1179"/>
      <c r="H972" s="1179"/>
      <c r="I972" s="1179"/>
      <c r="J972" s="1179"/>
      <c r="K972" s="1179"/>
      <c r="L972" s="1179"/>
      <c r="M972" s="1179"/>
      <c r="N972" s="1179"/>
      <c r="O972" s="1179"/>
      <c r="P972" s="1179"/>
      <c r="Q972" s="1180"/>
      <c r="R972" s="1181">
        <f>IF(ISNA(IF($BA$827="4%",(INDEX($BC$833:$BG$889,MATCH($BO$833,$BB$842:$BB$899,0),MATCH(D972,$BC$830:$BG$830,0))),(INDEX($BJ$842:$BN$899,MATCH($BO$833,$BI$842:$BI$899,0),MATCH(D972,$BJ$840:$BN$840,0))))),0,IF($BA$827="4%",(INDEX($BC$833:$BG$889,MATCH($BO$833,$BB$842:$BB$899,0),MATCH(D972,$BC$830:$BG$830,0))),(INDEX($BJ$842:$BN$899,MATCH($BO$833,$BI$842:$BI$899,0),MATCH(D972,$BJ$840:$BN$840,0)))))</f>
        <v>842752</v>
      </c>
      <c r="S972" s="1181"/>
      <c r="T972" s="1181"/>
      <c r="U972" s="1181"/>
      <c r="V972" s="1181"/>
      <c r="W972" s="1181"/>
      <c r="X972" s="1181"/>
      <c r="Y972" s="1181"/>
      <c r="Z972" s="1181"/>
      <c r="AA972" s="1181"/>
      <c r="AB972" s="1182">
        <f>CC659</f>
        <v>0</v>
      </c>
      <c r="AC972" s="1183"/>
      <c r="AD972" s="1183"/>
      <c r="AE972" s="1183"/>
      <c r="AF972" s="1183"/>
      <c r="AG972" s="1183"/>
      <c r="AH972" s="1183"/>
      <c r="AI972" s="1184"/>
      <c r="AJ972" s="1169">
        <f>IF(ISERROR((R972*AB972)),0,(R972*AB972))</f>
        <v>0</v>
      </c>
      <c r="AK972" s="1170"/>
      <c r="AL972" s="1170"/>
      <c r="AM972" s="1170"/>
      <c r="AN972" s="1170"/>
      <c r="AO972" s="1170"/>
      <c r="AP972" s="1170"/>
      <c r="AQ972" s="117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78" t="s">
        <v>1357</v>
      </c>
      <c r="E973" s="1179"/>
      <c r="F973" s="1179"/>
      <c r="G973" s="1179"/>
      <c r="H973" s="1179"/>
      <c r="I973" s="1179"/>
      <c r="J973" s="1179"/>
      <c r="K973" s="1179"/>
      <c r="L973" s="1179"/>
      <c r="M973" s="1179"/>
      <c r="N973" s="1179"/>
      <c r="O973" s="1179"/>
      <c r="P973" s="1179"/>
      <c r="Q973" s="1180"/>
      <c r="R973" s="1181">
        <f>IF(ISNA(IF($BA$827="4%",(INDEX($BC$833:$BG$889,MATCH($BO$833,$BB$842:$BB$899,0),MATCH(D973,$BC$830:$BG$830,0))),(INDEX($BJ$842:$BN$899,MATCH($BO$833,$BI$842:$BI$899,0),MATCH(D973,$BJ$840:$BN$840,0))))),0,IF($BA$827="4%",(INDEX($BC$833:$BG$889,MATCH($BO$833,$BB$842:$BB$899,0),MATCH(D973,$BC$830:$BG$830,0))),(INDEX($BJ$842:$BN$899,MATCH($BO$833,$BI$842:$BI$899,0),MATCH(D973,$BJ$840:$BN$840,0)))))</f>
        <v>938878</v>
      </c>
      <c r="S973" s="1181"/>
      <c r="T973" s="1181"/>
      <c r="U973" s="1181"/>
      <c r="V973" s="1181"/>
      <c r="W973" s="1181"/>
      <c r="X973" s="1181"/>
      <c r="Y973" s="1181"/>
      <c r="Z973" s="1181"/>
      <c r="AA973" s="1181"/>
      <c r="AB973" s="1182">
        <f>CM659+CH659</f>
        <v>0</v>
      </c>
      <c r="AC973" s="1183"/>
      <c r="AD973" s="1183"/>
      <c r="AE973" s="1183"/>
      <c r="AF973" s="1183"/>
      <c r="AG973" s="1183"/>
      <c r="AH973" s="1183"/>
      <c r="AI973" s="1184"/>
      <c r="AJ973" s="1169">
        <f>IF(ISERROR((R973*AB973)),0,(R973*AB973))</f>
        <v>0</v>
      </c>
      <c r="AK973" s="1170"/>
      <c r="AL973" s="1170"/>
      <c r="AM973" s="1170"/>
      <c r="AN973" s="1170"/>
      <c r="AO973" s="1170"/>
      <c r="AP973" s="1170"/>
      <c r="AQ973" s="117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083" t="s">
        <v>1573</v>
      </c>
      <c r="C974" s="1084"/>
      <c r="D974" s="1084"/>
      <c r="E974" s="1084"/>
      <c r="F974" s="1084"/>
      <c r="G974" s="1084"/>
      <c r="H974" s="1084"/>
      <c r="I974" s="1084"/>
      <c r="J974" s="1084"/>
      <c r="K974" s="1084"/>
      <c r="L974" s="1084"/>
      <c r="M974" s="1084"/>
      <c r="N974" s="1084"/>
      <c r="O974" s="1084"/>
      <c r="P974" s="1084"/>
      <c r="Q974" s="1084"/>
      <c r="R974" s="1084"/>
      <c r="S974" s="1084"/>
      <c r="T974" s="1084"/>
      <c r="U974" s="1084"/>
      <c r="V974" s="1084"/>
      <c r="W974" s="1084"/>
      <c r="X974" s="1084"/>
      <c r="Y974" s="1084"/>
      <c r="Z974" s="1084"/>
      <c r="AA974" s="1085"/>
      <c r="AB974" s="1182">
        <f>SUM(AB969:AI973)</f>
        <v>107</v>
      </c>
      <c r="AC974" s="1183"/>
      <c r="AD974" s="1183"/>
      <c r="AE974" s="1183"/>
      <c r="AF974" s="1183"/>
      <c r="AG974" s="1183"/>
      <c r="AH974" s="1183"/>
      <c r="AI974" s="1184"/>
      <c r="AJ974" s="1169"/>
      <c r="AK974" s="1170"/>
      <c r="AL974" s="1170"/>
      <c r="AM974" s="1170"/>
      <c r="AN974" s="1170"/>
      <c r="AO974" s="1170"/>
      <c r="AP974" s="1170"/>
      <c r="AQ974" s="117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98" t="s">
        <v>1574</v>
      </c>
      <c r="C975" s="1399"/>
      <c r="D975" s="1399"/>
      <c r="E975" s="1399"/>
      <c r="F975" s="1399"/>
      <c r="G975" s="1399"/>
      <c r="H975" s="1399"/>
      <c r="I975" s="1399"/>
      <c r="J975" s="1399"/>
      <c r="K975" s="1399"/>
      <c r="L975" s="1399"/>
      <c r="M975" s="1399"/>
      <c r="N975" s="1399"/>
      <c r="O975" s="1399"/>
      <c r="P975" s="1399"/>
      <c r="Q975" s="1399"/>
      <c r="R975" s="1399"/>
      <c r="S975" s="1399"/>
      <c r="T975" s="1399"/>
      <c r="U975" s="1399"/>
      <c r="V975" s="1399"/>
      <c r="W975" s="1399"/>
      <c r="X975" s="1399"/>
      <c r="Y975" s="1399"/>
      <c r="Z975" s="1399"/>
      <c r="AA975" s="1399"/>
      <c r="AB975" s="1399"/>
      <c r="AC975" s="1399"/>
      <c r="AD975" s="1399"/>
      <c r="AE975" s="1399"/>
      <c r="AF975" s="1399"/>
      <c r="AG975" s="1399"/>
      <c r="AH975" s="1399"/>
      <c r="AI975" s="1400"/>
      <c r="AJ975" s="1169">
        <f>SUM(AJ969:AQ973)</f>
        <v>50837740</v>
      </c>
      <c r="AK975" s="1170"/>
      <c r="AL975" s="1170"/>
      <c r="AM975" s="1170"/>
      <c r="AN975" s="1170"/>
      <c r="AO975" s="1170"/>
      <c r="AP975" s="1170"/>
      <c r="AQ975" s="117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66"/>
      <c r="C976" s="1167"/>
      <c r="D976" s="1167"/>
      <c r="E976" s="1167"/>
      <c r="F976" s="1167"/>
      <c r="G976" s="1167"/>
      <c r="H976" s="1167"/>
      <c r="I976" s="1167"/>
      <c r="J976" s="1167"/>
      <c r="K976" s="1167"/>
      <c r="L976" s="1167"/>
      <c r="M976" s="1167"/>
      <c r="N976" s="1167"/>
      <c r="O976" s="1167"/>
      <c r="P976" s="1167"/>
      <c r="Q976" s="1167"/>
      <c r="R976" s="1167"/>
      <c r="S976" s="1167"/>
      <c r="T976" s="1167"/>
      <c r="U976" s="1167"/>
      <c r="V976" s="1167"/>
      <c r="W976" s="1167"/>
      <c r="X976" s="1167"/>
      <c r="Y976" s="1167"/>
      <c r="Z976" s="1167"/>
      <c r="AA976" s="1167"/>
      <c r="AB976" s="1167"/>
      <c r="AC976" s="1167"/>
      <c r="AD976" s="1167"/>
      <c r="AE976" s="1168"/>
      <c r="AF976" s="1163" t="s">
        <v>1575</v>
      </c>
      <c r="AG976" s="1164"/>
      <c r="AH976" s="1164"/>
      <c r="AI976" s="1165"/>
      <c r="AJ976" s="1166"/>
      <c r="AK976" s="1167"/>
      <c r="AL976" s="1167"/>
      <c r="AM976" s="1167"/>
      <c r="AN976" s="1167"/>
      <c r="AO976" s="1167"/>
      <c r="AP976" s="1167"/>
      <c r="AQ976" s="116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1576</v>
      </c>
      <c r="D977" s="1076" t="s">
        <v>1577</v>
      </c>
      <c r="E977" s="1077"/>
      <c r="F977" s="1077"/>
      <c r="G977" s="1077"/>
      <c r="H977" s="1077"/>
      <c r="I977" s="1077"/>
      <c r="J977" s="1077"/>
      <c r="K977" s="1077"/>
      <c r="L977" s="1077"/>
      <c r="M977" s="1077"/>
      <c r="N977" s="1077"/>
      <c r="O977" s="1077"/>
      <c r="P977" s="1077"/>
      <c r="Q977" s="1077"/>
      <c r="R977" s="1077"/>
      <c r="S977" s="1077"/>
      <c r="T977" s="1077"/>
      <c r="U977" s="1077"/>
      <c r="V977" s="1077"/>
      <c r="W977" s="1077"/>
      <c r="X977" s="1077"/>
      <c r="Y977" s="1077"/>
      <c r="Z977" s="1077"/>
      <c r="AA977" s="1077"/>
      <c r="AB977" s="1077"/>
      <c r="AC977" s="1077"/>
      <c r="AD977" s="1077"/>
      <c r="AE977" s="1078"/>
      <c r="AF977" s="68"/>
      <c r="AG977" s="1081" t="s">
        <v>768</v>
      </c>
      <c r="AH977" s="1082"/>
      <c r="AI977" s="71"/>
      <c r="AJ977" s="1095">
        <f>ROUND(IF(AND(AG977="yes",D983&lt;&gt;""),AJ975*0.2,0),0)</f>
        <v>10167548</v>
      </c>
      <c r="AK977" s="1096"/>
      <c r="AL977" s="1096"/>
      <c r="AM977" s="1096"/>
      <c r="AN977" s="1096"/>
      <c r="AO977" s="1096"/>
      <c r="AP977" s="1096"/>
      <c r="AQ977" s="109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401" t="s">
        <v>1578</v>
      </c>
      <c r="E978" s="1402"/>
      <c r="F978" s="1402"/>
      <c r="G978" s="1402"/>
      <c r="H978" s="1402"/>
      <c r="I978" s="1402"/>
      <c r="J978" s="1402"/>
      <c r="K978" s="1402"/>
      <c r="L978" s="1402"/>
      <c r="M978" s="1402"/>
      <c r="N978" s="1402"/>
      <c r="O978" s="1402"/>
      <c r="P978" s="1402"/>
      <c r="Q978" s="1402"/>
      <c r="R978" s="1402"/>
      <c r="S978" s="1402"/>
      <c r="T978" s="1402"/>
      <c r="U978" s="1402"/>
      <c r="V978" s="1402"/>
      <c r="W978" s="1402"/>
      <c r="X978" s="1402"/>
      <c r="Y978" s="1402"/>
      <c r="Z978" s="1402"/>
      <c r="AA978" s="1402"/>
      <c r="AB978" s="1402"/>
      <c r="AC978" s="1402"/>
      <c r="AD978" s="1402"/>
      <c r="AE978" s="1403"/>
      <c r="AF978" s="65"/>
      <c r="AG978" s="21"/>
      <c r="AH978" s="21"/>
      <c r="AI978" s="69"/>
      <c r="AJ978" s="1098"/>
      <c r="AK978" s="1099"/>
      <c r="AL978" s="1099"/>
      <c r="AM978" s="1099"/>
      <c r="AN978" s="1099"/>
      <c r="AO978" s="1099"/>
      <c r="AP978" s="1099"/>
      <c r="AQ978" s="1100"/>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401"/>
      <c r="E979" s="1402"/>
      <c r="F979" s="1402"/>
      <c r="G979" s="1402"/>
      <c r="H979" s="1402"/>
      <c r="I979" s="1402"/>
      <c r="J979" s="1402"/>
      <c r="K979" s="1402"/>
      <c r="L979" s="1402"/>
      <c r="M979" s="1402"/>
      <c r="N979" s="1402"/>
      <c r="O979" s="1402"/>
      <c r="P979" s="1402"/>
      <c r="Q979" s="1402"/>
      <c r="R979" s="1402"/>
      <c r="S979" s="1402"/>
      <c r="T979" s="1402"/>
      <c r="U979" s="1402"/>
      <c r="V979" s="1402"/>
      <c r="W979" s="1402"/>
      <c r="X979" s="1402"/>
      <c r="Y979" s="1402"/>
      <c r="Z979" s="1402"/>
      <c r="AA979" s="1402"/>
      <c r="AB979" s="1402"/>
      <c r="AC979" s="1402"/>
      <c r="AD979" s="1402"/>
      <c r="AE979" s="1403"/>
      <c r="AF979" s="65"/>
      <c r="AG979" s="21"/>
      <c r="AH979" s="21"/>
      <c r="AI979" s="69"/>
      <c r="AJ979" s="1098"/>
      <c r="AK979" s="1099"/>
      <c r="AL979" s="1099"/>
      <c r="AM979" s="1099"/>
      <c r="AN979" s="1099"/>
      <c r="AO979" s="1099"/>
      <c r="AP979" s="1099"/>
      <c r="AQ979" s="110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401"/>
      <c r="E980" s="1402"/>
      <c r="F980" s="1402"/>
      <c r="G980" s="1402"/>
      <c r="H980" s="1402"/>
      <c r="I980" s="1402"/>
      <c r="J980" s="1402"/>
      <c r="K980" s="1402"/>
      <c r="L980" s="1402"/>
      <c r="M980" s="1402"/>
      <c r="N980" s="1402"/>
      <c r="O980" s="1402"/>
      <c r="P980" s="1402"/>
      <c r="Q980" s="1402"/>
      <c r="R980" s="1402"/>
      <c r="S980" s="1402"/>
      <c r="T980" s="1402"/>
      <c r="U980" s="1402"/>
      <c r="V980" s="1402"/>
      <c r="W980" s="1402"/>
      <c r="X980" s="1402"/>
      <c r="Y980" s="1402"/>
      <c r="Z980" s="1402"/>
      <c r="AA980" s="1402"/>
      <c r="AB980" s="1402"/>
      <c r="AC980" s="1402"/>
      <c r="AD980" s="1402"/>
      <c r="AE980" s="1403"/>
      <c r="AF980" s="65"/>
      <c r="AG980" s="21"/>
      <c r="AH980" s="21"/>
      <c r="AI980" s="69"/>
      <c r="AJ980" s="1098"/>
      <c r="AK980" s="1099"/>
      <c r="AL980" s="1099"/>
      <c r="AM980" s="1099"/>
      <c r="AN980" s="1099"/>
      <c r="AO980" s="1099"/>
      <c r="AP980" s="1099"/>
      <c r="AQ980" s="1100"/>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401"/>
      <c r="E981" s="1402"/>
      <c r="F981" s="1402"/>
      <c r="G981" s="1402"/>
      <c r="H981" s="1402"/>
      <c r="I981" s="1402"/>
      <c r="J981" s="1402"/>
      <c r="K981" s="1402"/>
      <c r="L981" s="1402"/>
      <c r="M981" s="1402"/>
      <c r="N981" s="1402"/>
      <c r="O981" s="1402"/>
      <c r="P981" s="1402"/>
      <c r="Q981" s="1402"/>
      <c r="R981" s="1402"/>
      <c r="S981" s="1402"/>
      <c r="T981" s="1402"/>
      <c r="U981" s="1402"/>
      <c r="V981" s="1402"/>
      <c r="W981" s="1402"/>
      <c r="X981" s="1402"/>
      <c r="Y981" s="1402"/>
      <c r="Z981" s="1402"/>
      <c r="AA981" s="1402"/>
      <c r="AB981" s="1402"/>
      <c r="AC981" s="1402"/>
      <c r="AD981" s="1402"/>
      <c r="AE981" s="1403"/>
      <c r="AF981" s="65"/>
      <c r="AG981" s="21"/>
      <c r="AH981" s="21"/>
      <c r="AI981" s="69"/>
      <c r="AJ981" s="1098"/>
      <c r="AK981" s="1099"/>
      <c r="AL981" s="1099"/>
      <c r="AM981" s="1099"/>
      <c r="AN981" s="1099"/>
      <c r="AO981" s="1099"/>
      <c r="AP981" s="1099"/>
      <c r="AQ981" s="110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404" t="s">
        <v>1579</v>
      </c>
      <c r="E982" s="1405"/>
      <c r="F982" s="1405"/>
      <c r="G982" s="1405"/>
      <c r="H982" s="1405"/>
      <c r="I982" s="1405"/>
      <c r="J982" s="1405"/>
      <c r="K982" s="1405"/>
      <c r="L982" s="1405"/>
      <c r="M982" s="1405"/>
      <c r="N982" s="1405"/>
      <c r="O982" s="1405"/>
      <c r="P982" s="1405"/>
      <c r="Q982" s="1405"/>
      <c r="R982" s="1405"/>
      <c r="S982" s="1405"/>
      <c r="T982" s="1405"/>
      <c r="U982" s="1405"/>
      <c r="V982" s="1405"/>
      <c r="W982" s="1405"/>
      <c r="X982" s="1405"/>
      <c r="Y982" s="1405"/>
      <c r="Z982" s="1405"/>
      <c r="AA982" s="1405"/>
      <c r="AB982" s="1405"/>
      <c r="AC982" s="1405"/>
      <c r="AD982" s="1405"/>
      <c r="AE982" s="1406"/>
      <c r="AF982" s="65"/>
      <c r="AG982" s="21"/>
      <c r="AH982" s="21"/>
      <c r="AI982" s="69"/>
      <c r="AJ982" s="1098"/>
      <c r="AK982" s="1099"/>
      <c r="AL982" s="1099"/>
      <c r="AM982" s="1099"/>
      <c r="AN982" s="1099"/>
      <c r="AO982" s="1099"/>
      <c r="AP982" s="1099"/>
      <c r="AQ982" s="1100"/>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81" t="s">
        <v>1580</v>
      </c>
      <c r="E983" s="1382"/>
      <c r="F983" s="1382"/>
      <c r="G983" s="1382"/>
      <c r="H983" s="1382"/>
      <c r="I983" s="1382"/>
      <c r="J983" s="1382"/>
      <c r="K983" s="1382"/>
      <c r="L983" s="1382"/>
      <c r="M983" s="1382"/>
      <c r="N983" s="1382"/>
      <c r="O983" s="1382"/>
      <c r="P983" s="1382"/>
      <c r="Q983" s="1382"/>
      <c r="R983" s="1382"/>
      <c r="S983" s="1382"/>
      <c r="T983" s="1382"/>
      <c r="U983" s="1382"/>
      <c r="V983" s="1382"/>
      <c r="W983" s="1382"/>
      <c r="X983" s="1382"/>
      <c r="Y983" s="1382"/>
      <c r="Z983" s="1382"/>
      <c r="AA983" s="1382"/>
      <c r="AB983" s="1382"/>
      <c r="AC983" s="1382"/>
      <c r="AD983" s="1382"/>
      <c r="AE983" s="1383"/>
      <c r="AF983" s="66"/>
      <c r="AG983" s="11"/>
      <c r="AH983" s="11"/>
      <c r="AI983" s="67"/>
      <c r="AJ983" s="1101"/>
      <c r="AK983" s="1102"/>
      <c r="AL983" s="1102"/>
      <c r="AM983" s="1102"/>
      <c r="AN983" s="1102"/>
      <c r="AO983" s="1102"/>
      <c r="AP983" s="1102"/>
      <c r="AQ983" s="110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118" t="s">
        <v>1581</v>
      </c>
      <c r="E984" s="1119"/>
      <c r="F984" s="1119"/>
      <c r="G984" s="1119"/>
      <c r="H984" s="1119"/>
      <c r="I984" s="1119"/>
      <c r="J984" s="1119"/>
      <c r="K984" s="1119"/>
      <c r="L984" s="1119"/>
      <c r="M984" s="1119"/>
      <c r="N984" s="1119"/>
      <c r="O984" s="1119"/>
      <c r="P984" s="1119"/>
      <c r="Q984" s="1119"/>
      <c r="R984" s="1119"/>
      <c r="S984" s="1119"/>
      <c r="T984" s="1119"/>
      <c r="U984" s="1119"/>
      <c r="V984" s="1119"/>
      <c r="W984" s="1119"/>
      <c r="X984" s="1119"/>
      <c r="Y984" s="1119"/>
      <c r="Z984" s="1119"/>
      <c r="AA984" s="1119"/>
      <c r="AB984" s="1119"/>
      <c r="AC984" s="1119"/>
      <c r="AD984" s="1119"/>
      <c r="AE984" s="1120"/>
      <c r="AF984" s="68"/>
      <c r="AG984" s="1079" t="s">
        <v>712</v>
      </c>
      <c r="AH984" s="1080"/>
      <c r="AI984" s="71"/>
      <c r="AJ984" s="1095">
        <f>ROUND(IF(AG984="yes",AJ975*0.05,0),0)</f>
        <v>0</v>
      </c>
      <c r="AK984" s="1096"/>
      <c r="AL984" s="1096"/>
      <c r="AM984" s="1096"/>
      <c r="AN984" s="1096"/>
      <c r="AO984" s="1096"/>
      <c r="AP984" s="1096"/>
      <c r="AQ984" s="109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401" t="s">
        <v>1582</v>
      </c>
      <c r="E985" s="1402"/>
      <c r="F985" s="1402"/>
      <c r="G985" s="1402"/>
      <c r="H985" s="1402"/>
      <c r="I985" s="1402"/>
      <c r="J985" s="1402"/>
      <c r="K985" s="1402"/>
      <c r="L985" s="1402"/>
      <c r="M985" s="1402"/>
      <c r="N985" s="1402"/>
      <c r="O985" s="1402"/>
      <c r="P985" s="1402"/>
      <c r="Q985" s="1402"/>
      <c r="R985" s="1402"/>
      <c r="S985" s="1402"/>
      <c r="T985" s="1402"/>
      <c r="U985" s="1402"/>
      <c r="V985" s="1402"/>
      <c r="W985" s="1402"/>
      <c r="X985" s="1402"/>
      <c r="Y985" s="1402"/>
      <c r="Z985" s="1402"/>
      <c r="AA985" s="1402"/>
      <c r="AB985" s="1402"/>
      <c r="AC985" s="1402"/>
      <c r="AD985" s="1402"/>
      <c r="AE985" s="1403"/>
      <c r="AF985" s="65"/>
      <c r="AG985" s="21"/>
      <c r="AH985" s="21"/>
      <c r="AI985" s="69"/>
      <c r="AJ985" s="1098"/>
      <c r="AK985" s="1099"/>
      <c r="AL985" s="1099"/>
      <c r="AM985" s="1099"/>
      <c r="AN985" s="1099"/>
      <c r="AO985" s="1099"/>
      <c r="AP985" s="1099"/>
      <c r="AQ985" s="1100"/>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401"/>
      <c r="E986" s="1402"/>
      <c r="F986" s="1402"/>
      <c r="G986" s="1402"/>
      <c r="H986" s="1402"/>
      <c r="I986" s="1402"/>
      <c r="J986" s="1402"/>
      <c r="K986" s="1402"/>
      <c r="L986" s="1402"/>
      <c r="M986" s="1402"/>
      <c r="N986" s="1402"/>
      <c r="O986" s="1402"/>
      <c r="P986" s="1402"/>
      <c r="Q986" s="1402"/>
      <c r="R986" s="1402"/>
      <c r="S986" s="1402"/>
      <c r="T986" s="1402"/>
      <c r="U986" s="1402"/>
      <c r="V986" s="1402"/>
      <c r="W986" s="1402"/>
      <c r="X986" s="1402"/>
      <c r="Y986" s="1402"/>
      <c r="Z986" s="1402"/>
      <c r="AA986" s="1402"/>
      <c r="AB986" s="1402"/>
      <c r="AC986" s="1402"/>
      <c r="AD986" s="1402"/>
      <c r="AE986" s="1403"/>
      <c r="AF986" s="65"/>
      <c r="AG986" s="21"/>
      <c r="AH986" s="21"/>
      <c r="AI986" s="69"/>
      <c r="AJ986" s="1098"/>
      <c r="AK986" s="1099"/>
      <c r="AL986" s="1099"/>
      <c r="AM986" s="1099"/>
      <c r="AN986" s="1099"/>
      <c r="AO986" s="1099"/>
      <c r="AP986" s="1099"/>
      <c r="AQ986" s="1100"/>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401"/>
      <c r="E987" s="1402"/>
      <c r="F987" s="1402"/>
      <c r="G987" s="1402"/>
      <c r="H987" s="1402"/>
      <c r="I987" s="1402"/>
      <c r="J987" s="1402"/>
      <c r="K987" s="1402"/>
      <c r="L987" s="1402"/>
      <c r="M987" s="1402"/>
      <c r="N987" s="1402"/>
      <c r="O987" s="1402"/>
      <c r="P987" s="1402"/>
      <c r="Q987" s="1402"/>
      <c r="R987" s="1402"/>
      <c r="S987" s="1402"/>
      <c r="T987" s="1402"/>
      <c r="U987" s="1402"/>
      <c r="V987" s="1402"/>
      <c r="W987" s="1402"/>
      <c r="X987" s="1402"/>
      <c r="Y987" s="1402"/>
      <c r="Z987" s="1402"/>
      <c r="AA987" s="1402"/>
      <c r="AB987" s="1402"/>
      <c r="AC987" s="1402"/>
      <c r="AD987" s="1402"/>
      <c r="AE987" s="1403"/>
      <c r="AF987" s="65"/>
      <c r="AG987" s="21"/>
      <c r="AH987" s="21"/>
      <c r="AI987" s="69"/>
      <c r="AJ987" s="1098"/>
      <c r="AK987" s="1099"/>
      <c r="AL987" s="1099"/>
      <c r="AM987" s="1099"/>
      <c r="AN987" s="1099"/>
      <c r="AO987" s="1099"/>
      <c r="AP987" s="1099"/>
      <c r="AQ987" s="1100"/>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401"/>
      <c r="E988" s="1402"/>
      <c r="F988" s="1402"/>
      <c r="G988" s="1402"/>
      <c r="H988" s="1402"/>
      <c r="I988" s="1402"/>
      <c r="J988" s="1402"/>
      <c r="K988" s="1402"/>
      <c r="L988" s="1402"/>
      <c r="M988" s="1402"/>
      <c r="N988" s="1402"/>
      <c r="O988" s="1402"/>
      <c r="P988" s="1402"/>
      <c r="Q988" s="1402"/>
      <c r="R988" s="1402"/>
      <c r="S988" s="1402"/>
      <c r="T988" s="1402"/>
      <c r="U988" s="1402"/>
      <c r="V988" s="1402"/>
      <c r="W988" s="1402"/>
      <c r="X988" s="1402"/>
      <c r="Y988" s="1402"/>
      <c r="Z988" s="1402"/>
      <c r="AA988" s="1402"/>
      <c r="AB988" s="1402"/>
      <c r="AC988" s="1402"/>
      <c r="AD988" s="1402"/>
      <c r="AE988" s="1403"/>
      <c r="AF988" s="65"/>
      <c r="AG988" s="21"/>
      <c r="AH988" s="21"/>
      <c r="AI988" s="69"/>
      <c r="AJ988" s="1098"/>
      <c r="AK988" s="1099"/>
      <c r="AL988" s="1099"/>
      <c r="AM988" s="1099"/>
      <c r="AN988" s="1099"/>
      <c r="AO988" s="1099"/>
      <c r="AP988" s="1099"/>
      <c r="AQ988" s="1100"/>
      <c r="AR988" s="37"/>
      <c r="AS988" s="37"/>
      <c r="AT988" s="37"/>
      <c r="AU988" s="37"/>
      <c r="AV988" s="37"/>
      <c r="AW988" s="37"/>
      <c r="AX988" s="37"/>
      <c r="AY988" s="37"/>
      <c r="AZ988" s="37" t="s">
        <v>1583</v>
      </c>
      <c r="BA988" s="37"/>
      <c r="BB988" s="37" t="s">
        <v>1584</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404"/>
      <c r="E989" s="1405"/>
      <c r="F989" s="1405"/>
      <c r="G989" s="1405"/>
      <c r="H989" s="1405"/>
      <c r="I989" s="1405"/>
      <c r="J989" s="1405"/>
      <c r="K989" s="1405"/>
      <c r="L989" s="1405"/>
      <c r="M989" s="1405"/>
      <c r="N989" s="1405"/>
      <c r="O989" s="1405"/>
      <c r="P989" s="1405"/>
      <c r="Q989" s="1405"/>
      <c r="R989" s="1405"/>
      <c r="S989" s="1405"/>
      <c r="T989" s="1405"/>
      <c r="U989" s="1405"/>
      <c r="V989" s="1405"/>
      <c r="W989" s="1405"/>
      <c r="X989" s="1405"/>
      <c r="Y989" s="1405"/>
      <c r="Z989" s="1405"/>
      <c r="AA989" s="1405"/>
      <c r="AB989" s="1405"/>
      <c r="AC989" s="1405"/>
      <c r="AD989" s="1405"/>
      <c r="AE989" s="1406"/>
      <c r="AF989" s="66"/>
      <c r="AG989" s="11"/>
      <c r="AH989" s="11"/>
      <c r="AI989" s="67"/>
      <c r="AJ989" s="1101"/>
      <c r="AK989" s="1102"/>
      <c r="AL989" s="1102"/>
      <c r="AM989" s="1102"/>
      <c r="AN989" s="1102"/>
      <c r="AO989" s="1102"/>
      <c r="AP989" s="1102"/>
      <c r="AQ989" s="1103"/>
      <c r="AR989" s="37"/>
      <c r="AS989" s="37"/>
      <c r="AT989" s="37"/>
      <c r="AU989" s="37"/>
      <c r="AV989" s="37"/>
      <c r="AW989" s="37"/>
      <c r="AX989" s="37"/>
      <c r="AY989" s="37"/>
      <c r="AZ989" s="37">
        <v>1</v>
      </c>
      <c r="BA989" s="37">
        <f>IF((_xlfn.XLOOKUP(AZ989,$C$1044:$C$1082,$A$1044:$A$1082,"",0,1))="Yes",BB989,0)</f>
        <v>0.2</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1585</v>
      </c>
      <c r="D990" s="1118" t="s">
        <v>1586</v>
      </c>
      <c r="E990" s="1119"/>
      <c r="F990" s="1119"/>
      <c r="G990" s="1119"/>
      <c r="H990" s="1119"/>
      <c r="I990" s="1119"/>
      <c r="J990" s="1119"/>
      <c r="K990" s="1119"/>
      <c r="L990" s="1119"/>
      <c r="M990" s="1119"/>
      <c r="N990" s="1119"/>
      <c r="O990" s="1119"/>
      <c r="P990" s="1119"/>
      <c r="Q990" s="1119"/>
      <c r="R990" s="1119"/>
      <c r="S990" s="1119"/>
      <c r="T990" s="1119"/>
      <c r="U990" s="1119"/>
      <c r="V990" s="1119"/>
      <c r="W990" s="1119"/>
      <c r="X990" s="1119"/>
      <c r="Y990" s="1119"/>
      <c r="Z990" s="1119"/>
      <c r="AA990" s="1119"/>
      <c r="AB990" s="1119"/>
      <c r="AC990" s="1119"/>
      <c r="AD990" s="1119"/>
      <c r="AE990" s="1120"/>
      <c r="AF990" s="70"/>
      <c r="AG990" s="1079" t="s">
        <v>712</v>
      </c>
      <c r="AH990" s="1080"/>
      <c r="AI990" s="71"/>
      <c r="AJ990" s="1095">
        <f>ROUND(IF(AG990="yes",AJ975*0.1,0),0)</f>
        <v>0</v>
      </c>
      <c r="AK990" s="1096"/>
      <c r="AL990" s="1096"/>
      <c r="AM990" s="1096"/>
      <c r="AN990" s="1096"/>
      <c r="AO990" s="1096"/>
      <c r="AP990" s="1096"/>
      <c r="AQ990" s="1097"/>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111" t="s">
        <v>1587</v>
      </c>
      <c r="E991" s="1112"/>
      <c r="F991" s="1112"/>
      <c r="G991" s="1112"/>
      <c r="H991" s="1112"/>
      <c r="I991" s="1112"/>
      <c r="J991" s="1112"/>
      <c r="K991" s="1112"/>
      <c r="L991" s="1112"/>
      <c r="M991" s="1112"/>
      <c r="N991" s="1112"/>
      <c r="O991" s="1112"/>
      <c r="P991" s="1112"/>
      <c r="Q991" s="1112"/>
      <c r="R991" s="1112"/>
      <c r="S991" s="1112"/>
      <c r="T991" s="1112"/>
      <c r="U991" s="1112"/>
      <c r="V991" s="1112"/>
      <c r="W991" s="1112"/>
      <c r="X991" s="1112"/>
      <c r="Y991" s="1112"/>
      <c r="Z991" s="1112"/>
      <c r="AA991" s="1112"/>
      <c r="AB991" s="1112"/>
      <c r="AC991" s="1112"/>
      <c r="AD991" s="1112"/>
      <c r="AE991" s="1113"/>
      <c r="AF991" s="65"/>
      <c r="AI991" s="69"/>
      <c r="AJ991" s="1098"/>
      <c r="AK991" s="1099"/>
      <c r="AL991" s="1099"/>
      <c r="AM991" s="1099"/>
      <c r="AN991" s="1099"/>
      <c r="AO991" s="1099"/>
      <c r="AP991" s="1099"/>
      <c r="AQ991" s="1100"/>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111"/>
      <c r="E992" s="1112"/>
      <c r="F992" s="1112"/>
      <c r="G992" s="1112"/>
      <c r="H992" s="1112"/>
      <c r="I992" s="1112"/>
      <c r="J992" s="1112"/>
      <c r="K992" s="1112"/>
      <c r="L992" s="1112"/>
      <c r="M992" s="1112"/>
      <c r="N992" s="1112"/>
      <c r="O992" s="1112"/>
      <c r="P992" s="1112"/>
      <c r="Q992" s="1112"/>
      <c r="R992" s="1112"/>
      <c r="S992" s="1112"/>
      <c r="T992" s="1112"/>
      <c r="U992" s="1112"/>
      <c r="V992" s="1112"/>
      <c r="W992" s="1112"/>
      <c r="X992" s="1112"/>
      <c r="Y992" s="1112"/>
      <c r="Z992" s="1112"/>
      <c r="AA992" s="1112"/>
      <c r="AB992" s="1112"/>
      <c r="AC992" s="1112"/>
      <c r="AD992" s="1112"/>
      <c r="AE992" s="1113"/>
      <c r="AF992" s="65"/>
      <c r="AG992" s="21"/>
      <c r="AH992" s="21"/>
      <c r="AI992" s="69"/>
      <c r="AJ992" s="1098"/>
      <c r="AK992" s="1099"/>
      <c r="AL992" s="1099"/>
      <c r="AM992" s="1099"/>
      <c r="AN992" s="1099"/>
      <c r="AO992" s="1099"/>
      <c r="AP992" s="1099"/>
      <c r="AQ992" s="1100"/>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14"/>
      <c r="E993" s="1115"/>
      <c r="F993" s="1115"/>
      <c r="G993" s="1115"/>
      <c r="H993" s="1115"/>
      <c r="I993" s="1115"/>
      <c r="J993" s="1115"/>
      <c r="K993" s="1115"/>
      <c r="L993" s="1115"/>
      <c r="M993" s="1115"/>
      <c r="N993" s="1115"/>
      <c r="O993" s="1115"/>
      <c r="P993" s="1115"/>
      <c r="Q993" s="1115"/>
      <c r="R993" s="1115"/>
      <c r="S993" s="1115"/>
      <c r="T993" s="1115"/>
      <c r="U993" s="1115"/>
      <c r="V993" s="1115"/>
      <c r="W993" s="1115"/>
      <c r="X993" s="1115"/>
      <c r="Y993" s="1115"/>
      <c r="Z993" s="1115"/>
      <c r="AA993" s="1115"/>
      <c r="AB993" s="1115"/>
      <c r="AC993" s="1115"/>
      <c r="AD993" s="1115"/>
      <c r="AE993" s="1116"/>
      <c r="AF993" s="66"/>
      <c r="AG993" s="11"/>
      <c r="AH993" s="11"/>
      <c r="AI993" s="67"/>
      <c r="AJ993" s="1101"/>
      <c r="AK993" s="1102"/>
      <c r="AL993" s="1102"/>
      <c r="AM993" s="1102"/>
      <c r="AN993" s="1102"/>
      <c r="AO993" s="1102"/>
      <c r="AP993" s="1102"/>
      <c r="AQ993" s="1103"/>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1588</v>
      </c>
      <c r="D994" s="1118" t="s">
        <v>1589</v>
      </c>
      <c r="E994" s="1119"/>
      <c r="F994" s="1119"/>
      <c r="G994" s="1119"/>
      <c r="H994" s="1119"/>
      <c r="I994" s="1119"/>
      <c r="J994" s="1119"/>
      <c r="K994" s="1119"/>
      <c r="L994" s="1119"/>
      <c r="M994" s="1119"/>
      <c r="N994" s="1119"/>
      <c r="O994" s="1119"/>
      <c r="P994" s="1119"/>
      <c r="Q994" s="1119"/>
      <c r="R994" s="1119"/>
      <c r="S994" s="1119"/>
      <c r="T994" s="1119"/>
      <c r="U994" s="1119"/>
      <c r="V994" s="1119"/>
      <c r="W994" s="1119"/>
      <c r="X994" s="1119"/>
      <c r="Y994" s="1119"/>
      <c r="Z994" s="1119"/>
      <c r="AA994" s="1119"/>
      <c r="AB994" s="1119"/>
      <c r="AC994" s="1119"/>
      <c r="AD994" s="1119"/>
      <c r="AE994" s="1120"/>
      <c r="AF994" s="68"/>
      <c r="AG994" s="1079" t="s">
        <v>712</v>
      </c>
      <c r="AH994" s="1080"/>
      <c r="AI994" s="71"/>
      <c r="AJ994" s="1095">
        <f>ROUND(IF(AG994="yes",AJ975*0.02,0),0)</f>
        <v>0</v>
      </c>
      <c r="AK994" s="1096"/>
      <c r="AL994" s="1096"/>
      <c r="AM994" s="1096"/>
      <c r="AN994" s="1096"/>
      <c r="AO994" s="1096"/>
      <c r="AP994" s="1096"/>
      <c r="AQ994" s="1097"/>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14" t="s">
        <v>1590</v>
      </c>
      <c r="E995" s="1115"/>
      <c r="F995" s="1115"/>
      <c r="G995" s="1115"/>
      <c r="H995" s="1115"/>
      <c r="I995" s="1115"/>
      <c r="J995" s="1115"/>
      <c r="K995" s="1115"/>
      <c r="L995" s="1115"/>
      <c r="M995" s="1115"/>
      <c r="N995" s="1115"/>
      <c r="O995" s="1115"/>
      <c r="P995" s="1115"/>
      <c r="Q995" s="1115"/>
      <c r="R995" s="1115"/>
      <c r="S995" s="1115"/>
      <c r="T995" s="1115"/>
      <c r="U995" s="1115"/>
      <c r="V995" s="1115"/>
      <c r="W995" s="1115"/>
      <c r="X995" s="1115"/>
      <c r="Y995" s="1115"/>
      <c r="Z995" s="1115"/>
      <c r="AA995" s="1115"/>
      <c r="AB995" s="1115"/>
      <c r="AC995" s="1115"/>
      <c r="AD995" s="1115"/>
      <c r="AE995" s="1116"/>
      <c r="AF995" s="66"/>
      <c r="AG995" s="11"/>
      <c r="AH995" s="11"/>
      <c r="AI995" s="67"/>
      <c r="AJ995" s="1101"/>
      <c r="AK995" s="1102"/>
      <c r="AL995" s="1102"/>
      <c r="AM995" s="1102"/>
      <c r="AN995" s="1102"/>
      <c r="AO995" s="1102"/>
      <c r="AP995" s="1102"/>
      <c r="AQ995" s="1103"/>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1591</v>
      </c>
      <c r="D996" s="1118" t="s">
        <v>1592</v>
      </c>
      <c r="E996" s="1119"/>
      <c r="F996" s="1119"/>
      <c r="G996" s="1119"/>
      <c r="H996" s="1119"/>
      <c r="I996" s="1119"/>
      <c r="J996" s="1119"/>
      <c r="K996" s="1119"/>
      <c r="L996" s="1119"/>
      <c r="M996" s="1119"/>
      <c r="N996" s="1119"/>
      <c r="O996" s="1119"/>
      <c r="P996" s="1119"/>
      <c r="Q996" s="1119"/>
      <c r="R996" s="1119"/>
      <c r="S996" s="1119"/>
      <c r="T996" s="1119"/>
      <c r="U996" s="1119"/>
      <c r="V996" s="1119"/>
      <c r="W996" s="1119"/>
      <c r="X996" s="1119"/>
      <c r="Y996" s="1119"/>
      <c r="Z996" s="1119"/>
      <c r="AA996" s="1119"/>
      <c r="AB996" s="1119"/>
      <c r="AC996" s="1119"/>
      <c r="AD996" s="1119"/>
      <c r="AE996" s="1120"/>
      <c r="AF996" s="68"/>
      <c r="AG996" s="1079" t="s">
        <v>768</v>
      </c>
      <c r="AH996" s="1080"/>
      <c r="AI996" s="68"/>
      <c r="AJ996" s="1095">
        <f>ROUND(IF(AG996="yes",AJ975*0.02,0),0)</f>
        <v>1016755</v>
      </c>
      <c r="AK996" s="1096"/>
      <c r="AL996" s="1096"/>
      <c r="AM996" s="1096"/>
      <c r="AN996" s="1096"/>
      <c r="AO996" s="1096"/>
      <c r="AP996" s="1096"/>
      <c r="AQ996" s="1097"/>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111" t="s">
        <v>1593</v>
      </c>
      <c r="E997" s="1112"/>
      <c r="F997" s="1112"/>
      <c r="G997" s="1112"/>
      <c r="H997" s="1112"/>
      <c r="I997" s="1112"/>
      <c r="J997" s="1112"/>
      <c r="K997" s="1112"/>
      <c r="L997" s="1112"/>
      <c r="M997" s="1112"/>
      <c r="N997" s="1112"/>
      <c r="O997" s="1112"/>
      <c r="P997" s="1112"/>
      <c r="Q997" s="1112"/>
      <c r="R997" s="1112"/>
      <c r="S997" s="1112"/>
      <c r="T997" s="1112"/>
      <c r="U997" s="1112"/>
      <c r="V997" s="1112"/>
      <c r="W997" s="1112"/>
      <c r="X997" s="1112"/>
      <c r="Y997" s="1112"/>
      <c r="Z997" s="1112"/>
      <c r="AA997" s="1112"/>
      <c r="AB997" s="1112"/>
      <c r="AC997" s="1112"/>
      <c r="AD997" s="1112"/>
      <c r="AE997" s="1113"/>
      <c r="AF997" s="1049" t="str">
        <f>IF(AND(AG996="yes",V215&lt;&gt;1),"The project may not be eligible for this boost","")</f>
        <v/>
      </c>
      <c r="AG997" s="1050"/>
      <c r="AH997" s="1050"/>
      <c r="AI997" s="1051"/>
      <c r="AJ997" s="1098"/>
      <c r="AK997" s="1099"/>
      <c r="AL997" s="1099"/>
      <c r="AM997" s="1099"/>
      <c r="AN997" s="1099"/>
      <c r="AO997" s="1099"/>
      <c r="AP997" s="1099"/>
      <c r="AQ997" s="1100"/>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14"/>
      <c r="E998" s="1115"/>
      <c r="F998" s="1115"/>
      <c r="G998" s="1115"/>
      <c r="H998" s="1115"/>
      <c r="I998" s="1115"/>
      <c r="J998" s="1115"/>
      <c r="K998" s="1115"/>
      <c r="L998" s="1115"/>
      <c r="M998" s="1115"/>
      <c r="N998" s="1115"/>
      <c r="O998" s="1115"/>
      <c r="P998" s="1115"/>
      <c r="Q998" s="1115"/>
      <c r="R998" s="1115"/>
      <c r="S998" s="1115"/>
      <c r="T998" s="1115"/>
      <c r="U998" s="1115"/>
      <c r="V998" s="1115"/>
      <c r="W998" s="1115"/>
      <c r="X998" s="1115"/>
      <c r="Y998" s="1115"/>
      <c r="Z998" s="1115"/>
      <c r="AA998" s="1115"/>
      <c r="AB998" s="1115"/>
      <c r="AC998" s="1115"/>
      <c r="AD998" s="1115"/>
      <c r="AE998" s="1116"/>
      <c r="AF998" s="1052"/>
      <c r="AG998" s="1053"/>
      <c r="AH998" s="1053"/>
      <c r="AI998" s="1054"/>
      <c r="AJ998" s="1101"/>
      <c r="AK998" s="1102"/>
      <c r="AL998" s="1102"/>
      <c r="AM998" s="1102"/>
      <c r="AN998" s="1102"/>
      <c r="AO998" s="1102"/>
      <c r="AP998" s="1102"/>
      <c r="AQ998" s="1103"/>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1594</v>
      </c>
      <c r="D999" s="1076" t="s">
        <v>1595</v>
      </c>
      <c r="E999" s="1077"/>
      <c r="F999" s="1077"/>
      <c r="G999" s="1077"/>
      <c r="H999" s="1077"/>
      <c r="I999" s="1077"/>
      <c r="J999" s="1077"/>
      <c r="K999" s="1077"/>
      <c r="L999" s="1077"/>
      <c r="M999" s="1077"/>
      <c r="N999" s="1077"/>
      <c r="O999" s="1077"/>
      <c r="P999" s="1077"/>
      <c r="Q999" s="1077"/>
      <c r="R999" s="1077"/>
      <c r="S999" s="1077"/>
      <c r="T999" s="1077"/>
      <c r="U999" s="1077"/>
      <c r="V999" s="1077"/>
      <c r="W999" s="1077"/>
      <c r="X999" s="1077"/>
      <c r="Y999" s="1077"/>
      <c r="Z999" s="1077"/>
      <c r="AA999" s="1077"/>
      <c r="AB999" s="1077"/>
      <c r="AC999" s="1077"/>
      <c r="AD999" s="1077"/>
      <c r="AE999" s="1078"/>
      <c r="AF999" s="68"/>
      <c r="AG999" s="1079" t="s">
        <v>712</v>
      </c>
      <c r="AH999" s="1080"/>
      <c r="AI999" s="71"/>
      <c r="AJ999" s="1095">
        <f>IF(AG999="yes",AJ975*BA1000,0)</f>
        <v>0</v>
      </c>
      <c r="AK999" s="1096"/>
      <c r="AL999" s="1096"/>
      <c r="AM999" s="1096"/>
      <c r="AN999" s="1096"/>
      <c r="AO999" s="1096"/>
      <c r="AP999" s="1096"/>
      <c r="AQ999" s="1097"/>
      <c r="AR999" s="37"/>
      <c r="AS999" s="37"/>
      <c r="AT999" s="37"/>
      <c r="AU999" s="37"/>
      <c r="AV999" s="37"/>
      <c r="AW999" s="37"/>
      <c r="AX999" s="37"/>
      <c r="AY999" s="37"/>
      <c r="AZ999" s="37">
        <v>11</v>
      </c>
      <c r="BA999" s="37">
        <f t="shared" si="54"/>
        <v>0.02</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111" t="s">
        <v>1596</v>
      </c>
      <c r="E1000" s="1112"/>
      <c r="F1000" s="1112"/>
      <c r="G1000" s="1112"/>
      <c r="H1000" s="1112"/>
      <c r="I1000" s="1112"/>
      <c r="J1000" s="1112"/>
      <c r="K1000" s="1112"/>
      <c r="L1000" s="1112"/>
      <c r="M1000" s="1112"/>
      <c r="N1000" s="1112"/>
      <c r="O1000" s="1112"/>
      <c r="P1000" s="1112"/>
      <c r="Q1000" s="1112"/>
      <c r="R1000" s="1112"/>
      <c r="S1000" s="1112"/>
      <c r="T1000" s="1112"/>
      <c r="U1000" s="1112"/>
      <c r="V1000" s="1112"/>
      <c r="W1000" s="1112"/>
      <c r="X1000" s="1112"/>
      <c r="Y1000" s="1112"/>
      <c r="Z1000" s="1112"/>
      <c r="AA1000" s="1112"/>
      <c r="AB1000" s="1112"/>
      <c r="AC1000" s="1112"/>
      <c r="AD1000" s="1112"/>
      <c r="AE1000" s="1113"/>
      <c r="AF1000" s="1130" t="str">
        <f>IF(AND(AG999="Yes",BA1000=0),BA1002,"")</f>
        <v/>
      </c>
      <c r="AG1000" s="1131"/>
      <c r="AH1000" s="1131"/>
      <c r="AI1000" s="1132"/>
      <c r="AJ1000" s="1098"/>
      <c r="AK1000" s="1099"/>
      <c r="AL1000" s="1099"/>
      <c r="AM1000" s="1099"/>
      <c r="AN1000" s="1099"/>
      <c r="AO1000" s="1099"/>
      <c r="AP1000" s="1099"/>
      <c r="AQ1000" s="1100"/>
      <c r="AR1000" s="37"/>
      <c r="AS1000" s="37"/>
      <c r="AT1000" s="37"/>
      <c r="AU1000" s="37"/>
      <c r="AV1000" s="37"/>
      <c r="AW1000" s="37"/>
      <c r="AX1000" s="37"/>
      <c r="AY1000" s="37"/>
      <c r="AZ1000" s="810" t="s">
        <v>1597</v>
      </c>
      <c r="BA1000" s="905">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111"/>
      <c r="E1001" s="1112"/>
      <c r="F1001" s="1112"/>
      <c r="G1001" s="1112"/>
      <c r="H1001" s="1112"/>
      <c r="I1001" s="1112"/>
      <c r="J1001" s="1112"/>
      <c r="K1001" s="1112"/>
      <c r="L1001" s="1112"/>
      <c r="M1001" s="1112"/>
      <c r="N1001" s="1112"/>
      <c r="O1001" s="1112"/>
      <c r="P1001" s="1112"/>
      <c r="Q1001" s="1112"/>
      <c r="R1001" s="1112"/>
      <c r="S1001" s="1112"/>
      <c r="T1001" s="1112"/>
      <c r="U1001" s="1112"/>
      <c r="V1001" s="1112"/>
      <c r="W1001" s="1112"/>
      <c r="X1001" s="1112"/>
      <c r="Y1001" s="1112"/>
      <c r="Z1001" s="1112"/>
      <c r="AA1001" s="1112"/>
      <c r="AB1001" s="1112"/>
      <c r="AC1001" s="1112"/>
      <c r="AD1001" s="1112"/>
      <c r="AE1001" s="1113"/>
      <c r="AF1001" s="1130"/>
      <c r="AG1001" s="1131"/>
      <c r="AH1001" s="1131"/>
      <c r="AI1001" s="1132"/>
      <c r="AJ1001" s="1098"/>
      <c r="AK1001" s="1099"/>
      <c r="AL1001" s="1099"/>
      <c r="AM1001" s="1099"/>
      <c r="AN1001" s="1099"/>
      <c r="AO1001" s="1099"/>
      <c r="AP1001" s="1099"/>
      <c r="AQ1001" s="1100"/>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14"/>
      <c r="E1002" s="1115"/>
      <c r="F1002" s="1115"/>
      <c r="G1002" s="1115"/>
      <c r="H1002" s="1115"/>
      <c r="I1002" s="1115"/>
      <c r="J1002" s="1115"/>
      <c r="K1002" s="1115"/>
      <c r="L1002" s="1115"/>
      <c r="M1002" s="1115"/>
      <c r="N1002" s="1115"/>
      <c r="O1002" s="1115"/>
      <c r="P1002" s="1115"/>
      <c r="Q1002" s="1115"/>
      <c r="R1002" s="1115"/>
      <c r="S1002" s="1115"/>
      <c r="T1002" s="1115"/>
      <c r="U1002" s="1115"/>
      <c r="V1002" s="1115"/>
      <c r="W1002" s="1115"/>
      <c r="X1002" s="1115"/>
      <c r="Y1002" s="1115"/>
      <c r="Z1002" s="1115"/>
      <c r="AA1002" s="1115"/>
      <c r="AB1002" s="1115"/>
      <c r="AC1002" s="1115"/>
      <c r="AD1002" s="1115"/>
      <c r="AE1002" s="1116"/>
      <c r="AF1002" s="1133"/>
      <c r="AG1002" s="1134"/>
      <c r="AH1002" s="1134"/>
      <c r="AI1002" s="1135"/>
      <c r="AJ1002" s="1101"/>
      <c r="AK1002" s="1102"/>
      <c r="AL1002" s="1102"/>
      <c r="AM1002" s="1102"/>
      <c r="AN1002" s="1102"/>
      <c r="AO1002" s="1102"/>
      <c r="AP1002" s="1102"/>
      <c r="AQ1002" s="1103"/>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1598</v>
      </c>
      <c r="D1003" s="1121" t="s">
        <v>1599</v>
      </c>
      <c r="E1003" s="1122"/>
      <c r="F1003" s="1122"/>
      <c r="G1003" s="1122"/>
      <c r="H1003" s="1122"/>
      <c r="I1003" s="1122"/>
      <c r="J1003" s="1122"/>
      <c r="K1003" s="1122"/>
      <c r="L1003" s="1122"/>
      <c r="M1003" s="1122"/>
      <c r="N1003" s="1122"/>
      <c r="O1003" s="1122"/>
      <c r="P1003" s="1122"/>
      <c r="Q1003" s="1122"/>
      <c r="R1003" s="1122"/>
      <c r="S1003" s="1122"/>
      <c r="T1003" s="1122"/>
      <c r="U1003" s="1122"/>
      <c r="V1003" s="1122"/>
      <c r="W1003" s="1122"/>
      <c r="X1003" s="1122"/>
      <c r="Y1003" s="1122"/>
      <c r="Z1003" s="1122"/>
      <c r="AA1003" s="1122"/>
      <c r="AB1003" s="1122"/>
      <c r="AC1003" s="1122"/>
      <c r="AD1003" s="1122"/>
      <c r="AE1003" s="1123"/>
      <c r="AF1003" s="68"/>
      <c r="AG1003" s="1079" t="s">
        <v>712</v>
      </c>
      <c r="AH1003" s="1080"/>
      <c r="AI1003" s="71"/>
      <c r="AJ1003" s="1095">
        <f>ROUND(IF(AND(AG1003="Yes",AF1006&lt;&gt;"",J1007&lt;&gt;"N/A"),MIN(AF1006,(0.15*AJ975)),0),0)</f>
        <v>0</v>
      </c>
      <c r="AK1003" s="1096"/>
      <c r="AL1003" s="1096"/>
      <c r="AM1003" s="1096"/>
      <c r="AN1003" s="1096"/>
      <c r="AO1003" s="1096"/>
      <c r="AP1003" s="1096"/>
      <c r="AQ1003" s="1097"/>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124"/>
      <c r="E1004" s="1125"/>
      <c r="F1004" s="1125"/>
      <c r="G1004" s="1125"/>
      <c r="H1004" s="1125"/>
      <c r="I1004" s="1125"/>
      <c r="J1004" s="1125"/>
      <c r="K1004" s="1125"/>
      <c r="L1004" s="1125"/>
      <c r="M1004" s="1125"/>
      <c r="N1004" s="1125"/>
      <c r="O1004" s="1125"/>
      <c r="P1004" s="1125"/>
      <c r="Q1004" s="1125"/>
      <c r="R1004" s="1125"/>
      <c r="S1004" s="1125"/>
      <c r="T1004" s="1125"/>
      <c r="U1004" s="1125"/>
      <c r="V1004" s="1125"/>
      <c r="W1004" s="1125"/>
      <c r="X1004" s="1125"/>
      <c r="Y1004" s="1125"/>
      <c r="Z1004" s="1125"/>
      <c r="AA1004" s="1125"/>
      <c r="AB1004" s="1125"/>
      <c r="AC1004" s="1125"/>
      <c r="AD1004" s="1125"/>
      <c r="AE1004" s="1126"/>
      <c r="AF1004" s="1130" t="str">
        <f>IF(AG1003="yes","Please Select Type and Enter Amount:","")</f>
        <v/>
      </c>
      <c r="AG1004" s="1131"/>
      <c r="AH1004" s="1131"/>
      <c r="AI1004" s="1132"/>
      <c r="AJ1004" s="1098"/>
      <c r="AK1004" s="1099"/>
      <c r="AL1004" s="1099"/>
      <c r="AM1004" s="1099"/>
      <c r="AN1004" s="1099"/>
      <c r="AO1004" s="1099"/>
      <c r="AP1004" s="1099"/>
      <c r="AQ1004" s="1100"/>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111" t="s">
        <v>1600</v>
      </c>
      <c r="E1005" s="1112"/>
      <c r="F1005" s="1112"/>
      <c r="G1005" s="1112"/>
      <c r="H1005" s="1112"/>
      <c r="I1005" s="1112"/>
      <c r="J1005" s="1112"/>
      <c r="K1005" s="1112"/>
      <c r="L1005" s="1112"/>
      <c r="M1005" s="1112"/>
      <c r="N1005" s="1112"/>
      <c r="O1005" s="1112"/>
      <c r="P1005" s="1112"/>
      <c r="Q1005" s="1112"/>
      <c r="R1005" s="1112"/>
      <c r="S1005" s="1112"/>
      <c r="T1005" s="1112"/>
      <c r="U1005" s="1112"/>
      <c r="V1005" s="1112"/>
      <c r="W1005" s="1112"/>
      <c r="X1005" s="1112"/>
      <c r="Y1005" s="1112"/>
      <c r="Z1005" s="1112"/>
      <c r="AA1005" s="1112"/>
      <c r="AB1005" s="1112"/>
      <c r="AC1005" s="1112"/>
      <c r="AD1005" s="1112"/>
      <c r="AE1005" s="1113"/>
      <c r="AF1005" s="1130"/>
      <c r="AG1005" s="1131"/>
      <c r="AH1005" s="1131"/>
      <c r="AI1005" s="1132"/>
      <c r="AJ1005" s="1098"/>
      <c r="AK1005" s="1099"/>
      <c r="AL1005" s="1099"/>
      <c r="AM1005" s="1099"/>
      <c r="AN1005" s="1099"/>
      <c r="AO1005" s="1099"/>
      <c r="AP1005" s="1099"/>
      <c r="AQ1005" s="1100"/>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111"/>
      <c r="E1006" s="1112"/>
      <c r="F1006" s="1112"/>
      <c r="G1006" s="1112"/>
      <c r="H1006" s="1112"/>
      <c r="I1006" s="1112"/>
      <c r="J1006" s="1112"/>
      <c r="K1006" s="1112"/>
      <c r="L1006" s="1112"/>
      <c r="M1006" s="1112"/>
      <c r="N1006" s="1112"/>
      <c r="O1006" s="1112"/>
      <c r="P1006" s="1112"/>
      <c r="Q1006" s="1112"/>
      <c r="R1006" s="1112"/>
      <c r="S1006" s="1112"/>
      <c r="T1006" s="1112"/>
      <c r="U1006" s="1112"/>
      <c r="V1006" s="1112"/>
      <c r="W1006" s="1112"/>
      <c r="X1006" s="1112"/>
      <c r="Y1006" s="1112"/>
      <c r="Z1006" s="1112"/>
      <c r="AA1006" s="1112"/>
      <c r="AB1006" s="1112"/>
      <c r="AC1006" s="1112"/>
      <c r="AD1006" s="1112"/>
      <c r="AE1006" s="1113"/>
      <c r="AF1006" s="1470"/>
      <c r="AG1006" s="1470"/>
      <c r="AH1006" s="1470"/>
      <c r="AI1006" s="1470"/>
      <c r="AJ1006" s="1098"/>
      <c r="AK1006" s="1099"/>
      <c r="AL1006" s="1099"/>
      <c r="AM1006" s="1099"/>
      <c r="AN1006" s="1099"/>
      <c r="AO1006" s="1099"/>
      <c r="AP1006" s="1099"/>
      <c r="AQ1006" s="1100"/>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1601</v>
      </c>
      <c r="E1007" s="73"/>
      <c r="F1007" s="73"/>
      <c r="G1007" s="336"/>
      <c r="H1007" s="336"/>
      <c r="I1007" s="48"/>
      <c r="J1007" s="1127" t="s">
        <v>326</v>
      </c>
      <c r="K1007" s="1128"/>
      <c r="L1007" s="1128"/>
      <c r="M1007" s="1128"/>
      <c r="N1007" s="1128"/>
      <c r="O1007" s="1128"/>
      <c r="P1007" s="1128"/>
      <c r="Q1007" s="1128"/>
      <c r="R1007" s="1128"/>
      <c r="S1007" s="1128"/>
      <c r="T1007" s="1128"/>
      <c r="U1007" s="1128"/>
      <c r="V1007" s="1128"/>
      <c r="W1007" s="1128"/>
      <c r="X1007" s="1128"/>
      <c r="Y1007" s="1128"/>
      <c r="Z1007" s="1128"/>
      <c r="AA1007" s="1128"/>
      <c r="AB1007" s="1128"/>
      <c r="AC1007" s="1128"/>
      <c r="AD1007" s="1128"/>
      <c r="AE1007" s="1129"/>
      <c r="AF1007" s="1470"/>
      <c r="AG1007" s="1470"/>
      <c r="AH1007" s="1470"/>
      <c r="AI1007" s="1470"/>
      <c r="AJ1007" s="1101"/>
      <c r="AK1007" s="1102"/>
      <c r="AL1007" s="1102"/>
      <c r="AM1007" s="1102"/>
      <c r="AN1007" s="1102"/>
      <c r="AO1007" s="1102"/>
      <c r="AP1007" s="1102"/>
      <c r="AQ1007" s="1103"/>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1602</v>
      </c>
      <c r="D1008" s="1118" t="s">
        <v>1603</v>
      </c>
      <c r="E1008" s="1119"/>
      <c r="F1008" s="1119"/>
      <c r="G1008" s="1119"/>
      <c r="H1008" s="1119"/>
      <c r="I1008" s="1119"/>
      <c r="J1008" s="1119"/>
      <c r="K1008" s="1119"/>
      <c r="L1008" s="1119"/>
      <c r="M1008" s="1119"/>
      <c r="N1008" s="1119"/>
      <c r="O1008" s="1119"/>
      <c r="P1008" s="1119"/>
      <c r="Q1008" s="1119"/>
      <c r="R1008" s="1119"/>
      <c r="S1008" s="1119"/>
      <c r="T1008" s="1119"/>
      <c r="U1008" s="1119"/>
      <c r="V1008" s="1119"/>
      <c r="W1008" s="1119"/>
      <c r="X1008" s="1119"/>
      <c r="Y1008" s="1119"/>
      <c r="Z1008" s="1119"/>
      <c r="AA1008" s="1119"/>
      <c r="AB1008" s="1119"/>
      <c r="AC1008" s="1119"/>
      <c r="AD1008" s="1119"/>
      <c r="AE1008" s="1120"/>
      <c r="AF1008" s="68"/>
      <c r="AG1008" s="1079" t="s">
        <v>712</v>
      </c>
      <c r="AH1008" s="1080"/>
      <c r="AI1008" s="71"/>
      <c r="AJ1008" s="1095">
        <f>ROUND(IF(AG1008="Yes",AF1010,0),0)</f>
        <v>0</v>
      </c>
      <c r="AK1008" s="1096"/>
      <c r="AL1008" s="1096"/>
      <c r="AM1008" s="1096"/>
      <c r="AN1008" s="1096"/>
      <c r="AO1008" s="1096"/>
      <c r="AP1008" s="1096"/>
      <c r="AQ1008" s="1097"/>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111" t="s">
        <v>1604</v>
      </c>
      <c r="E1009" s="1112"/>
      <c r="F1009" s="1112"/>
      <c r="G1009" s="1112"/>
      <c r="H1009" s="1112"/>
      <c r="I1009" s="1112"/>
      <c r="J1009" s="1112"/>
      <c r="K1009" s="1112"/>
      <c r="L1009" s="1112"/>
      <c r="M1009" s="1112"/>
      <c r="N1009" s="1112"/>
      <c r="O1009" s="1112"/>
      <c r="P1009" s="1112"/>
      <c r="Q1009" s="1112"/>
      <c r="R1009" s="1112"/>
      <c r="S1009" s="1112"/>
      <c r="T1009" s="1112"/>
      <c r="U1009" s="1112"/>
      <c r="V1009" s="1112"/>
      <c r="W1009" s="1112"/>
      <c r="X1009" s="1112"/>
      <c r="Y1009" s="1112"/>
      <c r="Z1009" s="1112"/>
      <c r="AA1009" s="1112"/>
      <c r="AB1009" s="1112"/>
      <c r="AC1009" s="1112"/>
      <c r="AD1009" s="1112"/>
      <c r="AE1009" s="1113"/>
      <c r="AF1009" s="1471" t="str">
        <f>IF(AG1008="yes","Please Enter Amount:","")</f>
        <v/>
      </c>
      <c r="AG1009" s="1472"/>
      <c r="AH1009" s="1472"/>
      <c r="AI1009" s="1473"/>
      <c r="AJ1009" s="1098"/>
      <c r="AK1009" s="1099"/>
      <c r="AL1009" s="1099"/>
      <c r="AM1009" s="1099"/>
      <c r="AN1009" s="1099"/>
      <c r="AO1009" s="1099"/>
      <c r="AP1009" s="1099"/>
      <c r="AQ1009" s="1100"/>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111"/>
      <c r="E1010" s="1112"/>
      <c r="F1010" s="1112"/>
      <c r="G1010" s="1112"/>
      <c r="H1010" s="1112"/>
      <c r="I1010" s="1112"/>
      <c r="J1010" s="1112"/>
      <c r="K1010" s="1112"/>
      <c r="L1010" s="1112"/>
      <c r="M1010" s="1112"/>
      <c r="N1010" s="1112"/>
      <c r="O1010" s="1112"/>
      <c r="P1010" s="1112"/>
      <c r="Q1010" s="1112"/>
      <c r="R1010" s="1112"/>
      <c r="S1010" s="1112"/>
      <c r="T1010" s="1112"/>
      <c r="U1010" s="1112"/>
      <c r="V1010" s="1112"/>
      <c r="W1010" s="1112"/>
      <c r="X1010" s="1112"/>
      <c r="Y1010" s="1112"/>
      <c r="Z1010" s="1112"/>
      <c r="AA1010" s="1112"/>
      <c r="AB1010" s="1112"/>
      <c r="AC1010" s="1112"/>
      <c r="AD1010" s="1112"/>
      <c r="AE1010" s="1113"/>
      <c r="AF1010" s="1470"/>
      <c r="AG1010" s="1470"/>
      <c r="AH1010" s="1470"/>
      <c r="AI1010" s="1470"/>
      <c r="AJ1010" s="1098"/>
      <c r="AK1010" s="1099"/>
      <c r="AL1010" s="1099"/>
      <c r="AM1010" s="1099"/>
      <c r="AN1010" s="1099"/>
      <c r="AO1010" s="1099"/>
      <c r="AP1010" s="1099"/>
      <c r="AQ1010" s="1100"/>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14"/>
      <c r="E1011" s="1115"/>
      <c r="F1011" s="1115"/>
      <c r="G1011" s="1115"/>
      <c r="H1011" s="1115"/>
      <c r="I1011" s="1115"/>
      <c r="J1011" s="1115"/>
      <c r="K1011" s="1115"/>
      <c r="L1011" s="1115"/>
      <c r="M1011" s="1115"/>
      <c r="N1011" s="1115"/>
      <c r="O1011" s="1115"/>
      <c r="P1011" s="1115"/>
      <c r="Q1011" s="1115"/>
      <c r="R1011" s="1115"/>
      <c r="S1011" s="1115"/>
      <c r="T1011" s="1115"/>
      <c r="U1011" s="1115"/>
      <c r="V1011" s="1115"/>
      <c r="W1011" s="1115"/>
      <c r="X1011" s="1115"/>
      <c r="Y1011" s="1115"/>
      <c r="Z1011" s="1115"/>
      <c r="AA1011" s="1115"/>
      <c r="AB1011" s="1115"/>
      <c r="AC1011" s="1115"/>
      <c r="AD1011" s="1115"/>
      <c r="AE1011" s="1116"/>
      <c r="AF1011" s="1470"/>
      <c r="AG1011" s="1470"/>
      <c r="AH1011" s="1470"/>
      <c r="AI1011" s="1470"/>
      <c r="AJ1011" s="1101"/>
      <c r="AK1011" s="1102"/>
      <c r="AL1011" s="1102"/>
      <c r="AM1011" s="1102"/>
      <c r="AN1011" s="1102"/>
      <c r="AO1011" s="1102"/>
      <c r="AP1011" s="1102"/>
      <c r="AQ1011" s="1103"/>
      <c r="AT1011" s="37"/>
      <c r="AU1011" s="37"/>
      <c r="AV1011" s="37"/>
      <c r="AW1011" s="37"/>
      <c r="AX1011" s="34"/>
      <c r="AY1011" s="34"/>
      <c r="AZ1011" s="21"/>
      <c r="BA1011" s="21"/>
      <c r="BB1011" s="21"/>
      <c r="BC1011" s="37"/>
      <c r="BD1011" s="37"/>
    </row>
    <row r="1012" spans="1:97" ht="12.95" customHeight="1">
      <c r="A1012" s="21"/>
      <c r="B1012" s="68"/>
      <c r="C1012" s="466" t="s">
        <v>1605</v>
      </c>
      <c r="D1012" s="1076" t="s">
        <v>1606</v>
      </c>
      <c r="E1012" s="1077"/>
      <c r="F1012" s="1077"/>
      <c r="G1012" s="1077"/>
      <c r="H1012" s="1077"/>
      <c r="I1012" s="1077"/>
      <c r="J1012" s="1077"/>
      <c r="K1012" s="1077"/>
      <c r="L1012" s="1077"/>
      <c r="M1012" s="1077"/>
      <c r="N1012" s="1077"/>
      <c r="O1012" s="1077"/>
      <c r="P1012" s="1077"/>
      <c r="Q1012" s="1077"/>
      <c r="R1012" s="1077"/>
      <c r="S1012" s="1077"/>
      <c r="T1012" s="1077"/>
      <c r="U1012" s="1077"/>
      <c r="V1012" s="1077"/>
      <c r="W1012" s="1077"/>
      <c r="X1012" s="1077"/>
      <c r="Y1012" s="1077"/>
      <c r="Z1012" s="1077"/>
      <c r="AA1012" s="1077"/>
      <c r="AB1012" s="1077"/>
      <c r="AC1012" s="1077"/>
      <c r="AD1012" s="1077"/>
      <c r="AE1012" s="1078"/>
      <c r="AF1012" s="68"/>
      <c r="AG1012" s="1079" t="s">
        <v>768</v>
      </c>
      <c r="AH1012" s="1080"/>
      <c r="AI1012" s="71"/>
      <c r="AJ1012" s="1095">
        <f>ROUND(IF(AG1012="yes",(AJ975*0.1),0),0)</f>
        <v>5083774</v>
      </c>
      <c r="AK1012" s="1096"/>
      <c r="AL1012" s="1096"/>
      <c r="AM1012" s="1096"/>
      <c r="AN1012" s="1096"/>
      <c r="AO1012" s="1096"/>
      <c r="AP1012" s="1096"/>
      <c r="AQ1012" s="1097"/>
      <c r="AT1012" s="37"/>
      <c r="AU1012" s="37"/>
      <c r="AV1012" s="37"/>
      <c r="AW1012" s="37"/>
      <c r="AX1012" s="34"/>
      <c r="AY1012" s="34"/>
      <c r="AZ1012" s="21"/>
      <c r="BA1012" s="21"/>
      <c r="BB1012" s="21"/>
      <c r="BC1012" s="37"/>
      <c r="BD1012" s="37"/>
    </row>
    <row r="1013" spans="1:97" ht="12.95" customHeight="1">
      <c r="A1013" s="21"/>
      <c r="B1013" s="65"/>
      <c r="C1013" s="467"/>
      <c r="D1013" s="1111" t="s">
        <v>1607</v>
      </c>
      <c r="E1013" s="1112"/>
      <c r="F1013" s="1112"/>
      <c r="G1013" s="1112"/>
      <c r="H1013" s="1112"/>
      <c r="I1013" s="1112"/>
      <c r="J1013" s="1112"/>
      <c r="K1013" s="1112"/>
      <c r="L1013" s="1112"/>
      <c r="M1013" s="1112"/>
      <c r="N1013" s="1112"/>
      <c r="O1013" s="1112"/>
      <c r="P1013" s="1112"/>
      <c r="Q1013" s="1112"/>
      <c r="R1013" s="1112"/>
      <c r="S1013" s="1112"/>
      <c r="T1013" s="1112"/>
      <c r="U1013" s="1112"/>
      <c r="V1013" s="1112"/>
      <c r="W1013" s="1112"/>
      <c r="X1013" s="1112"/>
      <c r="Y1013" s="1112"/>
      <c r="Z1013" s="1112"/>
      <c r="AA1013" s="1112"/>
      <c r="AB1013" s="1112"/>
      <c r="AC1013" s="1112"/>
      <c r="AD1013" s="1112"/>
      <c r="AE1013" s="1113"/>
      <c r="AF1013" s="65"/>
      <c r="AG1013" s="21"/>
      <c r="AH1013" s="21"/>
      <c r="AI1013" s="69"/>
      <c r="AJ1013" s="1098"/>
      <c r="AK1013" s="1099"/>
      <c r="AL1013" s="1099"/>
      <c r="AM1013" s="1099"/>
      <c r="AN1013" s="1099"/>
      <c r="AO1013" s="1099"/>
      <c r="AP1013" s="1099"/>
      <c r="AQ1013" s="1100"/>
      <c r="AT1013" s="37"/>
      <c r="AU1013" s="37"/>
      <c r="AV1013" s="37"/>
      <c r="AW1013" s="37"/>
      <c r="AX1013" s="34"/>
      <c r="AY1013" s="34"/>
      <c r="AZ1013" s="21"/>
      <c r="BA1013" s="21"/>
      <c r="BB1013" s="21"/>
      <c r="BC1013" s="37"/>
      <c r="BD1013" s="37"/>
    </row>
    <row r="1014" spans="1:97" ht="12.95" customHeight="1">
      <c r="A1014" s="21"/>
      <c r="B1014" s="66"/>
      <c r="C1014" s="467"/>
      <c r="D1014" s="1114"/>
      <c r="E1014" s="1115"/>
      <c r="F1014" s="1115"/>
      <c r="G1014" s="1115"/>
      <c r="H1014" s="1115"/>
      <c r="I1014" s="1115"/>
      <c r="J1014" s="1115"/>
      <c r="K1014" s="1115"/>
      <c r="L1014" s="1115"/>
      <c r="M1014" s="1115"/>
      <c r="N1014" s="1115"/>
      <c r="O1014" s="1115"/>
      <c r="P1014" s="1115"/>
      <c r="Q1014" s="1115"/>
      <c r="R1014" s="1115"/>
      <c r="S1014" s="1115"/>
      <c r="T1014" s="1115"/>
      <c r="U1014" s="1115"/>
      <c r="V1014" s="1115"/>
      <c r="W1014" s="1115"/>
      <c r="X1014" s="1115"/>
      <c r="Y1014" s="1115"/>
      <c r="Z1014" s="1115"/>
      <c r="AA1014" s="1115"/>
      <c r="AB1014" s="1115"/>
      <c r="AC1014" s="1115"/>
      <c r="AD1014" s="1115"/>
      <c r="AE1014" s="1116"/>
      <c r="AF1014" s="65"/>
      <c r="AG1014" s="21"/>
      <c r="AH1014" s="21"/>
      <c r="AI1014" s="69"/>
      <c r="AJ1014" s="1101"/>
      <c r="AK1014" s="1102"/>
      <c r="AL1014" s="1102"/>
      <c r="AM1014" s="1102"/>
      <c r="AN1014" s="1102"/>
      <c r="AO1014" s="1102"/>
      <c r="AP1014" s="1102"/>
      <c r="AQ1014" s="1103"/>
      <c r="AT1014" s="37"/>
      <c r="AU1014" s="37"/>
      <c r="AV1014" s="37"/>
      <c r="AW1014" s="37"/>
      <c r="AX1014" s="34"/>
      <c r="AY1014" s="34"/>
      <c r="AZ1014" s="21"/>
      <c r="BA1014" s="21"/>
      <c r="BB1014" s="21"/>
      <c r="BC1014" s="37"/>
      <c r="BD1014" s="37"/>
    </row>
    <row r="1015" spans="1:97" ht="12.95" customHeight="1">
      <c r="A1015" s="21"/>
      <c r="B1015" s="65"/>
      <c r="C1015" s="466" t="s">
        <v>19</v>
      </c>
      <c r="D1015" s="1118" t="s">
        <v>1608</v>
      </c>
      <c r="E1015" s="1119"/>
      <c r="F1015" s="1119"/>
      <c r="G1015" s="1119"/>
      <c r="H1015" s="1119"/>
      <c r="I1015" s="1119"/>
      <c r="J1015" s="1119"/>
      <c r="K1015" s="1119"/>
      <c r="L1015" s="1119"/>
      <c r="M1015" s="1119"/>
      <c r="N1015" s="1119"/>
      <c r="O1015" s="1119"/>
      <c r="P1015" s="1119"/>
      <c r="Q1015" s="1119"/>
      <c r="R1015" s="1119"/>
      <c r="S1015" s="1119"/>
      <c r="T1015" s="1119"/>
      <c r="U1015" s="1119"/>
      <c r="V1015" s="1119"/>
      <c r="W1015" s="1119"/>
      <c r="X1015" s="1119"/>
      <c r="Y1015" s="1119"/>
      <c r="Z1015" s="1119"/>
      <c r="AA1015" s="1119"/>
      <c r="AB1015" s="1119"/>
      <c r="AC1015" s="1119"/>
      <c r="AD1015" s="1119"/>
      <c r="AE1015" s="1120"/>
      <c r="AF1015" s="68"/>
      <c r="AG1015" s="1079" t="s">
        <v>712</v>
      </c>
      <c r="AH1015" s="1080"/>
      <c r="AI1015" s="71"/>
      <c r="AJ1015" s="1095">
        <f>ROUND(IF(AG1015="yes",(AJ975*0.15),0),0)</f>
        <v>0</v>
      </c>
      <c r="AK1015" s="1096"/>
      <c r="AL1015" s="1096"/>
      <c r="AM1015" s="1096"/>
      <c r="AN1015" s="1096"/>
      <c r="AO1015" s="1096"/>
      <c r="AP1015" s="1096"/>
      <c r="AQ1015" s="1097"/>
      <c r="AT1015" s="37"/>
      <c r="AU1015" s="37"/>
      <c r="AV1015" s="37"/>
      <c r="AW1015" s="37"/>
      <c r="AX1015" s="37"/>
      <c r="AY1015" s="37"/>
      <c r="AZ1015" s="37"/>
      <c r="BA1015" s="37"/>
      <c r="BB1015" s="37"/>
      <c r="BC1015" s="37"/>
      <c r="BD1015" s="37"/>
    </row>
    <row r="1016" spans="1:97" ht="12.95" customHeight="1">
      <c r="A1016" s="21"/>
      <c r="B1016" s="65"/>
      <c r="C1016" s="467"/>
      <c r="D1016" s="1106" t="s">
        <v>1609</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107"/>
      <c r="AF1016" s="763"/>
      <c r="AG1016" s="764"/>
      <c r="AH1016" s="764"/>
      <c r="AI1016" s="765"/>
      <c r="AJ1016" s="1098"/>
      <c r="AK1016" s="1099"/>
      <c r="AL1016" s="1099"/>
      <c r="AM1016" s="1099"/>
      <c r="AN1016" s="1099"/>
      <c r="AO1016" s="1099"/>
      <c r="AP1016" s="1099"/>
      <c r="AQ1016" s="1100"/>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106"/>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107"/>
      <c r="AF1017" s="763"/>
      <c r="AG1017" s="764"/>
      <c r="AH1017" s="764"/>
      <c r="AI1017" s="765"/>
      <c r="AJ1017" s="1098"/>
      <c r="AK1017" s="1099"/>
      <c r="AL1017" s="1099"/>
      <c r="AM1017" s="1099"/>
      <c r="AN1017" s="1099"/>
      <c r="AO1017" s="1099"/>
      <c r="AP1017" s="1099"/>
      <c r="AQ1017" s="1100"/>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108"/>
      <c r="E1018" s="1109"/>
      <c r="F1018" s="1109"/>
      <c r="G1018" s="1109"/>
      <c r="H1018" s="1109"/>
      <c r="I1018" s="1109"/>
      <c r="J1018" s="1109"/>
      <c r="K1018" s="1109"/>
      <c r="L1018" s="1109"/>
      <c r="M1018" s="1109"/>
      <c r="N1018" s="1109"/>
      <c r="O1018" s="1109"/>
      <c r="P1018" s="1109"/>
      <c r="Q1018" s="1109"/>
      <c r="R1018" s="1109"/>
      <c r="S1018" s="1109"/>
      <c r="T1018" s="1109"/>
      <c r="U1018" s="1109"/>
      <c r="V1018" s="1109"/>
      <c r="W1018" s="1109"/>
      <c r="X1018" s="1109"/>
      <c r="Y1018" s="1109"/>
      <c r="Z1018" s="1109"/>
      <c r="AA1018" s="1109"/>
      <c r="AB1018" s="1109"/>
      <c r="AC1018" s="1109"/>
      <c r="AD1018" s="1109"/>
      <c r="AE1018" s="1110"/>
      <c r="AF1018" s="766"/>
      <c r="AG1018" s="767"/>
      <c r="AH1018" s="767"/>
      <c r="AI1018" s="768"/>
      <c r="AJ1018" s="1101"/>
      <c r="AK1018" s="1102"/>
      <c r="AL1018" s="1102"/>
      <c r="AM1018" s="1102"/>
      <c r="AN1018" s="1102"/>
      <c r="AO1018" s="1102"/>
      <c r="AP1018" s="1102"/>
      <c r="AQ1018" s="1103"/>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076" t="s">
        <v>1610</v>
      </c>
      <c r="E1019" s="1077"/>
      <c r="F1019" s="1077"/>
      <c r="G1019" s="1077"/>
      <c r="H1019" s="1077"/>
      <c r="I1019" s="1077"/>
      <c r="J1019" s="1077"/>
      <c r="K1019" s="1077"/>
      <c r="L1019" s="1077"/>
      <c r="M1019" s="1077"/>
      <c r="N1019" s="1077"/>
      <c r="O1019" s="1077"/>
      <c r="P1019" s="1077"/>
      <c r="Q1019" s="1077"/>
      <c r="R1019" s="1077"/>
      <c r="S1019" s="1077"/>
      <c r="T1019" s="1077"/>
      <c r="U1019" s="1077"/>
      <c r="V1019" s="1077"/>
      <c r="W1019" s="1077"/>
      <c r="X1019" s="1077"/>
      <c r="Y1019" s="1077"/>
      <c r="Z1019" s="1077"/>
      <c r="AA1019" s="1077"/>
      <c r="AB1019" s="1077"/>
      <c r="AC1019" s="1077"/>
      <c r="AD1019" s="1077"/>
      <c r="AE1019" s="1078"/>
      <c r="AF1019" s="65"/>
      <c r="AG1019" s="1104" t="s">
        <v>712</v>
      </c>
      <c r="AH1019" s="1105"/>
      <c r="AI1019" s="69"/>
      <c r="AJ1019" s="1095">
        <f>ROUND(IF(AG1019="yes",(AJ975*0.1),0),0)</f>
        <v>0</v>
      </c>
      <c r="AK1019" s="1096"/>
      <c r="AL1019" s="1096"/>
      <c r="AM1019" s="1096"/>
      <c r="AN1019" s="1096"/>
      <c r="AO1019" s="1096"/>
      <c r="AP1019" s="1096"/>
      <c r="AQ1019" s="109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106" t="s">
        <v>1611</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107"/>
      <c r="AF1020" s="65"/>
      <c r="AG1020" s="21"/>
      <c r="AH1020" s="21"/>
      <c r="AI1020" s="69"/>
      <c r="AJ1020" s="1098"/>
      <c r="AK1020" s="1099"/>
      <c r="AL1020" s="1099"/>
      <c r="AM1020" s="1099"/>
      <c r="AN1020" s="1099"/>
      <c r="AO1020" s="1099"/>
      <c r="AP1020" s="1099"/>
      <c r="AQ1020" s="110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106"/>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107"/>
      <c r="AF1021" s="65"/>
      <c r="AG1021" s="21"/>
      <c r="AH1021" s="21"/>
      <c r="AI1021" s="69"/>
      <c r="AJ1021" s="1098"/>
      <c r="AK1021" s="1099"/>
      <c r="AL1021" s="1099"/>
      <c r="AM1021" s="1099"/>
      <c r="AN1021" s="1099"/>
      <c r="AO1021" s="1099"/>
      <c r="AP1021" s="1099"/>
      <c r="AQ1021" s="1100"/>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106"/>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107"/>
      <c r="AF1022" s="65"/>
      <c r="AG1022" s="21"/>
      <c r="AH1022" s="21"/>
      <c r="AI1022" s="69"/>
      <c r="AJ1022" s="1098"/>
      <c r="AK1022" s="1099"/>
      <c r="AL1022" s="1099"/>
      <c r="AM1022" s="1099"/>
      <c r="AN1022" s="1099"/>
      <c r="AO1022" s="1099"/>
      <c r="AP1022" s="1099"/>
      <c r="AQ1022" s="1100"/>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108"/>
      <c r="E1023" s="1109"/>
      <c r="F1023" s="1109"/>
      <c r="G1023" s="1109"/>
      <c r="H1023" s="1109"/>
      <c r="I1023" s="1109"/>
      <c r="J1023" s="1109"/>
      <c r="K1023" s="1109"/>
      <c r="L1023" s="1109"/>
      <c r="M1023" s="1109"/>
      <c r="N1023" s="1109"/>
      <c r="O1023" s="1109"/>
      <c r="P1023" s="1109"/>
      <c r="Q1023" s="1109"/>
      <c r="R1023" s="1109"/>
      <c r="S1023" s="1109"/>
      <c r="T1023" s="1109"/>
      <c r="U1023" s="1109"/>
      <c r="V1023" s="1109"/>
      <c r="W1023" s="1109"/>
      <c r="X1023" s="1109"/>
      <c r="Y1023" s="1109"/>
      <c r="Z1023" s="1109"/>
      <c r="AA1023" s="1109"/>
      <c r="AB1023" s="1109"/>
      <c r="AC1023" s="1109"/>
      <c r="AD1023" s="1109"/>
      <c r="AE1023" s="1110"/>
      <c r="AF1023" s="65"/>
      <c r="AG1023" s="21"/>
      <c r="AH1023" s="21"/>
      <c r="AI1023" s="69"/>
      <c r="AJ1023" s="1098"/>
      <c r="AK1023" s="1099"/>
      <c r="AL1023" s="1099"/>
      <c r="AM1023" s="1099"/>
      <c r="AN1023" s="1099"/>
      <c r="AO1023" s="1099"/>
      <c r="AP1023" s="1099"/>
      <c r="AQ1023" s="1100"/>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1612</v>
      </c>
      <c r="D1024" s="1118" t="s">
        <v>1613</v>
      </c>
      <c r="E1024" s="1119"/>
      <c r="F1024" s="1119"/>
      <c r="G1024" s="1119"/>
      <c r="H1024" s="1119"/>
      <c r="I1024" s="1119"/>
      <c r="J1024" s="1119"/>
      <c r="K1024" s="1119"/>
      <c r="L1024" s="1119"/>
      <c r="M1024" s="1119"/>
      <c r="N1024" s="1119"/>
      <c r="O1024" s="1119"/>
      <c r="P1024" s="1119"/>
      <c r="Q1024" s="1119"/>
      <c r="R1024" s="1119"/>
      <c r="S1024" s="1119"/>
      <c r="T1024" s="1119"/>
      <c r="U1024" s="1119"/>
      <c r="V1024" s="1119"/>
      <c r="W1024" s="1119"/>
      <c r="X1024" s="1119"/>
      <c r="Y1024" s="1119"/>
      <c r="Z1024" s="1119"/>
      <c r="AA1024" s="1119"/>
      <c r="AB1024" s="1119"/>
      <c r="AC1024" s="1119"/>
      <c r="AD1024" s="1119"/>
      <c r="AE1024" s="1120"/>
      <c r="AF1024" s="68"/>
      <c r="AG1024" s="1079" t="s">
        <v>712</v>
      </c>
      <c r="AH1024" s="1080"/>
      <c r="AI1024" s="71"/>
      <c r="AJ1024" s="1095">
        <f>ROUND(IF(AG1024="yes",(AJ975*0.1),0),0)</f>
        <v>0</v>
      </c>
      <c r="AK1024" s="1096"/>
      <c r="AL1024" s="1096"/>
      <c r="AM1024" s="1096"/>
      <c r="AN1024" s="1096"/>
      <c r="AO1024" s="1096"/>
      <c r="AP1024" s="1096"/>
      <c r="AQ1024" s="109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111" t="s">
        <v>1614</v>
      </c>
      <c r="E1025" s="1112"/>
      <c r="F1025" s="1112"/>
      <c r="G1025" s="1112"/>
      <c r="H1025" s="1112"/>
      <c r="I1025" s="1112"/>
      <c r="J1025" s="1112"/>
      <c r="K1025" s="1112"/>
      <c r="L1025" s="1112"/>
      <c r="M1025" s="1112"/>
      <c r="N1025" s="1112"/>
      <c r="O1025" s="1112"/>
      <c r="P1025" s="1112"/>
      <c r="Q1025" s="1112"/>
      <c r="R1025" s="1112"/>
      <c r="S1025" s="1112"/>
      <c r="T1025" s="1112"/>
      <c r="U1025" s="1112"/>
      <c r="V1025" s="1112"/>
      <c r="W1025" s="1112"/>
      <c r="X1025" s="1112"/>
      <c r="Y1025" s="1112"/>
      <c r="Z1025" s="1112"/>
      <c r="AA1025" s="1112"/>
      <c r="AB1025" s="1112"/>
      <c r="AC1025" s="1112"/>
      <c r="AD1025" s="1112"/>
      <c r="AE1025" s="1113"/>
      <c r="AF1025" s="65"/>
      <c r="AG1025" s="21"/>
      <c r="AH1025" s="21"/>
      <c r="AI1025" s="69"/>
      <c r="AJ1025" s="1098"/>
      <c r="AK1025" s="1099"/>
      <c r="AL1025" s="1099"/>
      <c r="AM1025" s="1099"/>
      <c r="AN1025" s="1099"/>
      <c r="AO1025" s="1099"/>
      <c r="AP1025" s="1099"/>
      <c r="AQ1025" s="1100"/>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111"/>
      <c r="E1026" s="1112"/>
      <c r="F1026" s="1112"/>
      <c r="G1026" s="1112"/>
      <c r="H1026" s="1112"/>
      <c r="I1026" s="1112"/>
      <c r="J1026" s="1112"/>
      <c r="K1026" s="1112"/>
      <c r="L1026" s="1112"/>
      <c r="M1026" s="1112"/>
      <c r="N1026" s="1112"/>
      <c r="O1026" s="1112"/>
      <c r="P1026" s="1112"/>
      <c r="Q1026" s="1112"/>
      <c r="R1026" s="1112"/>
      <c r="S1026" s="1112"/>
      <c r="T1026" s="1112"/>
      <c r="U1026" s="1112"/>
      <c r="V1026" s="1112"/>
      <c r="W1026" s="1112"/>
      <c r="X1026" s="1112"/>
      <c r="Y1026" s="1112"/>
      <c r="Z1026" s="1112"/>
      <c r="AA1026" s="1112"/>
      <c r="AB1026" s="1112"/>
      <c r="AC1026" s="1112"/>
      <c r="AD1026" s="1112"/>
      <c r="AE1026" s="1113"/>
      <c r="AF1026" s="65"/>
      <c r="AG1026" s="21"/>
      <c r="AH1026" s="21"/>
      <c r="AI1026" s="69"/>
      <c r="AJ1026" s="1098"/>
      <c r="AK1026" s="1099"/>
      <c r="AL1026" s="1099"/>
      <c r="AM1026" s="1099"/>
      <c r="AN1026" s="1099"/>
      <c r="AO1026" s="1099"/>
      <c r="AP1026" s="1099"/>
      <c r="AQ1026" s="1100"/>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114"/>
      <c r="E1027" s="1115"/>
      <c r="F1027" s="1115"/>
      <c r="G1027" s="1115"/>
      <c r="H1027" s="1115"/>
      <c r="I1027" s="1115"/>
      <c r="J1027" s="1115"/>
      <c r="K1027" s="1115"/>
      <c r="L1027" s="1115"/>
      <c r="M1027" s="1115"/>
      <c r="N1027" s="1115"/>
      <c r="O1027" s="1115"/>
      <c r="P1027" s="1115"/>
      <c r="Q1027" s="1115"/>
      <c r="R1027" s="1115"/>
      <c r="S1027" s="1115"/>
      <c r="T1027" s="1115"/>
      <c r="U1027" s="1115"/>
      <c r="V1027" s="1115"/>
      <c r="W1027" s="1115"/>
      <c r="X1027" s="1115"/>
      <c r="Y1027" s="1115"/>
      <c r="Z1027" s="1115"/>
      <c r="AA1027" s="1115"/>
      <c r="AB1027" s="1115"/>
      <c r="AC1027" s="1115"/>
      <c r="AD1027" s="1115"/>
      <c r="AE1027" s="1116"/>
      <c r="AF1027" s="65"/>
      <c r="AG1027" s="21"/>
      <c r="AH1027" s="21"/>
      <c r="AI1027" s="69"/>
      <c r="AJ1027" s="1101"/>
      <c r="AK1027" s="1102"/>
      <c r="AL1027" s="1102"/>
      <c r="AM1027" s="1102"/>
      <c r="AN1027" s="1102"/>
      <c r="AO1027" s="1102"/>
      <c r="AP1027" s="1102"/>
      <c r="AQ1027" s="1103"/>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490" t="s">
        <v>1615</v>
      </c>
      <c r="E1028" s="1490"/>
      <c r="F1028" s="1490"/>
      <c r="G1028" s="1490"/>
      <c r="H1028" s="1490"/>
      <c r="I1028" s="1490"/>
      <c r="J1028" s="1490"/>
      <c r="K1028" s="1490"/>
      <c r="L1028" s="1490"/>
      <c r="M1028" s="1490"/>
      <c r="N1028" s="1490"/>
      <c r="O1028" s="1490"/>
      <c r="P1028" s="1490"/>
      <c r="Q1028" s="1490"/>
      <c r="R1028" s="1490"/>
      <c r="S1028" s="1490"/>
      <c r="T1028" s="1490"/>
      <c r="U1028" s="1490"/>
      <c r="V1028" s="1490"/>
      <c r="W1028" s="1490"/>
      <c r="X1028" s="1490"/>
      <c r="Y1028" s="1490"/>
      <c r="Z1028" s="1490"/>
      <c r="AA1028" s="1490"/>
      <c r="AB1028" s="1490"/>
      <c r="AC1028" s="1490"/>
      <c r="AD1028" s="1490"/>
      <c r="AE1028" s="1490"/>
      <c r="AF1028" s="1490"/>
      <c r="AG1028" s="1490"/>
      <c r="AH1028" s="1490"/>
      <c r="AI1028" s="1491"/>
      <c r="AJ1028" s="1492">
        <f>SUM(AJ975:AQ1027)</f>
        <v>67105817</v>
      </c>
      <c r="AK1028" s="1493"/>
      <c r="AL1028" s="1493"/>
      <c r="AM1028" s="1493"/>
      <c r="AN1028" s="1493"/>
      <c r="AO1028" s="1493"/>
      <c r="AP1028" s="1493"/>
      <c r="AQ1028" s="149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1616</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1617</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29">
        <f>'Sources and Uses Budget'!S106+'Sources and Uses Budget'!T106</f>
        <v>63485696</v>
      </c>
      <c r="Y1032" s="1329"/>
      <c r="Z1032" s="1329"/>
      <c r="AA1032" s="1329"/>
      <c r="AB1032" s="1329"/>
      <c r="AC1032" s="1329"/>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1618</v>
      </c>
      <c r="F1033" s="909"/>
      <c r="G1033" s="909"/>
      <c r="H1033" s="909"/>
      <c r="I1033" s="909"/>
      <c r="J1033" s="909"/>
      <c r="K1033" s="909"/>
      <c r="L1033" s="909"/>
      <c r="M1033" s="909"/>
      <c r="N1033" s="909"/>
      <c r="O1033" s="909"/>
      <c r="P1033" s="909"/>
      <c r="Q1033" s="909"/>
      <c r="R1033" s="909"/>
      <c r="S1033" s="909"/>
      <c r="T1033" s="909"/>
      <c r="U1033" s="909"/>
      <c r="V1033" s="909"/>
      <c r="W1033" s="909"/>
      <c r="X1033" s="1325">
        <f>IFERROR(X1032/AJ1028,"")</f>
        <v>0.94605354406161246</v>
      </c>
      <c r="Y1033" s="1326"/>
      <c r="Z1033" s="1326"/>
      <c r="AA1033" s="1326"/>
      <c r="AB1033" s="1326"/>
      <c r="AC1033" s="132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1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9"/>
      <c r="F1034" s="1119"/>
      <c r="G1034" s="1119"/>
      <c r="H1034" s="1119"/>
      <c r="I1034" s="1119"/>
      <c r="J1034" s="1119"/>
      <c r="K1034" s="1119"/>
      <c r="L1034" s="1119"/>
      <c r="M1034" s="1119"/>
      <c r="N1034" s="1119"/>
      <c r="O1034" s="1119"/>
      <c r="P1034" s="1119"/>
      <c r="Q1034" s="1119"/>
      <c r="R1034" s="1119"/>
      <c r="S1034" s="1119"/>
      <c r="T1034" s="1119"/>
      <c r="U1034" s="1119"/>
      <c r="V1034" s="1119"/>
      <c r="W1034" s="1119"/>
      <c r="X1034" s="1119"/>
      <c r="Y1034" s="1119"/>
      <c r="Z1034" s="1119"/>
      <c r="AA1034" s="1119"/>
      <c r="AB1034" s="1119"/>
      <c r="AC1034" s="1119"/>
      <c r="AD1034" s="1119"/>
      <c r="AE1034" s="1119"/>
      <c r="AF1034" s="1119"/>
      <c r="AG1034" s="1119"/>
      <c r="AH1034" s="1119"/>
      <c r="AI1034" s="1119"/>
      <c r="AJ1034" s="1119"/>
      <c r="AK1034" s="1119"/>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19"/>
      <c r="E1035" s="1119"/>
      <c r="F1035" s="1119"/>
      <c r="G1035" s="1119"/>
      <c r="H1035" s="1119"/>
      <c r="I1035" s="1119"/>
      <c r="J1035" s="1119"/>
      <c r="K1035" s="1119"/>
      <c r="L1035" s="1119"/>
      <c r="M1035" s="1119"/>
      <c r="N1035" s="1119"/>
      <c r="O1035" s="1119"/>
      <c r="P1035" s="1119"/>
      <c r="Q1035" s="1119"/>
      <c r="R1035" s="1119"/>
      <c r="S1035" s="1119"/>
      <c r="T1035" s="1119"/>
      <c r="U1035" s="1119"/>
      <c r="V1035" s="1119"/>
      <c r="W1035" s="1119"/>
      <c r="X1035" s="1119"/>
      <c r="Y1035" s="1119"/>
      <c r="Z1035" s="1119"/>
      <c r="AA1035" s="1119"/>
      <c r="AB1035" s="1119"/>
      <c r="AC1035" s="1119"/>
      <c r="AD1035" s="1119"/>
      <c r="AE1035" s="1119"/>
      <c r="AF1035" s="1119"/>
      <c r="AG1035" s="1119"/>
      <c r="AH1035" s="1119"/>
      <c r="AI1035" s="1119"/>
      <c r="AJ1035" s="1119"/>
      <c r="AK1035" s="1119"/>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19"/>
      <c r="E1036" s="1119"/>
      <c r="F1036" s="1119"/>
      <c r="G1036" s="1119"/>
      <c r="H1036" s="1119"/>
      <c r="I1036" s="1119"/>
      <c r="J1036" s="1119"/>
      <c r="K1036" s="1119"/>
      <c r="L1036" s="1119"/>
      <c r="M1036" s="1119"/>
      <c r="N1036" s="1119"/>
      <c r="O1036" s="1119"/>
      <c r="P1036" s="1119"/>
      <c r="Q1036" s="1119"/>
      <c r="R1036" s="1119"/>
      <c r="S1036" s="1119"/>
      <c r="T1036" s="1119"/>
      <c r="U1036" s="1119"/>
      <c r="V1036" s="1119"/>
      <c r="W1036" s="1119"/>
      <c r="X1036" s="1119"/>
      <c r="Y1036" s="1119"/>
      <c r="Z1036" s="1119"/>
      <c r="AA1036" s="1119"/>
      <c r="AB1036" s="1119"/>
      <c r="AC1036" s="1119"/>
      <c r="AD1036" s="1119"/>
      <c r="AE1036" s="1119"/>
      <c r="AF1036" s="1119"/>
      <c r="AG1036" s="1119"/>
      <c r="AH1036" s="1119"/>
      <c r="AI1036" s="1119"/>
      <c r="AJ1036" s="1119"/>
      <c r="AK1036" s="1119"/>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28"/>
      <c r="C1039" s="1328"/>
      <c r="D1039" s="1328"/>
      <c r="E1039" s="1328"/>
      <c r="F1039" s="1328"/>
      <c r="G1039" s="1328"/>
      <c r="H1039" s="1328"/>
      <c r="I1039" s="1328"/>
      <c r="J1039" s="1328"/>
      <c r="K1039" s="1328"/>
      <c r="L1039" s="1328"/>
      <c r="M1039" s="1328"/>
      <c r="N1039" s="1328"/>
      <c r="O1039" s="1328"/>
      <c r="P1039" s="1328"/>
      <c r="Q1039" s="1328"/>
      <c r="R1039" s="1328"/>
      <c r="S1039" s="1328"/>
      <c r="T1039" s="1328"/>
      <c r="U1039" s="1328"/>
      <c r="V1039" s="1328"/>
      <c r="W1039" s="1328"/>
      <c r="X1039" s="1328"/>
      <c r="Y1039" s="1328"/>
      <c r="Z1039" s="1328"/>
      <c r="AA1039" s="1328"/>
      <c r="AB1039" s="1328"/>
      <c r="AC1039" s="1328"/>
      <c r="AD1039" s="1328"/>
      <c r="AE1039" s="1328"/>
      <c r="AF1039" s="1328"/>
      <c r="AG1039" s="1328"/>
      <c r="AH1039" s="1328"/>
      <c r="AI1039" s="1328"/>
      <c r="AJ1039" s="1328"/>
      <c r="AK1039" s="1328"/>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17" t="s">
        <v>1619</v>
      </c>
      <c r="B1040" s="1117"/>
      <c r="C1040" s="1117"/>
      <c r="D1040" s="1117"/>
      <c r="E1040" s="1117"/>
      <c r="F1040" s="1117"/>
      <c r="G1040" s="1117"/>
      <c r="H1040" s="1117"/>
      <c r="I1040" s="1117"/>
      <c r="J1040" s="1117"/>
      <c r="K1040" s="1117"/>
      <c r="L1040" s="1117"/>
      <c r="M1040" s="1117"/>
      <c r="N1040" s="1117"/>
      <c r="O1040" s="1117"/>
      <c r="P1040" s="1117"/>
      <c r="Q1040" s="1117"/>
      <c r="R1040" s="1117"/>
      <c r="S1040" s="1117"/>
      <c r="T1040" s="1117"/>
      <c r="U1040" s="1117"/>
      <c r="V1040" s="1117"/>
      <c r="W1040" s="1117"/>
      <c r="X1040" s="1117"/>
      <c r="Y1040" s="1117"/>
      <c r="Z1040" s="1117"/>
      <c r="AA1040" s="1117"/>
      <c r="AB1040" s="1117"/>
      <c r="AC1040" s="1117"/>
      <c r="AD1040" s="1117"/>
      <c r="AE1040" s="1117"/>
      <c r="AF1040" s="1117"/>
      <c r="AG1040" s="1117"/>
      <c r="AH1040" s="1117"/>
      <c r="AI1040" s="1117"/>
      <c r="AJ1040" s="1117"/>
      <c r="AK1040" s="1117"/>
      <c r="AL1040" s="1117"/>
      <c r="AM1040" s="1117"/>
      <c r="AN1040" s="1117"/>
      <c r="AO1040" s="1117"/>
      <c r="AP1040" s="1117"/>
      <c r="AQ1040" s="1117"/>
      <c r="AR1040" s="1117"/>
      <c r="AS1040" s="1117"/>
      <c r="AT1040" s="111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1621</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3" t="s">
        <v>768</v>
      </c>
      <c r="B1044" s="1063"/>
      <c r="C1044" s="1">
        <v>1</v>
      </c>
      <c r="D1044" s="21" t="s">
        <v>1622</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3" t="s">
        <v>326</v>
      </c>
      <c r="B1046" s="1063"/>
      <c r="C1046" s="1">
        <v>2</v>
      </c>
      <c r="D1046" s="1515" t="s">
        <v>1623</v>
      </c>
      <c r="E1046" s="1515"/>
      <c r="F1046" s="1515"/>
      <c r="G1046" s="1515"/>
      <c r="H1046" s="1515"/>
      <c r="I1046" s="1515"/>
      <c r="J1046" s="1515"/>
      <c r="K1046" s="1515"/>
      <c r="L1046" s="1515"/>
      <c r="M1046" s="1515"/>
      <c r="N1046" s="1515"/>
      <c r="O1046" s="1515"/>
      <c r="P1046" s="1515"/>
      <c r="Q1046" s="1515"/>
      <c r="R1046" s="1515"/>
      <c r="S1046" s="1515"/>
      <c r="T1046" s="1515"/>
      <c r="U1046" s="1515"/>
      <c r="V1046" s="1515"/>
      <c r="W1046" s="1515"/>
      <c r="X1046" s="1515"/>
      <c r="Y1046" s="1515"/>
      <c r="Z1046" s="1515"/>
      <c r="AA1046" s="1515"/>
      <c r="AB1046" s="1515"/>
      <c r="AC1046" s="1515"/>
      <c r="AD1046" s="1515"/>
      <c r="AE1046" s="1515"/>
      <c r="AF1046" s="1515"/>
      <c r="AG1046" s="1515"/>
      <c r="AH1046" s="1515"/>
      <c r="AI1046" s="1515"/>
      <c r="AJ1046" s="1515"/>
      <c r="AK1046" s="1515"/>
      <c r="AL1046" s="1515"/>
      <c r="AM1046" s="1515"/>
      <c r="AN1046" s="1515"/>
      <c r="AO1046" s="1515"/>
      <c r="AP1046" s="1515"/>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15"/>
      <c r="E1047" s="1515"/>
      <c r="F1047" s="1515"/>
      <c r="G1047" s="1515"/>
      <c r="H1047" s="1515"/>
      <c r="I1047" s="1515"/>
      <c r="J1047" s="1515"/>
      <c r="K1047" s="1515"/>
      <c r="L1047" s="1515"/>
      <c r="M1047" s="1515"/>
      <c r="N1047" s="1515"/>
      <c r="O1047" s="1515"/>
      <c r="P1047" s="1515"/>
      <c r="Q1047" s="1515"/>
      <c r="R1047" s="1515"/>
      <c r="S1047" s="1515"/>
      <c r="T1047" s="1515"/>
      <c r="U1047" s="1515"/>
      <c r="V1047" s="1515"/>
      <c r="W1047" s="1515"/>
      <c r="X1047" s="1515"/>
      <c r="Y1047" s="1515"/>
      <c r="Z1047" s="1515"/>
      <c r="AA1047" s="1515"/>
      <c r="AB1047" s="1515"/>
      <c r="AC1047" s="1515"/>
      <c r="AD1047" s="1515"/>
      <c r="AE1047" s="1515"/>
      <c r="AF1047" s="1515"/>
      <c r="AG1047" s="1515"/>
      <c r="AH1047" s="1515"/>
      <c r="AI1047" s="1515"/>
      <c r="AJ1047" s="1515"/>
      <c r="AK1047" s="1515"/>
      <c r="AL1047" s="1515"/>
      <c r="AM1047" s="1515"/>
      <c r="AN1047" s="1515"/>
      <c r="AO1047" s="1515"/>
      <c r="AP1047" s="1515"/>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3" t="s">
        <v>326</v>
      </c>
      <c r="B1049" s="1063"/>
      <c r="C1049" s="1">
        <v>3</v>
      </c>
      <c r="D1049" s="942" t="s">
        <v>1624</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3" t="s">
        <v>326</v>
      </c>
      <c r="B1054" s="1063"/>
      <c r="C1054" s="1">
        <v>4</v>
      </c>
      <c r="D1054" s="942" t="s">
        <v>1625</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3" t="s">
        <v>326</v>
      </c>
      <c r="B1059" s="1063"/>
      <c r="C1059" s="1">
        <v>5</v>
      </c>
      <c r="D1059" s="939" t="s">
        <v>1626</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3" t="s">
        <v>326</v>
      </c>
      <c r="B1063" s="1063"/>
      <c r="C1063" s="1">
        <v>6</v>
      </c>
      <c r="D1063" s="939" t="s">
        <v>1627</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3" t="s">
        <v>326</v>
      </c>
      <c r="B1067" s="1063"/>
      <c r="C1067" s="72">
        <v>7</v>
      </c>
      <c r="D1067" s="942" t="s">
        <v>1628</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3" t="s">
        <v>326</v>
      </c>
      <c r="B1071" s="1063"/>
      <c r="C1071" s="72">
        <v>8</v>
      </c>
      <c r="D1071" s="942" t="s">
        <v>1629</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65" t="s">
        <v>326</v>
      </c>
      <c r="B1074" s="1465"/>
      <c r="C1074" s="72">
        <v>9</v>
      </c>
      <c r="D1074" s="942" t="s">
        <v>1630</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230"/>
      <c r="B1075" s="29"/>
      <c r="C1075" s="72"/>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65" t="s">
        <v>326</v>
      </c>
      <c r="B1078" s="1465"/>
      <c r="C1078" s="72">
        <v>10</v>
      </c>
      <c r="D1078" s="942" t="s">
        <v>1631</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65" t="s">
        <v>768</v>
      </c>
      <c r="B1082" s="1465"/>
      <c r="C1082" s="72">
        <v>11</v>
      </c>
      <c r="D1082" s="939" t="s">
        <v>1632</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39" t="s">
        <v>1633</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workbookViewId="0">
      <selection activeCell="C100" sqref="C100"/>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1634</v>
      </c>
      <c r="B1" s="191"/>
      <c r="C1" s="191"/>
      <c r="D1" s="191"/>
      <c r="E1" s="192"/>
      <c r="F1" s="1522" t="s">
        <v>1635</v>
      </c>
      <c r="G1" s="1523"/>
      <c r="H1" s="1523"/>
      <c r="I1" s="1523"/>
      <c r="J1" s="1523"/>
      <c r="K1" s="1523"/>
      <c r="L1" s="1523"/>
      <c r="M1" s="1523"/>
      <c r="N1" s="1523"/>
      <c r="O1" s="1523"/>
      <c r="P1" s="1523"/>
      <c r="Q1" s="1523"/>
      <c r="R1" s="1524"/>
      <c r="S1" s="171"/>
      <c r="T1" s="170"/>
      <c r="U1" s="172"/>
    </row>
    <row r="2" spans="1:21" s="196" customFormat="1" ht="60" customHeight="1">
      <c r="A2" s="195"/>
      <c r="B2" s="196" t="s">
        <v>1636</v>
      </c>
      <c r="C2" s="196" t="s">
        <v>1637</v>
      </c>
      <c r="D2" s="196" t="s">
        <v>1638</v>
      </c>
      <c r="E2" s="196" t="s">
        <v>1639</v>
      </c>
      <c r="F2" s="197" t="str">
        <f>Application!B629&amp;Application!C629</f>
        <v>1)HUD 202 GP Loan</v>
      </c>
      <c r="G2" s="197" t="str">
        <f>Application!B630&amp;Application!C630</f>
        <v>2)Alameda County A1 Loan</v>
      </c>
      <c r="H2" s="197" t="str">
        <f>Application!B631&amp;Application!C631</f>
        <v>3)City of Alameda Loan</v>
      </c>
      <c r="I2" s="197" t="str">
        <f>Application!B632&amp;Application!C632</f>
        <v>4)CCE Program Funding (GP Loan)</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1640</v>
      </c>
      <c r="S2" s="196" t="s">
        <v>1641</v>
      </c>
      <c r="T2" s="196" t="s">
        <v>1642</v>
      </c>
      <c r="U2" s="198"/>
    </row>
    <row r="3" spans="1:21" s="202" customFormat="1">
      <c r="A3" s="199" t="s">
        <v>1643</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1644</v>
      </c>
      <c r="B4" s="204">
        <f>SUM(C4+D4)</f>
        <v>0</v>
      </c>
      <c r="C4" s="205"/>
      <c r="D4" s="205"/>
      <c r="E4" s="205"/>
      <c r="F4" s="205"/>
      <c r="G4" s="205"/>
      <c r="H4" s="205"/>
      <c r="I4" s="205"/>
      <c r="J4" s="205"/>
      <c r="K4" s="205"/>
      <c r="L4" s="205"/>
      <c r="M4" s="205"/>
      <c r="N4" s="205"/>
      <c r="O4" s="205"/>
      <c r="P4" s="205"/>
      <c r="Q4" s="205"/>
      <c r="R4" s="205">
        <f>C4</f>
        <v>0</v>
      </c>
      <c r="S4" s="206"/>
      <c r="T4" s="206"/>
      <c r="U4" s="201"/>
    </row>
    <row r="5" spans="1:21" s="202" customFormat="1" ht="13.5">
      <c r="A5" s="254" t="s">
        <v>1645</v>
      </c>
      <c r="B5" s="204">
        <f>SUM(C5+D5)</f>
        <v>655204</v>
      </c>
      <c r="C5" s="205">
        <v>655204</v>
      </c>
      <c r="D5" s="205"/>
      <c r="E5" s="205">
        <f>C5</f>
        <v>655204</v>
      </c>
      <c r="F5" s="205"/>
      <c r="G5" s="205"/>
      <c r="H5" s="205"/>
      <c r="I5" s="205"/>
      <c r="J5" s="205"/>
      <c r="K5" s="205"/>
      <c r="L5" s="205"/>
      <c r="M5" s="205"/>
      <c r="N5" s="205"/>
      <c r="O5" s="205"/>
      <c r="P5" s="205"/>
      <c r="Q5" s="205"/>
      <c r="R5" s="205">
        <f>SUM(E5:Q5)</f>
        <v>655204</v>
      </c>
      <c r="S5" s="206"/>
      <c r="T5" s="206"/>
      <c r="U5" s="201"/>
    </row>
    <row r="6" spans="1:21" s="202" customFormat="1">
      <c r="A6" s="203" t="s">
        <v>1646</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1647</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1648</v>
      </c>
      <c r="B8" s="204">
        <f>SUM(C8:D8)</f>
        <v>655204</v>
      </c>
      <c r="C8" s="204">
        <f t="shared" ref="C8:R8" si="0">SUM(C4:C7)</f>
        <v>655204</v>
      </c>
      <c r="D8" s="204">
        <f t="shared" si="0"/>
        <v>0</v>
      </c>
      <c r="E8" s="204">
        <f t="shared" si="0"/>
        <v>655204</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655204</v>
      </c>
      <c r="S8" s="206"/>
      <c r="T8" s="206"/>
      <c r="U8" s="201"/>
    </row>
    <row r="9" spans="1:21" s="202" customFormat="1">
      <c r="A9" s="203" t="s">
        <v>1649</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1650</v>
      </c>
      <c r="B10" s="204">
        <f>SUM(C10+D10)</f>
        <v>366818</v>
      </c>
      <c r="C10" s="205">
        <v>366818</v>
      </c>
      <c r="D10" s="205"/>
      <c r="E10" s="205">
        <f>C10</f>
        <v>366818</v>
      </c>
      <c r="F10" s="205"/>
      <c r="G10" s="205"/>
      <c r="H10" s="205"/>
      <c r="I10" s="205"/>
      <c r="J10" s="205"/>
      <c r="K10" s="205"/>
      <c r="L10" s="205"/>
      <c r="M10" s="205"/>
      <c r="N10" s="205"/>
      <c r="O10" s="205"/>
      <c r="P10" s="205"/>
      <c r="Q10" s="205"/>
      <c r="R10" s="205">
        <f>SUM(E10:Q10)</f>
        <v>366818</v>
      </c>
      <c r="S10" s="205">
        <f>C10</f>
        <v>366818</v>
      </c>
      <c r="T10" s="205"/>
      <c r="U10" s="201"/>
    </row>
    <row r="11" spans="1:21" s="202" customFormat="1">
      <c r="A11" s="207" t="s">
        <v>1651</v>
      </c>
      <c r="B11" s="204">
        <f>SUM(C11:D11)</f>
        <v>366818</v>
      </c>
      <c r="C11" s="204">
        <f t="shared" ref="C11:T11" si="1">SUM(C9:C10)</f>
        <v>366818</v>
      </c>
      <c r="D11" s="204">
        <f t="shared" si="1"/>
        <v>0</v>
      </c>
      <c r="E11" s="204">
        <f t="shared" si="1"/>
        <v>366818</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366818</v>
      </c>
      <c r="S11" s="206"/>
      <c r="T11" s="204">
        <f t="shared" si="1"/>
        <v>0</v>
      </c>
      <c r="U11" s="201"/>
    </row>
    <row r="12" spans="1:21" s="202" customFormat="1">
      <c r="A12" s="207" t="s">
        <v>1652</v>
      </c>
      <c r="B12" s="204">
        <f t="shared" ref="B12:R12" si="2">SUM(B8+B11)</f>
        <v>1022022</v>
      </c>
      <c r="C12" s="204">
        <f t="shared" si="2"/>
        <v>1022022</v>
      </c>
      <c r="D12" s="204">
        <f t="shared" si="2"/>
        <v>0</v>
      </c>
      <c r="E12" s="204">
        <f t="shared" si="2"/>
        <v>1022022</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1022022</v>
      </c>
      <c r="S12" s="206"/>
      <c r="T12" s="206"/>
      <c r="U12" s="201"/>
    </row>
    <row r="13" spans="1:21" s="202" customFormat="1">
      <c r="A13" s="373" t="s">
        <v>1653</v>
      </c>
      <c r="B13" s="204">
        <f>SUM(C13+D13)</f>
        <v>1100000</v>
      </c>
      <c r="C13" s="205">
        <v>1100000</v>
      </c>
      <c r="D13" s="205"/>
      <c r="E13" s="205">
        <f>C13</f>
        <v>1100000</v>
      </c>
      <c r="F13" s="205"/>
      <c r="G13" s="205"/>
      <c r="H13" s="205"/>
      <c r="I13" s="205"/>
      <c r="J13" s="205"/>
      <c r="K13" s="205"/>
      <c r="L13" s="205"/>
      <c r="M13" s="205"/>
      <c r="N13" s="205"/>
      <c r="O13" s="205"/>
      <c r="P13" s="205"/>
      <c r="Q13" s="205"/>
      <c r="R13" s="205">
        <f>SUM(E13:Q13)</f>
        <v>1100000</v>
      </c>
      <c r="S13" s="205"/>
      <c r="T13" s="205"/>
      <c r="U13" s="201"/>
    </row>
    <row r="14" spans="1:21" s="202" customFormat="1" ht="24">
      <c r="A14" s="203" t="s">
        <v>1654</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1655</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1656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1657</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1658</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1659</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1660</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1661</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1662</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1663</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1664</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1665</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1666</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1667</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1668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1657</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1658</v>
      </c>
      <c r="B30" s="204">
        <f t="shared" si="6"/>
        <v>42320441</v>
      </c>
      <c r="C30" s="205">
        <v>42320441</v>
      </c>
      <c r="D30" s="205"/>
      <c r="E30" s="205">
        <v>12544959</v>
      </c>
      <c r="F30" s="205">
        <v>12070000</v>
      </c>
      <c r="G30" s="205">
        <v>6926828</v>
      </c>
      <c r="H30" s="205">
        <v>778654</v>
      </c>
      <c r="I30" s="205">
        <v>10000000</v>
      </c>
      <c r="J30" s="205"/>
      <c r="K30" s="205"/>
      <c r="L30" s="205"/>
      <c r="M30" s="205"/>
      <c r="N30" s="205"/>
      <c r="O30" s="205"/>
      <c r="P30" s="205"/>
      <c r="Q30" s="205"/>
      <c r="R30" s="205">
        <f t="shared" si="7"/>
        <v>42320441</v>
      </c>
      <c r="S30" s="205">
        <f>SUM(E30:Q30)</f>
        <v>42320441</v>
      </c>
      <c r="T30" s="205"/>
      <c r="U30" s="201"/>
    </row>
    <row r="31" spans="1:21" s="202" customFormat="1">
      <c r="A31" s="203" t="s">
        <v>1659</v>
      </c>
      <c r="B31" s="204">
        <f t="shared" si="6"/>
        <v>2038494</v>
      </c>
      <c r="C31" s="205">
        <v>2038494</v>
      </c>
      <c r="D31" s="205"/>
      <c r="E31" s="205">
        <f>C31</f>
        <v>2038494</v>
      </c>
      <c r="F31" s="205"/>
      <c r="G31" s="205"/>
      <c r="H31" s="205"/>
      <c r="I31" s="205"/>
      <c r="J31" s="205"/>
      <c r="K31" s="205"/>
      <c r="L31" s="205"/>
      <c r="M31" s="205"/>
      <c r="N31" s="205"/>
      <c r="O31" s="205"/>
      <c r="P31" s="205"/>
      <c r="Q31" s="205"/>
      <c r="R31" s="205">
        <f t="shared" si="7"/>
        <v>2038494</v>
      </c>
      <c r="S31" s="205">
        <f t="shared" ref="S31:S37" si="8">SUM(E31:Q31)</f>
        <v>2038494</v>
      </c>
      <c r="T31" s="205"/>
      <c r="U31" s="201"/>
    </row>
    <row r="32" spans="1:21" s="202" customFormat="1">
      <c r="A32" s="203" t="s">
        <v>1660</v>
      </c>
      <c r="B32" s="204">
        <f t="shared" si="6"/>
        <v>429283</v>
      </c>
      <c r="C32" s="205">
        <v>429283</v>
      </c>
      <c r="D32" s="205"/>
      <c r="E32" s="205">
        <f>C32</f>
        <v>429283</v>
      </c>
      <c r="F32" s="205"/>
      <c r="G32" s="205"/>
      <c r="H32" s="205"/>
      <c r="I32" s="205"/>
      <c r="J32" s="205"/>
      <c r="K32" s="205"/>
      <c r="L32" s="205"/>
      <c r="M32" s="205"/>
      <c r="N32" s="205"/>
      <c r="O32" s="205"/>
      <c r="P32" s="205"/>
      <c r="Q32" s="205"/>
      <c r="R32" s="205">
        <f t="shared" si="7"/>
        <v>429283</v>
      </c>
      <c r="S32" s="205">
        <f t="shared" si="8"/>
        <v>429283</v>
      </c>
      <c r="T32" s="205"/>
      <c r="U32" s="201"/>
    </row>
    <row r="33" spans="1:21" s="202" customFormat="1">
      <c r="A33" s="203" t="s">
        <v>1661</v>
      </c>
      <c r="B33" s="204">
        <f t="shared" si="6"/>
        <v>1527878</v>
      </c>
      <c r="C33" s="205">
        <v>1527878</v>
      </c>
      <c r="D33" s="205"/>
      <c r="E33" s="205">
        <f>C33</f>
        <v>1527878</v>
      </c>
      <c r="F33" s="205"/>
      <c r="G33" s="205"/>
      <c r="H33" s="205"/>
      <c r="I33" s="205"/>
      <c r="J33" s="205"/>
      <c r="K33" s="205"/>
      <c r="L33" s="205"/>
      <c r="M33" s="205"/>
      <c r="N33" s="205"/>
      <c r="O33" s="205"/>
      <c r="P33" s="205"/>
      <c r="Q33" s="205"/>
      <c r="R33" s="205">
        <f t="shared" si="7"/>
        <v>1527878</v>
      </c>
      <c r="S33" s="205">
        <f t="shared" si="8"/>
        <v>1527878</v>
      </c>
      <c r="T33" s="205"/>
      <c r="U33" s="201"/>
    </row>
    <row r="34" spans="1:21" s="202" customFormat="1">
      <c r="A34" s="203" t="s">
        <v>1662</v>
      </c>
      <c r="B34" s="204">
        <f t="shared" si="6"/>
        <v>0</v>
      </c>
      <c r="C34" s="205"/>
      <c r="D34" s="205"/>
      <c r="E34" s="205"/>
      <c r="F34" s="205"/>
      <c r="G34" s="205"/>
      <c r="H34" s="205"/>
      <c r="I34" s="205"/>
      <c r="J34" s="205"/>
      <c r="K34" s="205"/>
      <c r="L34" s="205"/>
      <c r="M34" s="205"/>
      <c r="N34" s="205"/>
      <c r="O34" s="205"/>
      <c r="P34" s="205"/>
      <c r="Q34" s="205"/>
      <c r="R34" s="205">
        <f t="shared" si="7"/>
        <v>0</v>
      </c>
      <c r="S34" s="205">
        <f t="shared" si="8"/>
        <v>0</v>
      </c>
      <c r="T34" s="205"/>
      <c r="U34" s="201"/>
    </row>
    <row r="35" spans="1:21" s="202" customFormat="1">
      <c r="A35" s="203" t="s">
        <v>1663</v>
      </c>
      <c r="B35" s="204">
        <f t="shared" si="6"/>
        <v>795199</v>
      </c>
      <c r="C35" s="205">
        <v>795199</v>
      </c>
      <c r="D35" s="205"/>
      <c r="E35" s="205">
        <f>C35</f>
        <v>795199</v>
      </c>
      <c r="F35" s="205"/>
      <c r="G35" s="205"/>
      <c r="H35" s="205"/>
      <c r="I35" s="205"/>
      <c r="J35" s="205"/>
      <c r="K35" s="205"/>
      <c r="L35" s="205"/>
      <c r="M35" s="205"/>
      <c r="N35" s="205"/>
      <c r="O35" s="205"/>
      <c r="P35" s="205"/>
      <c r="Q35" s="205"/>
      <c r="R35" s="205">
        <f t="shared" si="7"/>
        <v>795199</v>
      </c>
      <c r="S35" s="205">
        <f t="shared" si="8"/>
        <v>795199</v>
      </c>
      <c r="T35" s="205"/>
      <c r="U35" s="201"/>
    </row>
    <row r="36" spans="1:21" s="202" customFormat="1">
      <c r="A36" s="214" t="s">
        <v>1664</v>
      </c>
      <c r="B36" s="204">
        <f t="shared" si="6"/>
        <v>459380</v>
      </c>
      <c r="C36" s="205">
        <v>459380</v>
      </c>
      <c r="D36" s="205"/>
      <c r="E36" s="205">
        <f>C36</f>
        <v>459380</v>
      </c>
      <c r="F36" s="205"/>
      <c r="G36" s="205"/>
      <c r="H36" s="205"/>
      <c r="I36" s="205"/>
      <c r="J36" s="205"/>
      <c r="K36" s="205"/>
      <c r="L36" s="205"/>
      <c r="M36" s="205"/>
      <c r="N36" s="205"/>
      <c r="O36" s="205"/>
      <c r="P36" s="205"/>
      <c r="Q36" s="205"/>
      <c r="R36" s="205">
        <f t="shared" si="7"/>
        <v>459380</v>
      </c>
      <c r="S36" s="205">
        <f t="shared" si="8"/>
        <v>459380</v>
      </c>
      <c r="T36" s="205"/>
      <c r="U36" s="201"/>
    </row>
    <row r="37" spans="1:21" s="202" customFormat="1">
      <c r="A37" s="210" t="s">
        <v>1665</v>
      </c>
      <c r="B37" s="204">
        <f t="shared" si="6"/>
        <v>0</v>
      </c>
      <c r="C37" s="205"/>
      <c r="D37" s="205"/>
      <c r="E37" s="205"/>
      <c r="F37" s="205"/>
      <c r="G37" s="205"/>
      <c r="H37" s="205"/>
      <c r="I37" s="205"/>
      <c r="J37" s="205"/>
      <c r="K37" s="205"/>
      <c r="L37" s="205"/>
      <c r="M37" s="205"/>
      <c r="N37" s="205"/>
      <c r="O37" s="205"/>
      <c r="P37" s="205"/>
      <c r="Q37" s="205"/>
      <c r="R37" s="205">
        <f t="shared" si="7"/>
        <v>0</v>
      </c>
      <c r="S37" s="205">
        <f t="shared" si="8"/>
        <v>0</v>
      </c>
      <c r="T37" s="205"/>
      <c r="U37" s="201"/>
    </row>
    <row r="38" spans="1:21" s="202" customFormat="1">
      <c r="A38" s="207" t="s">
        <v>1669</v>
      </c>
      <c r="B38" s="204">
        <f t="shared" si="6"/>
        <v>47570675</v>
      </c>
      <c r="C38" s="204">
        <f>SUM(C29:C37)</f>
        <v>47570675</v>
      </c>
      <c r="D38" s="204">
        <f>SUM(D29:D37)</f>
        <v>0</v>
      </c>
      <c r="E38" s="204">
        <f>SUM(E29:E37)</f>
        <v>17795193</v>
      </c>
      <c r="F38" s="204">
        <f t="shared" ref="F38:T38" si="9">SUM(F29:F37)</f>
        <v>12070000</v>
      </c>
      <c r="G38" s="204">
        <f t="shared" si="9"/>
        <v>6926828</v>
      </c>
      <c r="H38" s="204">
        <f t="shared" si="9"/>
        <v>778654</v>
      </c>
      <c r="I38" s="204">
        <f t="shared" si="9"/>
        <v>10000000</v>
      </c>
      <c r="J38" s="204">
        <f t="shared" si="9"/>
        <v>0</v>
      </c>
      <c r="K38" s="204">
        <f t="shared" si="9"/>
        <v>0</v>
      </c>
      <c r="L38" s="204">
        <f t="shared" si="9"/>
        <v>0</v>
      </c>
      <c r="M38" s="204">
        <f t="shared" si="9"/>
        <v>0</v>
      </c>
      <c r="N38" s="204">
        <f t="shared" si="9"/>
        <v>0</v>
      </c>
      <c r="O38" s="204">
        <f t="shared" si="9"/>
        <v>0</v>
      </c>
      <c r="P38" s="204">
        <f t="shared" si="9"/>
        <v>0</v>
      </c>
      <c r="Q38" s="204">
        <f t="shared" si="9"/>
        <v>0</v>
      </c>
      <c r="R38" s="204">
        <f t="shared" si="9"/>
        <v>47570675</v>
      </c>
      <c r="S38" s="208">
        <f t="shared" si="9"/>
        <v>47570675</v>
      </c>
      <c r="T38" s="208">
        <f t="shared" si="9"/>
        <v>0</v>
      </c>
      <c r="U38" s="201"/>
    </row>
    <row r="39" spans="1:21" s="202" customFormat="1">
      <c r="A39" s="199" t="s">
        <v>1670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1671</v>
      </c>
      <c r="B40" s="204">
        <f>SUM(C40+D40)</f>
        <v>1500000</v>
      </c>
      <c r="C40" s="205">
        <v>1500000</v>
      </c>
      <c r="D40" s="205"/>
      <c r="E40" s="205">
        <f>C40</f>
        <v>1500000</v>
      </c>
      <c r="F40" s="205"/>
      <c r="G40" s="205"/>
      <c r="H40" s="205"/>
      <c r="I40" s="205"/>
      <c r="J40" s="205"/>
      <c r="K40" s="205"/>
      <c r="L40" s="205"/>
      <c r="M40" s="205"/>
      <c r="N40" s="205"/>
      <c r="O40" s="205"/>
      <c r="P40" s="205"/>
      <c r="Q40" s="205"/>
      <c r="R40" s="205">
        <f>SUM(E40:Q40)</f>
        <v>1500000</v>
      </c>
      <c r="S40" s="205">
        <f>SUM(E40:Q40)</f>
        <v>1500000</v>
      </c>
      <c r="T40" s="205"/>
      <c r="U40" s="201"/>
    </row>
    <row r="41" spans="1:21" s="202" customFormat="1">
      <c r="A41" s="203" t="s">
        <v>1672</v>
      </c>
      <c r="B41" s="204">
        <f>SUM(C41+D41)</f>
        <v>1059296</v>
      </c>
      <c r="C41" s="205">
        <v>1059296</v>
      </c>
      <c r="D41" s="205"/>
      <c r="E41" s="205">
        <f>C41</f>
        <v>1059296</v>
      </c>
      <c r="F41" s="205"/>
      <c r="G41" s="205"/>
      <c r="H41" s="205"/>
      <c r="I41" s="205"/>
      <c r="J41" s="205"/>
      <c r="K41" s="205"/>
      <c r="L41" s="205"/>
      <c r="M41" s="205"/>
      <c r="N41" s="205"/>
      <c r="O41" s="205"/>
      <c r="P41" s="205"/>
      <c r="Q41" s="205"/>
      <c r="R41" s="205">
        <f>SUM(E41:Q41)</f>
        <v>1059296</v>
      </c>
      <c r="S41" s="205">
        <f>SUM(E41:Q41)</f>
        <v>1059296</v>
      </c>
      <c r="T41" s="205"/>
      <c r="U41" s="201"/>
    </row>
    <row r="42" spans="1:21" s="202" customFormat="1">
      <c r="A42" s="207" t="s">
        <v>1673</v>
      </c>
      <c r="B42" s="204">
        <f>SUM(C42:D42)</f>
        <v>2559296</v>
      </c>
      <c r="C42" s="204">
        <f>SUM(C39:C41)</f>
        <v>2559296</v>
      </c>
      <c r="D42" s="204">
        <f>SUM(D39:D41)</f>
        <v>0</v>
      </c>
      <c r="E42" s="204">
        <f t="shared" ref="E42:T42" si="10">SUM(E40:E41)</f>
        <v>2559296</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2559296</v>
      </c>
      <c r="S42" s="208">
        <f t="shared" si="10"/>
        <v>2559296</v>
      </c>
      <c r="T42" s="208">
        <f t="shared" si="10"/>
        <v>0</v>
      </c>
      <c r="U42" s="201"/>
    </row>
    <row r="43" spans="1:21" s="202" customFormat="1">
      <c r="A43" s="207" t="s">
        <v>1674</v>
      </c>
      <c r="B43" s="204">
        <f>SUM(C43:D43)</f>
        <v>295022</v>
      </c>
      <c r="C43" s="205">
        <v>295022</v>
      </c>
      <c r="D43" s="205"/>
      <c r="E43" s="205">
        <f>C43</f>
        <v>295022</v>
      </c>
      <c r="F43" s="205">
        <v>0</v>
      </c>
      <c r="G43" s="205"/>
      <c r="H43" s="205"/>
      <c r="I43" s="205"/>
      <c r="J43" s="205"/>
      <c r="K43" s="205"/>
      <c r="L43" s="205"/>
      <c r="M43" s="205"/>
      <c r="N43" s="205"/>
      <c r="O43" s="205"/>
      <c r="P43" s="205"/>
      <c r="Q43" s="205"/>
      <c r="R43" s="205">
        <f>SUM(E43:Q43)</f>
        <v>295022</v>
      </c>
      <c r="S43" s="205">
        <f>SUM(E43:Q43)</f>
        <v>295022</v>
      </c>
      <c r="T43" s="205"/>
      <c r="U43" s="201"/>
    </row>
    <row r="44" spans="1:21" s="202" customFormat="1">
      <c r="A44" s="199" t="s">
        <v>1675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1676</v>
      </c>
      <c r="B45" s="204">
        <f t="shared" ref="B45:B52" si="11">SUM(C45+D45)</f>
        <v>4154993</v>
      </c>
      <c r="C45" s="205">
        <v>4154993</v>
      </c>
      <c r="D45" s="205"/>
      <c r="E45" s="205">
        <f>C45</f>
        <v>4154993</v>
      </c>
      <c r="F45" s="205"/>
      <c r="G45" s="205"/>
      <c r="H45" s="205"/>
      <c r="I45" s="205"/>
      <c r="J45" s="205"/>
      <c r="K45" s="205"/>
      <c r="L45" s="205"/>
      <c r="M45" s="205"/>
      <c r="N45" s="205"/>
      <c r="O45" s="205"/>
      <c r="P45" s="205"/>
      <c r="Q45" s="205"/>
      <c r="R45" s="205">
        <f t="shared" ref="R45:R52" si="12">SUM(E45:Q45)</f>
        <v>4154993</v>
      </c>
      <c r="S45" s="205">
        <v>3000000</v>
      </c>
      <c r="T45" s="205"/>
      <c r="U45" s="201"/>
    </row>
    <row r="46" spans="1:21" s="202" customFormat="1">
      <c r="A46" s="203" t="s">
        <v>1677</v>
      </c>
      <c r="B46" s="204">
        <f t="shared" si="11"/>
        <v>245464</v>
      </c>
      <c r="C46" s="205">
        <v>245464</v>
      </c>
      <c r="D46" s="205"/>
      <c r="E46" s="205">
        <f>C46</f>
        <v>245464</v>
      </c>
      <c r="F46" s="205"/>
      <c r="G46" s="205"/>
      <c r="H46" s="205"/>
      <c r="I46" s="205"/>
      <c r="J46" s="205"/>
      <c r="K46" s="205"/>
      <c r="L46" s="205"/>
      <c r="M46" s="205"/>
      <c r="N46" s="205"/>
      <c r="O46" s="205"/>
      <c r="P46" s="205"/>
      <c r="Q46" s="205"/>
      <c r="R46" s="205">
        <f t="shared" si="12"/>
        <v>245464</v>
      </c>
      <c r="S46" s="205">
        <v>117823</v>
      </c>
      <c r="T46" s="205"/>
      <c r="U46" s="201"/>
    </row>
    <row r="47" spans="1:21" s="202" customFormat="1" ht="12" customHeight="1">
      <c r="A47" s="203" t="s">
        <v>1678</v>
      </c>
      <c r="B47" s="204">
        <f t="shared" si="11"/>
        <v>0</v>
      </c>
      <c r="C47" s="205"/>
      <c r="D47" s="205"/>
      <c r="E47" s="205"/>
      <c r="F47" s="205"/>
      <c r="G47" s="205"/>
      <c r="H47" s="205"/>
      <c r="I47" s="205"/>
      <c r="J47" s="205"/>
      <c r="K47" s="205"/>
      <c r="L47" s="205"/>
      <c r="M47" s="205"/>
      <c r="N47" s="205"/>
      <c r="O47" s="205"/>
      <c r="P47" s="205"/>
      <c r="Q47" s="205"/>
      <c r="R47" s="205">
        <f t="shared" si="12"/>
        <v>0</v>
      </c>
      <c r="S47" s="205"/>
      <c r="T47" s="205"/>
      <c r="U47" s="201"/>
    </row>
    <row r="48" spans="1:21" s="202" customFormat="1">
      <c r="A48" s="203" t="s">
        <v>1679</v>
      </c>
      <c r="B48" s="204">
        <f t="shared" si="11"/>
        <v>0</v>
      </c>
      <c r="C48" s="205"/>
      <c r="D48" s="205"/>
      <c r="E48" s="205"/>
      <c r="F48" s="205"/>
      <c r="G48" s="205"/>
      <c r="H48" s="205"/>
      <c r="I48" s="205"/>
      <c r="J48" s="205"/>
      <c r="K48" s="205"/>
      <c r="L48" s="205"/>
      <c r="M48" s="205"/>
      <c r="N48" s="205"/>
      <c r="O48" s="205"/>
      <c r="P48" s="205"/>
      <c r="Q48" s="205"/>
      <c r="R48" s="205">
        <f t="shared" si="12"/>
        <v>0</v>
      </c>
      <c r="S48" s="205"/>
      <c r="T48" s="205"/>
      <c r="U48" s="201"/>
    </row>
    <row r="49" spans="1:21" s="202" customFormat="1">
      <c r="A49" s="203" t="s">
        <v>1680</v>
      </c>
      <c r="B49" s="204">
        <f t="shared" si="11"/>
        <v>209000</v>
      </c>
      <c r="C49" s="205">
        <v>209000</v>
      </c>
      <c r="D49" s="205"/>
      <c r="E49" s="205">
        <f>C49</f>
        <v>209000</v>
      </c>
      <c r="F49" s="205"/>
      <c r="G49" s="205"/>
      <c r="H49" s="205"/>
      <c r="I49" s="205"/>
      <c r="J49" s="205"/>
      <c r="K49" s="205"/>
      <c r="L49" s="205"/>
      <c r="M49" s="205"/>
      <c r="N49" s="205"/>
      <c r="O49" s="205"/>
      <c r="P49" s="205"/>
      <c r="Q49" s="205"/>
      <c r="R49" s="205">
        <f t="shared" si="12"/>
        <v>209000</v>
      </c>
      <c r="S49" s="205">
        <v>80000</v>
      </c>
      <c r="T49" s="205"/>
      <c r="U49" s="201"/>
    </row>
    <row r="50" spans="1:21" s="202" customFormat="1">
      <c r="A50" s="203" t="s">
        <v>1681</v>
      </c>
      <c r="B50" s="204">
        <f t="shared" si="11"/>
        <v>0</v>
      </c>
      <c r="C50" s="205"/>
      <c r="D50" s="205"/>
      <c r="E50" s="205"/>
      <c r="F50" s="205"/>
      <c r="G50" s="205"/>
      <c r="H50" s="205"/>
      <c r="I50" s="205"/>
      <c r="J50" s="205"/>
      <c r="K50" s="205"/>
      <c r="L50" s="205"/>
      <c r="M50" s="205"/>
      <c r="N50" s="205"/>
      <c r="O50" s="205"/>
      <c r="P50" s="205"/>
      <c r="Q50" s="205"/>
      <c r="R50" s="205">
        <f t="shared" si="12"/>
        <v>0</v>
      </c>
      <c r="S50" s="205"/>
      <c r="T50" s="205"/>
      <c r="U50" s="201"/>
    </row>
    <row r="51" spans="1:21" s="202" customFormat="1">
      <c r="A51" s="203" t="s">
        <v>1682</v>
      </c>
      <c r="B51" s="204">
        <f t="shared" si="11"/>
        <v>600000</v>
      </c>
      <c r="C51" s="205">
        <v>600000</v>
      </c>
      <c r="D51" s="205"/>
      <c r="E51" s="205">
        <f>C51</f>
        <v>600000</v>
      </c>
      <c r="F51" s="205"/>
      <c r="G51" s="205"/>
      <c r="H51" s="205"/>
      <c r="I51" s="205"/>
      <c r="J51" s="205"/>
      <c r="K51" s="205"/>
      <c r="L51" s="205"/>
      <c r="M51" s="205"/>
      <c r="N51" s="205"/>
      <c r="O51" s="205"/>
      <c r="P51" s="205"/>
      <c r="Q51" s="205"/>
      <c r="R51" s="205">
        <f t="shared" si="12"/>
        <v>600000</v>
      </c>
      <c r="S51" s="205">
        <f>SUM(E51:Q51)</f>
        <v>600000</v>
      </c>
      <c r="T51" s="205"/>
      <c r="U51" s="201"/>
    </row>
    <row r="52" spans="1:21" s="202" customFormat="1">
      <c r="A52" s="210" t="s">
        <v>1683</v>
      </c>
      <c r="B52" s="204">
        <f t="shared" si="11"/>
        <v>48000</v>
      </c>
      <c r="C52" s="205">
        <v>48000</v>
      </c>
      <c r="D52" s="205"/>
      <c r="E52" s="205">
        <f>C52</f>
        <v>48000</v>
      </c>
      <c r="F52" s="205"/>
      <c r="G52" s="205"/>
      <c r="H52" s="205"/>
      <c r="I52" s="205"/>
      <c r="J52" s="205"/>
      <c r="K52" s="205"/>
      <c r="L52" s="205"/>
      <c r="M52" s="205"/>
      <c r="N52" s="205"/>
      <c r="O52" s="205"/>
      <c r="P52" s="205"/>
      <c r="Q52" s="205"/>
      <c r="R52" s="205">
        <f t="shared" si="12"/>
        <v>48000</v>
      </c>
      <c r="S52" s="205"/>
      <c r="T52" s="205"/>
      <c r="U52" s="201"/>
    </row>
    <row r="53" spans="1:21" s="212" customFormat="1">
      <c r="A53" s="207" t="s">
        <v>1684</v>
      </c>
      <c r="B53" s="208">
        <f>SUM(C53:D53)</f>
        <v>5257457</v>
      </c>
      <c r="C53" s="208">
        <f t="shared" ref="C53:T53" si="13">SUM(C45:C52)</f>
        <v>5257457</v>
      </c>
      <c r="D53" s="208">
        <f t="shared" si="13"/>
        <v>0</v>
      </c>
      <c r="E53" s="208">
        <f t="shared" si="13"/>
        <v>5257457</v>
      </c>
      <c r="F53" s="208">
        <f t="shared" si="13"/>
        <v>0</v>
      </c>
      <c r="G53" s="208">
        <f t="shared" si="13"/>
        <v>0</v>
      </c>
      <c r="H53" s="208">
        <f t="shared" si="13"/>
        <v>0</v>
      </c>
      <c r="I53" s="208">
        <f t="shared" si="13"/>
        <v>0</v>
      </c>
      <c r="J53" s="208">
        <f t="shared" si="13"/>
        <v>0</v>
      </c>
      <c r="K53" s="208">
        <f t="shared" si="13"/>
        <v>0</v>
      </c>
      <c r="L53" s="208">
        <f t="shared" si="13"/>
        <v>0</v>
      </c>
      <c r="M53" s="208">
        <f t="shared" si="13"/>
        <v>0</v>
      </c>
      <c r="N53" s="208">
        <f t="shared" si="13"/>
        <v>0</v>
      </c>
      <c r="O53" s="208">
        <f t="shared" si="13"/>
        <v>0</v>
      </c>
      <c r="P53" s="208">
        <f t="shared" si="13"/>
        <v>0</v>
      </c>
      <c r="Q53" s="208">
        <f t="shared" si="13"/>
        <v>0</v>
      </c>
      <c r="R53" s="204">
        <f t="shared" si="13"/>
        <v>5257457</v>
      </c>
      <c r="S53" s="208">
        <f t="shared" si="13"/>
        <v>3797823</v>
      </c>
      <c r="T53" s="208">
        <f t="shared" si="13"/>
        <v>0</v>
      </c>
      <c r="U53" s="211"/>
    </row>
    <row r="54" spans="1:21" s="202" customFormat="1">
      <c r="A54" s="199" t="s">
        <v>1268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1685</v>
      </c>
      <c r="B55" s="204">
        <f t="shared" ref="B55:B60" si="14">SUM(C55+D55)</f>
        <v>0</v>
      </c>
      <c r="C55" s="205"/>
      <c r="D55" s="205"/>
      <c r="E55" s="205"/>
      <c r="F55" s="205"/>
      <c r="G55" s="205"/>
      <c r="H55" s="205"/>
      <c r="I55" s="205"/>
      <c r="J55" s="205"/>
      <c r="K55" s="205"/>
      <c r="L55" s="205"/>
      <c r="M55" s="205"/>
      <c r="N55" s="205"/>
      <c r="O55" s="205"/>
      <c r="P55" s="205"/>
      <c r="Q55" s="205"/>
      <c r="R55" s="205">
        <f t="shared" ref="R55:R60" si="15">SUM(E55:Q55)</f>
        <v>0</v>
      </c>
      <c r="S55" s="206"/>
      <c r="T55" s="206"/>
      <c r="U55" s="201"/>
    </row>
    <row r="56" spans="1:21" s="202" customFormat="1" ht="12" customHeight="1">
      <c r="A56" s="203" t="s">
        <v>1678</v>
      </c>
      <c r="B56" s="204">
        <f t="shared" si="14"/>
        <v>0</v>
      </c>
      <c r="C56" s="205"/>
      <c r="D56" s="205"/>
      <c r="E56" s="205"/>
      <c r="F56" s="205"/>
      <c r="G56" s="205"/>
      <c r="H56" s="205"/>
      <c r="I56" s="205"/>
      <c r="J56" s="205"/>
      <c r="K56" s="205"/>
      <c r="L56" s="205"/>
      <c r="M56" s="205"/>
      <c r="N56" s="205"/>
      <c r="O56" s="205"/>
      <c r="P56" s="205"/>
      <c r="Q56" s="205"/>
      <c r="R56" s="205">
        <f t="shared" si="15"/>
        <v>0</v>
      </c>
      <c r="S56" s="206"/>
      <c r="T56" s="206"/>
      <c r="U56" s="201"/>
    </row>
    <row r="57" spans="1:21" s="202" customFormat="1">
      <c r="A57" s="203" t="s">
        <v>1680</v>
      </c>
      <c r="B57" s="204">
        <f t="shared" si="14"/>
        <v>20000</v>
      </c>
      <c r="C57" s="205">
        <v>20000</v>
      </c>
      <c r="D57" s="205"/>
      <c r="E57" s="205">
        <f>C57</f>
        <v>20000</v>
      </c>
      <c r="F57" s="205"/>
      <c r="G57" s="205"/>
      <c r="H57" s="205"/>
      <c r="I57" s="205"/>
      <c r="J57" s="205"/>
      <c r="K57" s="205"/>
      <c r="L57" s="205"/>
      <c r="M57" s="205"/>
      <c r="N57" s="205"/>
      <c r="O57" s="205"/>
      <c r="P57" s="205"/>
      <c r="Q57" s="205"/>
      <c r="R57" s="205">
        <f t="shared" si="15"/>
        <v>20000</v>
      </c>
      <c r="S57" s="206"/>
      <c r="T57" s="206"/>
      <c r="U57" s="201"/>
    </row>
    <row r="58" spans="1:21" s="202" customFormat="1">
      <c r="A58" s="203" t="s">
        <v>1681</v>
      </c>
      <c r="B58" s="204">
        <f t="shared" si="14"/>
        <v>0</v>
      </c>
      <c r="C58" s="205"/>
      <c r="D58" s="205"/>
      <c r="E58" s="205"/>
      <c r="F58" s="205"/>
      <c r="G58" s="205"/>
      <c r="H58" s="205"/>
      <c r="I58" s="205"/>
      <c r="J58" s="205"/>
      <c r="K58" s="205"/>
      <c r="L58" s="205"/>
      <c r="M58" s="205"/>
      <c r="N58" s="205"/>
      <c r="O58" s="205"/>
      <c r="P58" s="205"/>
      <c r="Q58" s="205"/>
      <c r="R58" s="205">
        <f t="shared" si="15"/>
        <v>0</v>
      </c>
      <c r="S58" s="206"/>
      <c r="T58" s="206"/>
      <c r="U58" s="201"/>
    </row>
    <row r="59" spans="1:21" s="202" customFormat="1">
      <c r="A59" s="203" t="s">
        <v>1682</v>
      </c>
      <c r="B59" s="204">
        <f t="shared" si="14"/>
        <v>0</v>
      </c>
      <c r="C59" s="205"/>
      <c r="D59" s="205"/>
      <c r="E59" s="205"/>
      <c r="F59" s="205"/>
      <c r="G59" s="205"/>
      <c r="H59" s="205"/>
      <c r="I59" s="205"/>
      <c r="J59" s="205"/>
      <c r="K59" s="205"/>
      <c r="L59" s="205"/>
      <c r="M59" s="205"/>
      <c r="N59" s="205"/>
      <c r="O59" s="205"/>
      <c r="P59" s="205"/>
      <c r="Q59" s="205"/>
      <c r="R59" s="205">
        <f t="shared" si="15"/>
        <v>0</v>
      </c>
      <c r="S59" s="206"/>
      <c r="T59" s="206"/>
      <c r="U59" s="201"/>
    </row>
    <row r="60" spans="1:21" s="202" customFormat="1">
      <c r="A60" s="210" t="s">
        <v>1686</v>
      </c>
      <c r="B60" s="204">
        <f t="shared" si="14"/>
        <v>30000</v>
      </c>
      <c r="C60" s="205">
        <v>30000</v>
      </c>
      <c r="D60" s="205"/>
      <c r="E60" s="205">
        <f>C60</f>
        <v>30000</v>
      </c>
      <c r="F60" s="205"/>
      <c r="G60" s="205"/>
      <c r="H60" s="205"/>
      <c r="I60" s="205"/>
      <c r="J60" s="205"/>
      <c r="K60" s="205"/>
      <c r="L60" s="205"/>
      <c r="M60" s="205"/>
      <c r="N60" s="205"/>
      <c r="O60" s="205"/>
      <c r="P60" s="205"/>
      <c r="Q60" s="205"/>
      <c r="R60" s="205">
        <f t="shared" si="15"/>
        <v>30000</v>
      </c>
      <c r="S60" s="206"/>
      <c r="T60" s="206"/>
      <c r="U60" s="201"/>
    </row>
    <row r="61" spans="1:21" s="202" customFormat="1" ht="13.9" customHeight="1">
      <c r="A61" s="207" t="s">
        <v>1687</v>
      </c>
      <c r="B61" s="204">
        <f>SUM(C61:D61)</f>
        <v>50000</v>
      </c>
      <c r="C61" s="204">
        <f t="shared" ref="C61:R61" si="16">SUM(C55:C60)</f>
        <v>50000</v>
      </c>
      <c r="D61" s="204">
        <f t="shared" si="16"/>
        <v>0</v>
      </c>
      <c r="E61" s="204">
        <f t="shared" si="16"/>
        <v>50000</v>
      </c>
      <c r="F61" s="204">
        <f t="shared" si="16"/>
        <v>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50000</v>
      </c>
      <c r="S61" s="206"/>
      <c r="T61" s="206"/>
      <c r="U61" s="201"/>
    </row>
    <row r="62" spans="1:21" s="202" customFormat="1">
      <c r="A62" s="213" t="s">
        <v>1688</v>
      </c>
      <c r="B62" s="204">
        <f>SUM(C62:D62)</f>
        <v>57854472</v>
      </c>
      <c r="C62" s="204">
        <f t="shared" ref="C62:R62" si="17">SUM(C8+C11+C13+C14+C15+C26+C27+C38+C42+C43+C53+C61)</f>
        <v>57854472</v>
      </c>
      <c r="D62" s="204">
        <f t="shared" si="17"/>
        <v>0</v>
      </c>
      <c r="E62" s="204">
        <f t="shared" si="17"/>
        <v>28078990</v>
      </c>
      <c r="F62" s="204">
        <f t="shared" si="17"/>
        <v>12070000</v>
      </c>
      <c r="G62" s="204">
        <f t="shared" si="17"/>
        <v>6926828</v>
      </c>
      <c r="H62" s="204">
        <f t="shared" si="17"/>
        <v>778654</v>
      </c>
      <c r="I62" s="204">
        <f t="shared" si="17"/>
        <v>10000000</v>
      </c>
      <c r="J62" s="204">
        <f t="shared" si="17"/>
        <v>0</v>
      </c>
      <c r="K62" s="204">
        <f t="shared" si="17"/>
        <v>0</v>
      </c>
      <c r="L62" s="204">
        <f t="shared" si="17"/>
        <v>0</v>
      </c>
      <c r="M62" s="204">
        <f t="shared" si="17"/>
        <v>0</v>
      </c>
      <c r="N62" s="204">
        <f t="shared" si="17"/>
        <v>0</v>
      </c>
      <c r="O62" s="204">
        <f t="shared" si="17"/>
        <v>0</v>
      </c>
      <c r="P62" s="204">
        <f t="shared" si="17"/>
        <v>0</v>
      </c>
      <c r="Q62" s="204">
        <f t="shared" si="17"/>
        <v>0</v>
      </c>
      <c r="R62" s="204">
        <f t="shared" si="17"/>
        <v>57854472</v>
      </c>
      <c r="S62" s="204">
        <f>SUM(S10+S13+S14+S15+S26+S27+S38+S42+S43+S53)</f>
        <v>54589634</v>
      </c>
      <c r="T62" s="204">
        <f>SUM(T11+T13+T14+T15+T26+T27+T38+T42+T43+T53)</f>
        <v>0</v>
      </c>
      <c r="U62" s="201"/>
    </row>
    <row r="63" spans="1:21" s="202" customFormat="1" ht="24">
      <c r="A63" s="199" t="s">
        <v>1689</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1690</v>
      </c>
      <c r="B64" s="204">
        <f>SUM(C64+D64)</f>
        <v>210000</v>
      </c>
      <c r="C64" s="205">
        <f>260000-50000</f>
        <v>210000</v>
      </c>
      <c r="D64" s="205"/>
      <c r="E64" s="205">
        <f>C64</f>
        <v>210000</v>
      </c>
      <c r="F64" s="205"/>
      <c r="G64" s="205"/>
      <c r="H64" s="205"/>
      <c r="I64" s="205"/>
      <c r="J64" s="205"/>
      <c r="K64" s="205"/>
      <c r="L64" s="205"/>
      <c r="M64" s="205"/>
      <c r="N64" s="205"/>
      <c r="O64" s="205"/>
      <c r="P64" s="205"/>
      <c r="Q64" s="205"/>
      <c r="R64" s="205">
        <f>SUM(E64:Q64)</f>
        <v>210000</v>
      </c>
      <c r="S64" s="205">
        <v>153784</v>
      </c>
      <c r="T64" s="205"/>
      <c r="U64" s="201"/>
    </row>
    <row r="65" spans="1:21" s="202" customFormat="1" ht="24">
      <c r="A65" s="203" t="s">
        <v>1691</v>
      </c>
      <c r="B65" s="204">
        <f>SUM(C65+D65)</f>
        <v>0</v>
      </c>
      <c r="C65" s="205"/>
      <c r="D65" s="205"/>
      <c r="E65" s="205">
        <f>C65</f>
        <v>0</v>
      </c>
      <c r="F65" s="205"/>
      <c r="G65" s="205"/>
      <c r="H65" s="205"/>
      <c r="I65" s="205"/>
      <c r="J65" s="205"/>
      <c r="K65" s="205"/>
      <c r="L65" s="205"/>
      <c r="M65" s="205"/>
      <c r="N65" s="205"/>
      <c r="O65" s="205"/>
      <c r="P65" s="205"/>
      <c r="Q65" s="205"/>
      <c r="R65" s="205">
        <f>SUM(E65:Q65)</f>
        <v>0</v>
      </c>
      <c r="S65" s="205"/>
      <c r="T65" s="205"/>
      <c r="U65" s="201"/>
    </row>
    <row r="66" spans="1:21" s="202" customFormat="1" ht="24">
      <c r="A66" s="203" t="s">
        <v>1692</v>
      </c>
      <c r="B66" s="204">
        <f>SUM(C66+D66)</f>
        <v>335000</v>
      </c>
      <c r="C66" s="205">
        <f>335000</f>
        <v>335000</v>
      </c>
      <c r="D66" s="205"/>
      <c r="E66" s="205">
        <f>C66</f>
        <v>335000</v>
      </c>
      <c r="F66" s="205"/>
      <c r="G66" s="205"/>
      <c r="H66" s="205"/>
      <c r="I66" s="205"/>
      <c r="J66" s="205"/>
      <c r="K66" s="205"/>
      <c r="L66" s="205"/>
      <c r="M66" s="205"/>
      <c r="N66" s="205"/>
      <c r="O66" s="205"/>
      <c r="P66" s="205"/>
      <c r="Q66" s="205"/>
      <c r="R66" s="205">
        <f>SUM(E66:Q66)</f>
        <v>335000</v>
      </c>
      <c r="S66" s="205">
        <f>SUM(E66:Q66)</f>
        <v>335000</v>
      </c>
      <c r="T66" s="205"/>
      <c r="U66" s="201"/>
    </row>
    <row r="67" spans="1:21" s="202" customFormat="1">
      <c r="A67" s="203" t="s">
        <v>1693</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1665</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1694</v>
      </c>
      <c r="B69" s="204">
        <f>SUM(C69:D69)</f>
        <v>545000</v>
      </c>
      <c r="C69" s="204">
        <f>SUM(C63:C68)</f>
        <v>545000</v>
      </c>
      <c r="D69" s="204">
        <f>SUM(D63:D68)</f>
        <v>0</v>
      </c>
      <c r="E69" s="204">
        <f t="shared" ref="E69:T69" si="18">SUM(E64:E68)</f>
        <v>545000</v>
      </c>
      <c r="F69" s="204">
        <f t="shared" si="18"/>
        <v>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545000</v>
      </c>
      <c r="S69" s="208">
        <f t="shared" si="18"/>
        <v>488784</v>
      </c>
      <c r="T69" s="208">
        <f t="shared" si="18"/>
        <v>0</v>
      </c>
      <c r="U69" s="201"/>
    </row>
    <row r="70" spans="1:21" s="202" customFormat="1">
      <c r="A70" s="199" t="s">
        <v>1695</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1696</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1697</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1698</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1699</v>
      </c>
      <c r="B74" s="204">
        <f>SUM(C74+D74)</f>
        <v>257377</v>
      </c>
      <c r="C74" s="205">
        <v>257377</v>
      </c>
      <c r="D74" s="205"/>
      <c r="E74" s="205">
        <f>C74</f>
        <v>257377</v>
      </c>
      <c r="F74" s="205"/>
      <c r="G74" s="205"/>
      <c r="H74" s="205"/>
      <c r="I74" s="205"/>
      <c r="J74" s="205"/>
      <c r="K74" s="205"/>
      <c r="L74" s="205"/>
      <c r="M74" s="205"/>
      <c r="N74" s="205"/>
      <c r="O74" s="205"/>
      <c r="P74" s="205"/>
      <c r="Q74" s="205"/>
      <c r="R74" s="205">
        <f>SUM(E74:Q74)</f>
        <v>257377</v>
      </c>
      <c r="S74" s="206"/>
      <c r="T74" s="206"/>
      <c r="U74" s="201"/>
    </row>
    <row r="75" spans="1:21" s="202" customFormat="1">
      <c r="A75" s="210" t="s">
        <v>1700</v>
      </c>
      <c r="B75" s="204">
        <f>SUM(C75+D75)</f>
        <v>578870</v>
      </c>
      <c r="C75" s="205">
        <v>578870</v>
      </c>
      <c r="D75" s="205"/>
      <c r="E75" s="205">
        <f>C75</f>
        <v>578870</v>
      </c>
      <c r="F75" s="205"/>
      <c r="G75" s="205"/>
      <c r="H75" s="205"/>
      <c r="I75" s="205"/>
      <c r="J75" s="205"/>
      <c r="K75" s="205"/>
      <c r="L75" s="205"/>
      <c r="M75" s="205"/>
      <c r="N75" s="205"/>
      <c r="O75" s="205"/>
      <c r="P75" s="205"/>
      <c r="Q75" s="205"/>
      <c r="R75" s="205">
        <f>SUM(E75:Q75)</f>
        <v>578870</v>
      </c>
      <c r="S75" s="206"/>
      <c r="T75" s="206"/>
      <c r="U75" s="201"/>
    </row>
    <row r="76" spans="1:21" s="202" customFormat="1">
      <c r="A76" s="207" t="s">
        <v>1701</v>
      </c>
      <c r="B76" s="204">
        <f>SUM(C76:D76)</f>
        <v>836247</v>
      </c>
      <c r="C76" s="204">
        <f t="shared" ref="C76:Q76" si="19">SUM(C71:C75)</f>
        <v>836247</v>
      </c>
      <c r="D76" s="204">
        <f t="shared" si="19"/>
        <v>0</v>
      </c>
      <c r="E76" s="204">
        <f>SUM(E71:E75)</f>
        <v>836247</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836247</v>
      </c>
      <c r="S76" s="206"/>
      <c r="T76" s="206"/>
      <c r="U76" s="201"/>
    </row>
    <row r="77" spans="1:21" s="202" customFormat="1" ht="11.85" customHeight="1">
      <c r="A77" s="199" t="s">
        <v>1702</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1703</v>
      </c>
      <c r="B78" s="204">
        <f>SUM(C78+D78)</f>
        <v>2240264</v>
      </c>
      <c r="C78" s="205">
        <v>2240264</v>
      </c>
      <c r="D78" s="205"/>
      <c r="E78" s="205">
        <f>C78</f>
        <v>2240264</v>
      </c>
      <c r="F78" s="205"/>
      <c r="G78" s="205"/>
      <c r="H78" s="205"/>
      <c r="I78" s="205"/>
      <c r="J78" s="205"/>
      <c r="K78" s="205"/>
      <c r="L78" s="205"/>
      <c r="M78" s="205"/>
      <c r="N78" s="205"/>
      <c r="O78" s="205"/>
      <c r="P78" s="205"/>
      <c r="Q78" s="205"/>
      <c r="R78" s="205">
        <f>SUM(E78:Q78)</f>
        <v>2240264</v>
      </c>
      <c r="S78" s="205">
        <f>SUM(E78:Q78)</f>
        <v>2240264</v>
      </c>
      <c r="T78" s="205"/>
      <c r="U78" s="201"/>
    </row>
    <row r="79" spans="1:21" s="202" customFormat="1">
      <c r="A79" s="203" t="s">
        <v>1704</v>
      </c>
      <c r="B79" s="204">
        <f>SUM(C79+D79)</f>
        <v>731703</v>
      </c>
      <c r="C79" s="205">
        <v>731703</v>
      </c>
      <c r="D79" s="205"/>
      <c r="E79" s="205">
        <f>C79</f>
        <v>731703</v>
      </c>
      <c r="F79" s="205"/>
      <c r="G79" s="205"/>
      <c r="H79" s="205"/>
      <c r="I79" s="205"/>
      <c r="J79" s="205"/>
      <c r="K79" s="205"/>
      <c r="L79" s="205"/>
      <c r="M79" s="205"/>
      <c r="N79" s="205"/>
      <c r="O79" s="205"/>
      <c r="P79" s="205"/>
      <c r="Q79" s="205"/>
      <c r="R79" s="205">
        <f>SUM(E79:Q79)</f>
        <v>731703</v>
      </c>
      <c r="S79" s="205">
        <f>SUM(E79:Q79)</f>
        <v>731703</v>
      </c>
      <c r="T79" s="205"/>
      <c r="U79" s="201"/>
    </row>
    <row r="80" spans="1:21" s="202" customFormat="1">
      <c r="A80" s="207" t="s">
        <v>1705</v>
      </c>
      <c r="B80" s="204">
        <f>SUM(C80:D80)</f>
        <v>2971967</v>
      </c>
      <c r="C80" s="568">
        <f>SUM(C78:C79)</f>
        <v>2971967</v>
      </c>
      <c r="D80" s="568">
        <f t="shared" ref="D80:R80" si="20">SUM(D78:D79)</f>
        <v>0</v>
      </c>
      <c r="E80" s="568">
        <f t="shared" si="20"/>
        <v>2971967</v>
      </c>
      <c r="F80" s="568">
        <f t="shared" si="20"/>
        <v>0</v>
      </c>
      <c r="G80" s="568">
        <f t="shared" si="20"/>
        <v>0</v>
      </c>
      <c r="H80" s="568">
        <f t="shared" si="20"/>
        <v>0</v>
      </c>
      <c r="I80" s="568">
        <f t="shared" si="20"/>
        <v>0</v>
      </c>
      <c r="J80" s="568">
        <f t="shared" si="20"/>
        <v>0</v>
      </c>
      <c r="K80" s="568">
        <f t="shared" si="20"/>
        <v>0</v>
      </c>
      <c r="L80" s="568">
        <f t="shared" si="20"/>
        <v>0</v>
      </c>
      <c r="M80" s="568">
        <f t="shared" si="20"/>
        <v>0</v>
      </c>
      <c r="N80" s="568">
        <f t="shared" si="20"/>
        <v>0</v>
      </c>
      <c r="O80" s="568">
        <f t="shared" si="20"/>
        <v>0</v>
      </c>
      <c r="P80" s="568">
        <f t="shared" si="20"/>
        <v>0</v>
      </c>
      <c r="Q80" s="568">
        <f t="shared" si="20"/>
        <v>0</v>
      </c>
      <c r="R80" s="568">
        <f t="shared" si="20"/>
        <v>2971967</v>
      </c>
      <c r="S80" s="568">
        <f>SUM(S78:S79)</f>
        <v>2971967</v>
      </c>
      <c r="T80" s="568">
        <f>SUM(T78:T79)</f>
        <v>0</v>
      </c>
      <c r="U80" s="201"/>
    </row>
    <row r="81" spans="1:21" s="202" customFormat="1">
      <c r="A81" s="199" t="s">
        <v>1706</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1707</v>
      </c>
      <c r="B82" s="204">
        <f>SUM(C82+D82)</f>
        <v>68235</v>
      </c>
      <c r="C82" s="205">
        <v>68235</v>
      </c>
      <c r="D82" s="205"/>
      <c r="E82" s="205">
        <f>C82</f>
        <v>68235</v>
      </c>
      <c r="F82" s="205"/>
      <c r="G82" s="205"/>
      <c r="H82" s="205"/>
      <c r="I82" s="205"/>
      <c r="J82" s="205"/>
      <c r="K82" s="205"/>
      <c r="L82" s="205"/>
      <c r="M82" s="205"/>
      <c r="N82" s="205"/>
      <c r="O82" s="205"/>
      <c r="P82" s="205"/>
      <c r="Q82" s="205"/>
      <c r="R82" s="205">
        <f>SUM(E82:Q82)</f>
        <v>68235</v>
      </c>
      <c r="S82" s="206"/>
      <c r="T82" s="206"/>
      <c r="U82" s="201"/>
    </row>
    <row r="83" spans="1:21" s="202" customFormat="1">
      <c r="A83" s="203" t="s">
        <v>1708</v>
      </c>
      <c r="B83" s="204">
        <f t="shared" ref="B83:B93" si="21">SUM(C83+D83)</f>
        <v>279000</v>
      </c>
      <c r="C83" s="205">
        <v>279000</v>
      </c>
      <c r="D83" s="205"/>
      <c r="E83" s="205">
        <f t="shared" ref="E83:E91" si="22">C83</f>
        <v>279000</v>
      </c>
      <c r="F83" s="205"/>
      <c r="G83" s="205"/>
      <c r="H83" s="205"/>
      <c r="I83" s="205"/>
      <c r="J83" s="205"/>
      <c r="K83" s="205"/>
      <c r="L83" s="205"/>
      <c r="M83" s="205"/>
      <c r="N83" s="205"/>
      <c r="O83" s="205"/>
      <c r="P83" s="205"/>
      <c r="Q83" s="205"/>
      <c r="R83" s="205">
        <f t="shared" ref="R83:R93" si="23">SUM(E83:Q83)</f>
        <v>279000</v>
      </c>
      <c r="S83" s="205">
        <f>SUM(E83:Q83)</f>
        <v>279000</v>
      </c>
      <c r="T83" s="205"/>
      <c r="U83" s="201"/>
    </row>
    <row r="84" spans="1:21" s="202" customFormat="1">
      <c r="A84" s="203" t="s">
        <v>1709</v>
      </c>
      <c r="B84" s="204">
        <f t="shared" si="21"/>
        <v>493533</v>
      </c>
      <c r="C84" s="205">
        <v>493533</v>
      </c>
      <c r="D84" s="205"/>
      <c r="E84" s="205">
        <f t="shared" si="22"/>
        <v>493533</v>
      </c>
      <c r="F84" s="205"/>
      <c r="G84" s="205"/>
      <c r="H84" s="205"/>
      <c r="I84" s="205"/>
      <c r="J84" s="205"/>
      <c r="K84" s="205"/>
      <c r="L84" s="205"/>
      <c r="M84" s="205"/>
      <c r="N84" s="205"/>
      <c r="O84" s="205"/>
      <c r="P84" s="205"/>
      <c r="Q84" s="205"/>
      <c r="R84" s="205">
        <f t="shared" si="23"/>
        <v>493533</v>
      </c>
      <c r="S84" s="205">
        <f>SUM(E84:Q84)</f>
        <v>493533</v>
      </c>
      <c r="T84" s="205"/>
      <c r="U84" s="201"/>
    </row>
    <row r="85" spans="1:21" s="202" customFormat="1">
      <c r="A85" s="203" t="s">
        <v>1710</v>
      </c>
      <c r="B85" s="204">
        <f t="shared" si="21"/>
        <v>453778</v>
      </c>
      <c r="C85" s="205">
        <v>453778</v>
      </c>
      <c r="D85" s="205"/>
      <c r="E85" s="205">
        <f t="shared" si="22"/>
        <v>453778</v>
      </c>
      <c r="F85" s="205"/>
      <c r="G85" s="205"/>
      <c r="H85" s="205"/>
      <c r="I85" s="205"/>
      <c r="J85" s="205"/>
      <c r="K85" s="205"/>
      <c r="L85" s="205"/>
      <c r="M85" s="205"/>
      <c r="N85" s="205"/>
      <c r="O85" s="205"/>
      <c r="P85" s="205"/>
      <c r="Q85" s="205"/>
      <c r="R85" s="205">
        <f t="shared" si="23"/>
        <v>453778</v>
      </c>
      <c r="S85" s="205">
        <f>SUM(E85:Q85)</f>
        <v>453778</v>
      </c>
      <c r="T85" s="205"/>
      <c r="U85" s="201"/>
    </row>
    <row r="86" spans="1:21" s="202" customFormat="1">
      <c r="A86" s="203" t="s">
        <v>1711</v>
      </c>
      <c r="B86" s="204">
        <f t="shared" si="21"/>
        <v>1500000</v>
      </c>
      <c r="C86" s="205">
        <v>1500000</v>
      </c>
      <c r="D86" s="205"/>
      <c r="E86" s="205">
        <f t="shared" si="22"/>
        <v>1500000</v>
      </c>
      <c r="F86" s="205"/>
      <c r="G86" s="205"/>
      <c r="H86" s="205"/>
      <c r="I86" s="205"/>
      <c r="J86" s="205"/>
      <c r="K86" s="205"/>
      <c r="L86" s="205"/>
      <c r="M86" s="205"/>
      <c r="N86" s="205"/>
      <c r="O86" s="205"/>
      <c r="P86" s="205"/>
      <c r="Q86" s="205"/>
      <c r="R86" s="205">
        <f t="shared" si="23"/>
        <v>1500000</v>
      </c>
      <c r="S86" s="205">
        <f>SUM(E86:Q86)</f>
        <v>1500000</v>
      </c>
      <c r="T86" s="205"/>
      <c r="U86" s="201"/>
    </row>
    <row r="87" spans="1:21" s="202" customFormat="1">
      <c r="A87" s="203" t="s">
        <v>1712</v>
      </c>
      <c r="B87" s="204">
        <f t="shared" si="21"/>
        <v>400000</v>
      </c>
      <c r="C87" s="205">
        <v>400000</v>
      </c>
      <c r="D87" s="205"/>
      <c r="E87" s="205">
        <f t="shared" si="22"/>
        <v>400000</v>
      </c>
      <c r="F87" s="205"/>
      <c r="G87" s="205"/>
      <c r="H87" s="205"/>
      <c r="I87" s="205"/>
      <c r="J87" s="205"/>
      <c r="K87" s="205"/>
      <c r="L87" s="205"/>
      <c r="M87" s="205"/>
      <c r="N87" s="205"/>
      <c r="O87" s="205"/>
      <c r="P87" s="205"/>
      <c r="Q87" s="205"/>
      <c r="R87" s="205">
        <f t="shared" si="23"/>
        <v>400000</v>
      </c>
      <c r="S87" s="206"/>
      <c r="T87" s="206"/>
      <c r="U87" s="201"/>
    </row>
    <row r="88" spans="1:21" s="202" customFormat="1">
      <c r="A88" s="203" t="s">
        <v>1713</v>
      </c>
      <c r="B88" s="204">
        <f t="shared" si="21"/>
        <v>469000</v>
      </c>
      <c r="C88" s="205">
        <v>469000</v>
      </c>
      <c r="D88" s="205"/>
      <c r="E88" s="205">
        <f t="shared" si="22"/>
        <v>469000</v>
      </c>
      <c r="F88" s="205"/>
      <c r="G88" s="205"/>
      <c r="H88" s="205"/>
      <c r="I88" s="205"/>
      <c r="J88" s="205"/>
      <c r="K88" s="205"/>
      <c r="L88" s="205"/>
      <c r="M88" s="205"/>
      <c r="N88" s="205"/>
      <c r="O88" s="205"/>
      <c r="P88" s="205"/>
      <c r="Q88" s="205"/>
      <c r="R88" s="205">
        <f t="shared" si="23"/>
        <v>469000</v>
      </c>
      <c r="S88" s="205">
        <f>SUM(E88:Q88)</f>
        <v>469000</v>
      </c>
      <c r="T88" s="205"/>
      <c r="U88" s="201"/>
    </row>
    <row r="89" spans="1:21" s="202" customFormat="1">
      <c r="A89" s="203" t="s">
        <v>1714</v>
      </c>
      <c r="B89" s="204">
        <f t="shared" si="21"/>
        <v>25000</v>
      </c>
      <c r="C89" s="205">
        <v>25000</v>
      </c>
      <c r="D89" s="205"/>
      <c r="E89" s="205">
        <f t="shared" si="22"/>
        <v>25000</v>
      </c>
      <c r="F89" s="205"/>
      <c r="G89" s="205"/>
      <c r="H89" s="205"/>
      <c r="I89" s="205"/>
      <c r="J89" s="205"/>
      <c r="K89" s="205"/>
      <c r="L89" s="205"/>
      <c r="M89" s="205"/>
      <c r="N89" s="205"/>
      <c r="O89" s="205"/>
      <c r="P89" s="205"/>
      <c r="Q89" s="205"/>
      <c r="R89" s="205">
        <f t="shared" si="23"/>
        <v>25000</v>
      </c>
      <c r="S89" s="205"/>
      <c r="T89" s="205"/>
      <c r="U89" s="201"/>
    </row>
    <row r="90" spans="1:21" s="202" customFormat="1">
      <c r="A90" s="214" t="s">
        <v>1715</v>
      </c>
      <c r="B90" s="204">
        <f t="shared" si="21"/>
        <v>0</v>
      </c>
      <c r="C90" s="205"/>
      <c r="D90" s="205"/>
      <c r="E90" s="205">
        <f t="shared" si="22"/>
        <v>0</v>
      </c>
      <c r="F90" s="205"/>
      <c r="G90" s="205"/>
      <c r="H90" s="205"/>
      <c r="I90" s="205"/>
      <c r="J90" s="205"/>
      <c r="K90" s="205"/>
      <c r="L90" s="205"/>
      <c r="M90" s="205"/>
      <c r="N90" s="205"/>
      <c r="O90" s="205"/>
      <c r="P90" s="205"/>
      <c r="Q90" s="205"/>
      <c r="R90" s="205">
        <f t="shared" si="23"/>
        <v>0</v>
      </c>
      <c r="S90" s="205"/>
      <c r="T90" s="205"/>
      <c r="U90" s="201"/>
    </row>
    <row r="91" spans="1:21" s="202" customFormat="1">
      <c r="A91" s="214" t="s">
        <v>1716</v>
      </c>
      <c r="B91" s="204">
        <f t="shared" si="21"/>
        <v>40000</v>
      </c>
      <c r="C91" s="205">
        <v>40000</v>
      </c>
      <c r="D91" s="205"/>
      <c r="E91" s="205">
        <f t="shared" si="22"/>
        <v>40000</v>
      </c>
      <c r="F91" s="205"/>
      <c r="G91" s="205"/>
      <c r="H91" s="205"/>
      <c r="I91" s="205"/>
      <c r="J91" s="205"/>
      <c r="K91" s="205"/>
      <c r="L91" s="205"/>
      <c r="M91" s="205"/>
      <c r="N91" s="205"/>
      <c r="O91" s="205"/>
      <c r="P91" s="205"/>
      <c r="Q91" s="205"/>
      <c r="R91" s="205">
        <f t="shared" si="23"/>
        <v>40000</v>
      </c>
      <c r="S91" s="205">
        <f>SUM(E91:Q91)</f>
        <v>40000</v>
      </c>
      <c r="T91" s="205"/>
      <c r="U91" s="201"/>
    </row>
    <row r="92" spans="1:21" s="202" customFormat="1">
      <c r="A92" s="210" t="s">
        <v>1665</v>
      </c>
      <c r="B92" s="204">
        <f t="shared" si="21"/>
        <v>0</v>
      </c>
      <c r="C92" s="205"/>
      <c r="D92" s="205"/>
      <c r="E92" s="205"/>
      <c r="F92" s="205"/>
      <c r="G92" s="205"/>
      <c r="H92" s="205"/>
      <c r="I92" s="205"/>
      <c r="J92" s="205"/>
      <c r="K92" s="205"/>
      <c r="L92" s="205"/>
      <c r="M92" s="205"/>
      <c r="N92" s="205"/>
      <c r="O92" s="205"/>
      <c r="P92" s="205"/>
      <c r="Q92" s="205"/>
      <c r="R92" s="205">
        <f t="shared" si="23"/>
        <v>0</v>
      </c>
      <c r="S92" s="205"/>
      <c r="T92" s="205"/>
      <c r="U92" s="201"/>
    </row>
    <row r="93" spans="1:21" s="202" customFormat="1">
      <c r="A93" s="210" t="s">
        <v>1665</v>
      </c>
      <c r="B93" s="204">
        <f t="shared" si="21"/>
        <v>0</v>
      </c>
      <c r="C93" s="205"/>
      <c r="D93" s="205"/>
      <c r="E93" s="205"/>
      <c r="F93" s="205"/>
      <c r="G93" s="205"/>
      <c r="H93" s="205"/>
      <c r="I93" s="205"/>
      <c r="J93" s="205"/>
      <c r="K93" s="205"/>
      <c r="L93" s="205"/>
      <c r="M93" s="205"/>
      <c r="N93" s="205"/>
      <c r="O93" s="205"/>
      <c r="P93" s="205"/>
      <c r="Q93" s="205"/>
      <c r="R93" s="205">
        <f t="shared" si="23"/>
        <v>0</v>
      </c>
      <c r="S93" s="205"/>
      <c r="T93" s="205"/>
      <c r="U93" s="201"/>
    </row>
    <row r="94" spans="1:21" s="202" customFormat="1">
      <c r="A94" s="210" t="s">
        <v>1665</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1717</v>
      </c>
      <c r="B95" s="204">
        <f>SUM(C95:D95)</f>
        <v>3728546</v>
      </c>
      <c r="C95" s="204">
        <f t="shared" ref="C95:R95" si="24">SUM(C82:C94)</f>
        <v>3728546</v>
      </c>
      <c r="D95" s="204">
        <f t="shared" si="24"/>
        <v>0</v>
      </c>
      <c r="E95" s="204">
        <f t="shared" si="24"/>
        <v>3728546</v>
      </c>
      <c r="F95" s="204">
        <f t="shared" si="24"/>
        <v>0</v>
      </c>
      <c r="G95" s="204">
        <f t="shared" si="24"/>
        <v>0</v>
      </c>
      <c r="H95" s="204">
        <f t="shared" si="24"/>
        <v>0</v>
      </c>
      <c r="I95" s="204">
        <f t="shared" si="24"/>
        <v>0</v>
      </c>
      <c r="J95" s="204">
        <f t="shared" si="24"/>
        <v>0</v>
      </c>
      <c r="K95" s="204">
        <f t="shared" si="24"/>
        <v>0</v>
      </c>
      <c r="L95" s="204">
        <f t="shared" si="24"/>
        <v>0</v>
      </c>
      <c r="M95" s="204">
        <f t="shared" si="24"/>
        <v>0</v>
      </c>
      <c r="N95" s="204">
        <f t="shared" si="24"/>
        <v>0</v>
      </c>
      <c r="O95" s="204">
        <f t="shared" si="24"/>
        <v>0</v>
      </c>
      <c r="P95" s="204">
        <f t="shared" si="24"/>
        <v>0</v>
      </c>
      <c r="Q95" s="204">
        <f t="shared" si="24"/>
        <v>0</v>
      </c>
      <c r="R95" s="204">
        <f t="shared" si="24"/>
        <v>3728546</v>
      </c>
      <c r="S95" s="208">
        <f>SUM(S83:S86,S88:S94)</f>
        <v>3235311</v>
      </c>
      <c r="T95" s="204">
        <f>SUM(T83:T86,T88:T94)</f>
        <v>0</v>
      </c>
      <c r="U95" s="201"/>
    </row>
    <row r="96" spans="1:21" s="202" customFormat="1">
      <c r="A96" s="207" t="s">
        <v>1718</v>
      </c>
      <c r="B96" s="204">
        <f>SUM(C96:D96)</f>
        <v>65936232</v>
      </c>
      <c r="C96" s="204">
        <f t="shared" ref="C96:R96" si="25">SUM(C62+C69+C76+C80+C95)</f>
        <v>65936232</v>
      </c>
      <c r="D96" s="204">
        <f t="shared" si="25"/>
        <v>0</v>
      </c>
      <c r="E96" s="204">
        <f t="shared" si="25"/>
        <v>36160750</v>
      </c>
      <c r="F96" s="204">
        <f t="shared" si="25"/>
        <v>12070000</v>
      </c>
      <c r="G96" s="204">
        <f t="shared" si="25"/>
        <v>6926828</v>
      </c>
      <c r="H96" s="204">
        <f t="shared" si="25"/>
        <v>778654</v>
      </c>
      <c r="I96" s="204">
        <f t="shared" si="25"/>
        <v>10000000</v>
      </c>
      <c r="J96" s="204">
        <f t="shared" si="25"/>
        <v>0</v>
      </c>
      <c r="K96" s="204">
        <f t="shared" si="25"/>
        <v>0</v>
      </c>
      <c r="L96" s="204">
        <f t="shared" si="25"/>
        <v>0</v>
      </c>
      <c r="M96" s="204">
        <f t="shared" si="25"/>
        <v>0</v>
      </c>
      <c r="N96" s="204">
        <f t="shared" si="25"/>
        <v>0</v>
      </c>
      <c r="O96" s="204">
        <f t="shared" si="25"/>
        <v>0</v>
      </c>
      <c r="P96" s="204">
        <f t="shared" si="25"/>
        <v>0</v>
      </c>
      <c r="Q96" s="204">
        <f t="shared" si="25"/>
        <v>0</v>
      </c>
      <c r="R96" s="204">
        <f t="shared" si="25"/>
        <v>65936232</v>
      </c>
      <c r="S96" s="208">
        <f>SUM(+S62+S69+S80+S95)</f>
        <v>61285696</v>
      </c>
      <c r="T96" s="208">
        <f>SUM(T62+T69+T80+T95)</f>
        <v>0</v>
      </c>
      <c r="U96" s="201"/>
    </row>
    <row r="97" spans="1:21" s="202" customFormat="1">
      <c r="A97" s="199" t="s">
        <v>1719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1720</v>
      </c>
      <c r="B98" s="204">
        <f>SUM(C98+D98)</f>
        <v>2200000</v>
      </c>
      <c r="C98" s="205">
        <v>2200000</v>
      </c>
      <c r="D98" s="205"/>
      <c r="E98" s="205">
        <f t="shared" ref="E98" si="26">C98</f>
        <v>2200000</v>
      </c>
      <c r="F98" s="205"/>
      <c r="G98" s="205"/>
      <c r="H98" s="205"/>
      <c r="I98" s="205"/>
      <c r="J98" s="205"/>
      <c r="K98" s="205"/>
      <c r="L98" s="205"/>
      <c r="M98" s="205"/>
      <c r="N98" s="205"/>
      <c r="O98" s="205"/>
      <c r="P98" s="205"/>
      <c r="Q98" s="205"/>
      <c r="R98" s="205">
        <f>SUM(E98:Q98)</f>
        <v>2200000</v>
      </c>
      <c r="S98" s="205">
        <f>SUM(E98:Q98)</f>
        <v>2200000</v>
      </c>
      <c r="T98" s="205"/>
      <c r="U98" s="201"/>
    </row>
    <row r="99" spans="1:21" s="202" customFormat="1">
      <c r="A99" s="203" t="s">
        <v>1721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1722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1723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1665</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1724</v>
      </c>
      <c r="B103" s="204">
        <f>SUM(C103:D103)</f>
        <v>2200000</v>
      </c>
      <c r="C103" s="204">
        <f t="shared" ref="C103:T103" si="27">SUM(C98:C102)</f>
        <v>2200000</v>
      </c>
      <c r="D103" s="204">
        <f t="shared" si="27"/>
        <v>0</v>
      </c>
      <c r="E103" s="204">
        <f t="shared" si="27"/>
        <v>2200000</v>
      </c>
      <c r="F103" s="204">
        <f t="shared" si="27"/>
        <v>0</v>
      </c>
      <c r="G103" s="204">
        <f t="shared" si="27"/>
        <v>0</v>
      </c>
      <c r="H103" s="204">
        <f t="shared" si="27"/>
        <v>0</v>
      </c>
      <c r="I103" s="204">
        <f t="shared" si="27"/>
        <v>0</v>
      </c>
      <c r="J103" s="204">
        <f t="shared" si="27"/>
        <v>0</v>
      </c>
      <c r="K103" s="204">
        <f t="shared" si="27"/>
        <v>0</v>
      </c>
      <c r="L103" s="204">
        <f t="shared" si="27"/>
        <v>0</v>
      </c>
      <c r="M103" s="204">
        <f t="shared" si="27"/>
        <v>0</v>
      </c>
      <c r="N103" s="204">
        <f t="shared" si="27"/>
        <v>0</v>
      </c>
      <c r="O103" s="204">
        <f t="shared" si="27"/>
        <v>0</v>
      </c>
      <c r="P103" s="204">
        <f t="shared" si="27"/>
        <v>0</v>
      </c>
      <c r="Q103" s="204">
        <f t="shared" si="27"/>
        <v>0</v>
      </c>
      <c r="R103" s="204">
        <f t="shared" si="27"/>
        <v>2200000</v>
      </c>
      <c r="S103" s="208">
        <f t="shared" si="27"/>
        <v>2200000</v>
      </c>
      <c r="T103" s="208">
        <f t="shared" si="27"/>
        <v>0</v>
      </c>
      <c r="U103" s="201"/>
    </row>
    <row r="104" spans="1:21" s="202" customFormat="1">
      <c r="A104" s="207" t="s">
        <v>1725</v>
      </c>
      <c r="B104" s="208">
        <f>SUM(C104:D104)</f>
        <v>68136232</v>
      </c>
      <c r="C104" s="208">
        <f t="shared" ref="C104:R104" si="28">SUM(C96+C103)</f>
        <v>68136232</v>
      </c>
      <c r="D104" s="208">
        <f t="shared" si="28"/>
        <v>0</v>
      </c>
      <c r="E104" s="208">
        <f t="shared" si="28"/>
        <v>38360750</v>
      </c>
      <c r="F104" s="208">
        <f t="shared" si="28"/>
        <v>12070000</v>
      </c>
      <c r="G104" s="208">
        <f t="shared" si="28"/>
        <v>6926828</v>
      </c>
      <c r="H104" s="208">
        <f t="shared" si="28"/>
        <v>778654</v>
      </c>
      <c r="I104" s="208">
        <f t="shared" si="28"/>
        <v>10000000</v>
      </c>
      <c r="J104" s="208">
        <f t="shared" si="28"/>
        <v>0</v>
      </c>
      <c r="K104" s="208">
        <f t="shared" si="28"/>
        <v>0</v>
      </c>
      <c r="L104" s="208">
        <f t="shared" si="28"/>
        <v>0</v>
      </c>
      <c r="M104" s="208">
        <f t="shared" si="28"/>
        <v>0</v>
      </c>
      <c r="N104" s="208">
        <f t="shared" si="28"/>
        <v>0</v>
      </c>
      <c r="O104" s="208">
        <f t="shared" si="28"/>
        <v>0</v>
      </c>
      <c r="P104" s="208">
        <f t="shared" si="28"/>
        <v>0</v>
      </c>
      <c r="Q104" s="208">
        <f t="shared" si="28"/>
        <v>0</v>
      </c>
      <c r="R104" s="204">
        <f t="shared" si="28"/>
        <v>68136232</v>
      </c>
      <c r="S104" s="208">
        <f>S96+S103</f>
        <v>63485696</v>
      </c>
      <c r="T104" s="208">
        <f>T96+T103</f>
        <v>0</v>
      </c>
      <c r="U104" s="201"/>
    </row>
    <row r="105" spans="1:21" s="217" customFormat="1">
      <c r="A105" s="674" t="s">
        <v>1726</v>
      </c>
      <c r="B105" s="216"/>
      <c r="C105" s="216"/>
      <c r="D105" s="216"/>
      <c r="H105" s="218" t="s">
        <v>1727</v>
      </c>
      <c r="I105" s="218"/>
      <c r="J105" s="218"/>
      <c r="R105" s="219" t="s">
        <v>1728</v>
      </c>
      <c r="S105" s="205"/>
      <c r="T105" s="205"/>
      <c r="U105" s="220"/>
    </row>
    <row r="106" spans="1:21" s="217" customFormat="1">
      <c r="A106" s="218" t="s">
        <v>1729</v>
      </c>
      <c r="C106" s="216"/>
      <c r="D106" s="216"/>
      <c r="I106" s="221" t="s">
        <v>1730</v>
      </c>
      <c r="J106" s="221"/>
      <c r="R106" s="219" t="s">
        <v>1731</v>
      </c>
      <c r="S106" s="208">
        <f>S104+S105</f>
        <v>63485696</v>
      </c>
      <c r="T106" s="208">
        <f>T104+T105</f>
        <v>0</v>
      </c>
      <c r="U106" s="220"/>
    </row>
    <row r="107" spans="1:21" s="222" customFormat="1">
      <c r="A107" s="221" t="s">
        <v>1732</v>
      </c>
      <c r="B107" s="216"/>
      <c r="C107" s="216"/>
      <c r="D107" s="216"/>
      <c r="E107" s="204">
        <f>Application!AO642</f>
        <v>38360750</v>
      </c>
      <c r="F107" s="204">
        <f>Application!AO629</f>
        <v>12070000</v>
      </c>
      <c r="G107" s="204">
        <f>Application!AO630</f>
        <v>6926828</v>
      </c>
      <c r="H107" s="204">
        <f>Application!AO631</f>
        <v>778654</v>
      </c>
      <c r="I107" s="204">
        <f>Application!AO632</f>
        <v>10000000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1733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1734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1735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1736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1737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1738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1739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1740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1741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1742</v>
      </c>
      <c r="U121" s="465"/>
    </row>
    <row r="122" spans="1:21" s="217" customFormat="1">
      <c r="A122" s="218" t="s">
        <v>1743</v>
      </c>
      <c r="D122" s="1526" t="s">
        <v>1744</v>
      </c>
      <c r="E122" s="1526"/>
      <c r="F122" s="1526"/>
      <c r="U122" s="220"/>
    </row>
    <row r="123" spans="1:21" s="217" customFormat="1">
      <c r="A123" s="217" t="s">
        <v>1745</v>
      </c>
      <c r="B123" s="459"/>
      <c r="D123" s="1519" t="s">
        <v>1746</v>
      </c>
      <c r="E123" s="1516"/>
      <c r="F123" s="1516"/>
      <c r="G123" s="1516"/>
      <c r="H123" s="1516"/>
      <c r="I123" s="1516"/>
      <c r="J123" s="1516"/>
      <c r="K123" s="1516"/>
      <c r="L123" s="1516"/>
      <c r="M123" s="1516"/>
      <c r="N123" s="1516"/>
      <c r="O123" s="1516"/>
      <c r="P123" s="1516"/>
      <c r="Q123" s="1516"/>
      <c r="R123" s="1516"/>
      <c r="S123" s="1516"/>
      <c r="U123" s="220"/>
    </row>
    <row r="124" spans="1:21" s="217" customFormat="1" ht="12.75">
      <c r="A124" s="670" t="s">
        <v>1747</v>
      </c>
      <c r="B124" s="459"/>
      <c r="C124" s="670"/>
      <c r="D124" s="1516"/>
      <c r="E124" s="1516"/>
      <c r="F124" s="1516"/>
      <c r="G124" s="1516"/>
      <c r="H124" s="1516"/>
      <c r="I124" s="1516"/>
      <c r="J124" s="1516"/>
      <c r="K124" s="1516"/>
      <c r="L124" s="1516"/>
      <c r="M124" s="1516"/>
      <c r="N124" s="1516"/>
      <c r="O124" s="1516"/>
      <c r="P124" s="1516"/>
      <c r="Q124" s="1516"/>
      <c r="R124" s="1516"/>
      <c r="S124" s="1516"/>
      <c r="U124" s="220"/>
    </row>
    <row r="125" spans="1:21" s="217" customFormat="1" ht="12.75">
      <c r="A125" s="670" t="s">
        <v>1748</v>
      </c>
      <c r="B125" s="459">
        <v>50000</v>
      </c>
      <c r="C125" s="670"/>
      <c r="D125" s="1516"/>
      <c r="E125" s="1516"/>
      <c r="F125" s="1516"/>
      <c r="G125" s="1516"/>
      <c r="H125" s="1516"/>
      <c r="I125" s="1516"/>
      <c r="J125" s="1516"/>
      <c r="K125" s="1516"/>
      <c r="L125" s="1516"/>
      <c r="M125" s="1516"/>
      <c r="N125" s="1516"/>
      <c r="O125" s="1516"/>
      <c r="P125" s="1516"/>
      <c r="Q125" s="1516"/>
      <c r="R125" s="1516"/>
      <c r="S125" s="1516"/>
      <c r="U125" s="220"/>
    </row>
    <row r="126" spans="1:21" s="217" customFormat="1" ht="12.75">
      <c r="A126" s="670" t="s">
        <v>1749</v>
      </c>
      <c r="B126" s="459">
        <v>130000</v>
      </c>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1750</v>
      </c>
      <c r="B127" s="459">
        <v>60000</v>
      </c>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1751</v>
      </c>
      <c r="B128" s="459"/>
      <c r="C128" s="670"/>
      <c r="D128" s="1521"/>
      <c r="E128" s="1521"/>
      <c r="F128" s="1521"/>
      <c r="G128" s="1521"/>
      <c r="H128" s="1521"/>
      <c r="I128" s="670"/>
      <c r="J128" s="1518"/>
      <c r="K128" s="1518"/>
      <c r="L128" s="670"/>
      <c r="M128" s="670"/>
      <c r="N128" s="670"/>
      <c r="O128" s="670"/>
      <c r="P128" s="670"/>
      <c r="Q128" s="670"/>
      <c r="R128" s="670"/>
      <c r="S128" s="670"/>
      <c r="U128" s="220"/>
    </row>
    <row r="129" spans="1:21" s="217" customFormat="1" ht="12.75">
      <c r="A129" s="670" t="s">
        <v>229</v>
      </c>
      <c r="B129" s="459">
        <v>93153</v>
      </c>
      <c r="C129" s="670"/>
      <c r="D129" s="1525" t="s">
        <v>1752</v>
      </c>
      <c r="E129" s="1525"/>
      <c r="F129" s="1525"/>
      <c r="G129" s="1525"/>
      <c r="H129" s="1525"/>
      <c r="I129" s="670"/>
      <c r="J129" s="670" t="s">
        <v>1753</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1754</v>
      </c>
      <c r="B131" s="460">
        <f>SUM(B123:B129)</f>
        <v>333153</v>
      </c>
      <c r="C131" s="670"/>
      <c r="D131" s="1495"/>
      <c r="E131" s="1495"/>
      <c r="F131" s="1495"/>
      <c r="G131" s="1495"/>
      <c r="H131" s="1495"/>
      <c r="I131" s="670"/>
      <c r="J131" s="1495"/>
      <c r="K131" s="1495"/>
      <c r="L131" s="1495"/>
      <c r="M131" s="1495"/>
      <c r="N131" s="670"/>
      <c r="O131" s="670"/>
      <c r="P131" s="670"/>
      <c r="Q131" s="670"/>
      <c r="R131" s="670"/>
      <c r="S131" s="670"/>
      <c r="U131" s="220"/>
    </row>
    <row r="132" spans="1:21" s="217" customFormat="1" ht="12.75">
      <c r="A132" s="911"/>
      <c r="B132" s="670"/>
      <c r="C132" s="670"/>
      <c r="D132" s="942" t="s">
        <v>1755</v>
      </c>
      <c r="E132" s="942"/>
      <c r="F132" s="942"/>
      <c r="G132" s="942"/>
      <c r="H132" s="942"/>
      <c r="I132" s="670"/>
      <c r="J132" s="942" t="s">
        <v>1756</v>
      </c>
      <c r="K132" s="942"/>
      <c r="L132" s="942"/>
      <c r="M132" s="942"/>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1757</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1758</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20"/>
      <c r="B138" s="1521"/>
      <c r="C138" s="1521"/>
      <c r="D138" s="288"/>
      <c r="E138" s="1518"/>
      <c r="F138" s="1518"/>
      <c r="G138" s="670"/>
      <c r="H138" s="670"/>
      <c r="I138" s="670"/>
      <c r="J138" s="670"/>
      <c r="K138" s="670"/>
      <c r="L138" s="670"/>
      <c r="M138" s="670"/>
      <c r="N138" s="670"/>
      <c r="O138" s="670"/>
      <c r="P138" s="670"/>
      <c r="Q138" s="670"/>
      <c r="R138" s="670"/>
      <c r="S138" s="670"/>
    </row>
    <row r="139" spans="1:21" ht="12" customHeight="1">
      <c r="A139" s="1517" t="s">
        <v>1759</v>
      </c>
      <c r="B139" s="1517"/>
      <c r="C139" s="1517"/>
      <c r="D139" s="288"/>
      <c r="E139" s="670" t="s">
        <v>1753</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B53" sqref="AB53:AF5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52" t="s">
        <v>1760</v>
      </c>
      <c r="B1" s="1553"/>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c r="AN1" s="1553"/>
    </row>
    <row r="2" spans="1:40" ht="12.95" customHeight="1" thickBot="1">
      <c r="A2" s="1554"/>
      <c r="B2" s="1554"/>
      <c r="C2" s="1554"/>
      <c r="D2" s="1554"/>
      <c r="E2" s="1554"/>
      <c r="F2" s="1554"/>
      <c r="G2" s="1554"/>
      <c r="H2" s="1554"/>
      <c r="I2" s="1554"/>
      <c r="J2" s="1554"/>
      <c r="K2" s="1554"/>
      <c r="L2" s="1554"/>
      <c r="M2" s="1554"/>
      <c r="N2" s="1554"/>
      <c r="O2" s="1554"/>
      <c r="P2" s="1554"/>
      <c r="Q2" s="1554"/>
      <c r="R2" s="1554"/>
      <c r="S2" s="1554"/>
      <c r="T2" s="1554"/>
      <c r="U2" s="1554"/>
      <c r="V2" s="1554"/>
      <c r="W2" s="1554"/>
      <c r="X2" s="1554"/>
      <c r="Y2" s="1554"/>
      <c r="Z2" s="1554"/>
      <c r="AA2" s="1554"/>
      <c r="AB2" s="1554"/>
      <c r="AC2" s="1554"/>
      <c r="AD2" s="1554"/>
      <c r="AE2" s="1554"/>
      <c r="AF2" s="1554"/>
      <c r="AG2" s="1554"/>
      <c r="AH2" s="1554"/>
      <c r="AI2" s="1554"/>
      <c r="AJ2" s="1554"/>
      <c r="AK2" s="1554"/>
      <c r="AL2" s="1554"/>
      <c r="AM2" s="1554"/>
      <c r="AN2" s="1554"/>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795</v>
      </c>
      <c r="C5" s="3" t="s">
        <v>268</v>
      </c>
      <c r="F5" s="3"/>
    </row>
    <row r="6" spans="1:40" ht="12.95" customHeight="1">
      <c r="B6" s="74" t="s">
        <v>1761</v>
      </c>
    </row>
    <row r="7" spans="1:40" ht="12.95" customHeight="1">
      <c r="B7" s="6"/>
      <c r="C7" s="7"/>
      <c r="D7" s="7"/>
      <c r="E7" s="7"/>
      <c r="F7" s="7"/>
      <c r="G7" s="7"/>
      <c r="H7" s="7"/>
      <c r="I7" s="7"/>
      <c r="J7" s="7"/>
      <c r="K7" s="7"/>
      <c r="L7" s="7"/>
      <c r="M7" s="7"/>
      <c r="N7" s="7"/>
      <c r="O7" s="7"/>
      <c r="P7" s="7"/>
      <c r="Q7" s="7"/>
      <c r="R7" s="7"/>
      <c r="S7" s="7"/>
      <c r="T7" s="1540" t="str">
        <f>IF(T25=100%,'Sources and Basis Breakdown'!G2,'Sources and Basis Breakdown'!F2)</f>
        <v>70% PVC for New Const/
Rehabilitation
NON-DDA/
NON-QCT Building(s)</v>
      </c>
      <c r="U7" s="1540"/>
      <c r="V7" s="1540"/>
      <c r="W7" s="1540"/>
      <c r="X7" s="1540"/>
      <c r="Y7" s="1540" t="str">
        <f>IF(T25=100%,"",'Sources and Basis Breakdown'!G2)</f>
        <v/>
      </c>
      <c r="Z7" s="1540"/>
      <c r="AA7" s="1540"/>
      <c r="AB7" s="1540"/>
      <c r="AC7" s="1540"/>
      <c r="AD7" s="1540" t="str">
        <f>IF(T25=100%,'Sources and Basis Breakdown'!J2,'Sources and Basis Breakdown'!I2)</f>
        <v>30% PVC for Acquisition
NON-DDA/
NON-QCT Building(s)</v>
      </c>
      <c r="AE7" s="1540"/>
      <c r="AF7" s="1540"/>
      <c r="AG7" s="1540"/>
      <c r="AH7" s="1540"/>
      <c r="AI7" s="1540" t="str">
        <f>IF(T25=100%,"",'Sources and Basis Breakdown'!J2)</f>
        <v/>
      </c>
      <c r="AJ7" s="1540"/>
      <c r="AK7" s="1540"/>
      <c r="AL7" s="1540"/>
      <c r="AM7" s="1540"/>
    </row>
    <row r="8" spans="1:40" ht="12.95" customHeight="1">
      <c r="B8" s="173"/>
      <c r="T8" s="1540"/>
      <c r="U8" s="1540"/>
      <c r="V8" s="1540"/>
      <c r="W8" s="1540"/>
      <c r="X8" s="1540"/>
      <c r="Y8" s="1540"/>
      <c r="Z8" s="1540"/>
      <c r="AA8" s="1540"/>
      <c r="AB8" s="1540"/>
      <c r="AC8" s="1540"/>
      <c r="AD8" s="1540"/>
      <c r="AE8" s="1540"/>
      <c r="AF8" s="1540"/>
      <c r="AG8" s="1540"/>
      <c r="AH8" s="1540"/>
      <c r="AI8" s="1540"/>
      <c r="AJ8" s="1540"/>
      <c r="AK8" s="1540"/>
      <c r="AL8" s="1540"/>
      <c r="AM8" s="1540"/>
    </row>
    <row r="9" spans="1:40" ht="12.95" customHeight="1">
      <c r="B9" s="173"/>
      <c r="T9" s="1540"/>
      <c r="U9" s="1540"/>
      <c r="V9" s="1540"/>
      <c r="W9" s="1540"/>
      <c r="X9" s="1540"/>
      <c r="Y9" s="1540"/>
      <c r="Z9" s="1540"/>
      <c r="AA9" s="1540"/>
      <c r="AB9" s="1540"/>
      <c r="AC9" s="1540"/>
      <c r="AD9" s="1540"/>
      <c r="AE9" s="1540"/>
      <c r="AF9" s="1540"/>
      <c r="AG9" s="1540"/>
      <c r="AH9" s="1540"/>
      <c r="AI9" s="1540"/>
      <c r="AJ9" s="1540"/>
      <c r="AK9" s="1540"/>
      <c r="AL9" s="1540"/>
      <c r="AM9" s="1540"/>
    </row>
    <row r="10" spans="1:40" ht="12.95" customHeight="1">
      <c r="B10" s="46"/>
      <c r="C10" s="47"/>
      <c r="D10" s="47"/>
      <c r="E10" s="47"/>
      <c r="F10" s="47"/>
      <c r="G10" s="47"/>
      <c r="H10" s="47"/>
      <c r="I10" s="47"/>
      <c r="J10" s="47"/>
      <c r="K10" s="47"/>
      <c r="L10" s="47"/>
      <c r="M10" s="47"/>
      <c r="N10" s="47"/>
      <c r="O10" s="47"/>
      <c r="P10" s="47"/>
      <c r="Q10" s="47"/>
      <c r="R10" s="47"/>
      <c r="S10" s="47"/>
      <c r="T10" s="1540"/>
      <c r="U10" s="1540"/>
      <c r="V10" s="1540"/>
      <c r="W10" s="1540"/>
      <c r="X10" s="1540"/>
      <c r="Y10" s="1540"/>
      <c r="Z10" s="1540"/>
      <c r="AA10" s="1540"/>
      <c r="AB10" s="1540"/>
      <c r="AC10" s="1540"/>
      <c r="AD10" s="1540"/>
      <c r="AE10" s="1540"/>
      <c r="AF10" s="1540"/>
      <c r="AG10" s="1540"/>
      <c r="AH10" s="1540"/>
      <c r="AI10" s="1540"/>
      <c r="AJ10" s="1540"/>
      <c r="AK10" s="1540"/>
      <c r="AL10" s="1540"/>
      <c r="AM10" s="1540"/>
    </row>
    <row r="11" spans="1:40" ht="12.95" customHeight="1">
      <c r="B11" s="1136" t="s">
        <v>1762</v>
      </c>
      <c r="C11" s="1137"/>
      <c r="D11" s="1137"/>
      <c r="E11" s="1137"/>
      <c r="F11" s="1137"/>
      <c r="G11" s="1137"/>
      <c r="H11" s="1137"/>
      <c r="I11" s="1137"/>
      <c r="J11" s="1137"/>
      <c r="K11" s="1137"/>
      <c r="L11" s="1137"/>
      <c r="M11" s="1137"/>
      <c r="N11" s="1137"/>
      <c r="O11" s="1137"/>
      <c r="P11" s="1137"/>
      <c r="Q11" s="1137"/>
      <c r="R11" s="1137"/>
      <c r="S11" s="1138"/>
      <c r="T11" s="1546">
        <f>IF('Sources and Basis Breakdown'!F105=0,'Sources and Basis Breakdown'!E105,'Sources and Basis Breakdown'!F105)</f>
        <v>63485696</v>
      </c>
      <c r="U11" s="1541"/>
      <c r="V11" s="1541"/>
      <c r="W11" s="1541"/>
      <c r="X11" s="1541"/>
      <c r="Y11" s="1555">
        <f>IF(Y7="",0,IF('Sources and Basis Breakdown'!G105+'Sources and Basis Breakdown'!F105='Sources and Basis Breakdown'!E105,'Sources and Basis Breakdown'!G105,0))</f>
        <v>0</v>
      </c>
      <c r="Z11" s="1541"/>
      <c r="AA11" s="1541"/>
      <c r="AB11" s="1541"/>
      <c r="AC11" s="1541"/>
      <c r="AD11" s="1541">
        <f>IF('Sources and Basis Breakdown'!I105=0,'Sources and Basis Breakdown'!H105,'Sources and Basis Breakdown'!I105)</f>
        <v>0</v>
      </c>
      <c r="AE11" s="1541"/>
      <c r="AF11" s="1541"/>
      <c r="AG11" s="1541"/>
      <c r="AH11" s="1541"/>
      <c r="AI11" s="1541">
        <f>IF(AI7="",0,IF('Sources and Basis Breakdown'!I105+'Sources and Basis Breakdown'!J105='Sources and Basis Breakdown'!H105,'Sources and Basis Breakdown'!J105,0))</f>
        <v>0</v>
      </c>
      <c r="AJ11" s="1541"/>
      <c r="AK11" s="1541"/>
      <c r="AL11" s="1541"/>
      <c r="AM11" s="1541"/>
    </row>
    <row r="12" spans="1:40" ht="12.95" customHeight="1">
      <c r="B12" s="1542" t="s">
        <v>1763</v>
      </c>
      <c r="C12" s="992"/>
      <c r="D12" s="992"/>
      <c r="E12" s="992"/>
      <c r="F12" s="992"/>
      <c r="G12" s="992"/>
      <c r="H12" s="992"/>
      <c r="I12" s="992"/>
      <c r="J12" s="992"/>
      <c r="K12" s="992"/>
      <c r="L12" s="992"/>
      <c r="M12" s="992"/>
      <c r="N12" s="992"/>
      <c r="O12" s="992"/>
      <c r="P12" s="992"/>
      <c r="Q12" s="992"/>
      <c r="R12" s="992"/>
      <c r="S12" s="1543"/>
      <c r="T12" s="1549"/>
      <c r="U12" s="1550"/>
      <c r="V12" s="1550"/>
      <c r="W12" s="1550"/>
      <c r="X12" s="1551"/>
      <c r="Y12" s="1549"/>
      <c r="Z12" s="1550"/>
      <c r="AA12" s="1550"/>
      <c r="AB12" s="1550"/>
      <c r="AC12" s="1551"/>
      <c r="AD12" s="1549"/>
      <c r="AE12" s="1550"/>
      <c r="AF12" s="1550"/>
      <c r="AG12" s="1550"/>
      <c r="AH12" s="1551"/>
      <c r="AI12" s="1549"/>
      <c r="AJ12" s="1550"/>
      <c r="AK12" s="1550"/>
      <c r="AL12" s="1550"/>
      <c r="AM12" s="1551"/>
    </row>
    <row r="13" spans="1:40" ht="12.95" customHeight="1">
      <c r="B13" s="8"/>
      <c r="C13" s="1544" t="s">
        <v>1764</v>
      </c>
      <c r="D13" s="1544"/>
      <c r="E13" s="1544"/>
      <c r="F13" s="1544"/>
      <c r="G13" s="1544"/>
      <c r="H13" s="1544"/>
      <c r="I13" s="1544"/>
      <c r="J13" s="1544"/>
      <c r="K13" s="1544"/>
      <c r="L13" s="1544"/>
      <c r="M13" s="1544"/>
      <c r="N13" s="1544"/>
      <c r="O13" s="1544"/>
      <c r="P13" s="1544"/>
      <c r="Q13" s="1544"/>
      <c r="R13" s="1544"/>
      <c r="S13" s="1545"/>
      <c r="T13" s="1547"/>
      <c r="U13" s="1548"/>
      <c r="V13" s="1548"/>
      <c r="W13" s="1548"/>
      <c r="X13" s="1548"/>
      <c r="Y13" s="1547"/>
      <c r="Z13" s="1548"/>
      <c r="AA13" s="1548"/>
      <c r="AB13" s="1548"/>
      <c r="AC13" s="1548"/>
      <c r="AD13" s="1548"/>
      <c r="AE13" s="1548"/>
      <c r="AF13" s="1548"/>
      <c r="AG13" s="1548"/>
      <c r="AH13" s="1548"/>
      <c r="AI13" s="1548"/>
      <c r="AJ13" s="1548"/>
      <c r="AK13" s="1548"/>
      <c r="AL13" s="1548"/>
      <c r="AM13" s="1548"/>
    </row>
    <row r="14" spans="1:40" ht="12.95" customHeight="1">
      <c r="B14" s="8"/>
      <c r="C14" s="1544" t="s">
        <v>1765</v>
      </c>
      <c r="D14" s="1544"/>
      <c r="E14" s="1544"/>
      <c r="F14" s="1544"/>
      <c r="G14" s="1544"/>
      <c r="H14" s="1544"/>
      <c r="I14" s="1544"/>
      <c r="J14" s="1544"/>
      <c r="K14" s="1544"/>
      <c r="L14" s="1544"/>
      <c r="M14" s="1544"/>
      <c r="N14" s="1544"/>
      <c r="O14" s="1544"/>
      <c r="P14" s="1544"/>
      <c r="Q14" s="1544"/>
      <c r="R14" s="1544"/>
      <c r="S14" s="1545"/>
      <c r="T14" s="1155"/>
      <c r="U14" s="1017"/>
      <c r="V14" s="1017"/>
      <c r="W14" s="1017"/>
      <c r="X14" s="1017"/>
      <c r="Y14" s="1155"/>
      <c r="Z14" s="1017"/>
      <c r="AA14" s="1017"/>
      <c r="AB14" s="1017"/>
      <c r="AC14" s="1017"/>
      <c r="AD14" s="1017"/>
      <c r="AE14" s="1017"/>
      <c r="AF14" s="1017"/>
      <c r="AG14" s="1017"/>
      <c r="AH14" s="1017"/>
      <c r="AI14" s="1017"/>
      <c r="AJ14" s="1017"/>
      <c r="AK14" s="1017"/>
      <c r="AL14" s="1017"/>
      <c r="AM14" s="1017"/>
    </row>
    <row r="15" spans="1:40" ht="12.95" customHeight="1">
      <c r="B15" s="8"/>
      <c r="C15" s="1544" t="s">
        <v>1766</v>
      </c>
      <c r="D15" s="1544"/>
      <c r="E15" s="1544"/>
      <c r="F15" s="1544"/>
      <c r="G15" s="1544"/>
      <c r="H15" s="1544"/>
      <c r="I15" s="1544"/>
      <c r="J15" s="1544"/>
      <c r="K15" s="1544"/>
      <c r="L15" s="1544"/>
      <c r="M15" s="1544"/>
      <c r="N15" s="1544"/>
      <c r="O15" s="1544"/>
      <c r="P15" s="1544"/>
      <c r="Q15" s="1544"/>
      <c r="R15" s="1544"/>
      <c r="S15" s="1545"/>
      <c r="T15" s="1155"/>
      <c r="U15" s="1017"/>
      <c r="V15" s="1017"/>
      <c r="W15" s="1017"/>
      <c r="X15" s="1017"/>
      <c r="Y15" s="1155"/>
      <c r="Z15" s="1017"/>
      <c r="AA15" s="1017"/>
      <c r="AB15" s="1017"/>
      <c r="AC15" s="1017"/>
      <c r="AD15" s="1017"/>
      <c r="AE15" s="1017"/>
      <c r="AF15" s="1017"/>
      <c r="AG15" s="1017"/>
      <c r="AH15" s="1017"/>
      <c r="AI15" s="1017"/>
      <c r="AJ15" s="1017"/>
      <c r="AK15" s="1017"/>
      <c r="AL15" s="1017"/>
      <c r="AM15" s="1017"/>
    </row>
    <row r="16" spans="1:40" ht="12.95" customHeight="1">
      <c r="B16" s="8"/>
      <c r="C16" s="1544" t="s">
        <v>1767</v>
      </c>
      <c r="D16" s="1544"/>
      <c r="E16" s="1544"/>
      <c r="F16" s="1544"/>
      <c r="G16" s="1544"/>
      <c r="H16" s="1544"/>
      <c r="I16" s="1544"/>
      <c r="J16" s="1544"/>
      <c r="K16" s="1544"/>
      <c r="L16" s="1544"/>
      <c r="M16" s="1544"/>
      <c r="N16" s="1544"/>
      <c r="O16" s="1544"/>
      <c r="P16" s="1544"/>
      <c r="Q16" s="1544"/>
      <c r="R16" s="1544"/>
      <c r="S16" s="1545"/>
      <c r="T16" s="1155"/>
      <c r="U16" s="1017"/>
      <c r="V16" s="1017"/>
      <c r="W16" s="1017"/>
      <c r="X16" s="1017"/>
      <c r="Y16" s="1155"/>
      <c r="Z16" s="1017"/>
      <c r="AA16" s="1017"/>
      <c r="AB16" s="1017"/>
      <c r="AC16" s="1017"/>
      <c r="AD16" s="1017"/>
      <c r="AE16" s="1017"/>
      <c r="AF16" s="1017"/>
      <c r="AG16" s="1017"/>
      <c r="AH16" s="1017"/>
      <c r="AI16" s="1017"/>
      <c r="AJ16" s="1017"/>
      <c r="AK16" s="1017"/>
      <c r="AL16" s="1017"/>
      <c r="AM16" s="1017"/>
    </row>
    <row r="17" spans="1:39" ht="12.95" customHeight="1">
      <c r="B17" s="8"/>
      <c r="C17" s="1544" t="s">
        <v>1768</v>
      </c>
      <c r="D17" s="1544"/>
      <c r="E17" s="1544"/>
      <c r="F17" s="1544"/>
      <c r="G17" s="1544"/>
      <c r="H17" s="1544"/>
      <c r="I17" s="1544"/>
      <c r="J17" s="1544"/>
      <c r="K17" s="1544"/>
      <c r="L17" s="1544"/>
      <c r="M17" s="1544"/>
      <c r="N17" s="1544"/>
      <c r="O17" s="1544"/>
      <c r="P17" s="1544"/>
      <c r="Q17" s="1544"/>
      <c r="R17" s="1544"/>
      <c r="S17" s="1545"/>
      <c r="T17" s="1155"/>
      <c r="U17" s="1017"/>
      <c r="V17" s="1017"/>
      <c r="W17" s="1017"/>
      <c r="X17" s="1017"/>
      <c r="Y17" s="1155"/>
      <c r="Z17" s="1017"/>
      <c r="AA17" s="1017"/>
      <c r="AB17" s="1017"/>
      <c r="AC17" s="1017"/>
      <c r="AD17" s="1017"/>
      <c r="AE17" s="1017"/>
      <c r="AF17" s="1017"/>
      <c r="AG17" s="1017"/>
      <c r="AH17" s="1017"/>
      <c r="AI17" s="1017"/>
      <c r="AJ17" s="1017"/>
      <c r="AK17" s="1017"/>
      <c r="AL17" s="1017"/>
      <c r="AM17" s="1017"/>
    </row>
    <row r="18" spans="1:39" ht="12.95" customHeight="1">
      <c r="B18" s="829"/>
      <c r="C18" s="1388" t="s">
        <v>1769</v>
      </c>
      <c r="D18" s="1388"/>
      <c r="E18" s="1388"/>
      <c r="F18" s="1388"/>
      <c r="G18" s="1388"/>
      <c r="H18" s="1388"/>
      <c r="I18" s="1388"/>
      <c r="J18" s="1388"/>
      <c r="K18" s="1388"/>
      <c r="L18" s="1388"/>
      <c r="M18" s="1388"/>
      <c r="N18" s="1388"/>
      <c r="O18" s="1388"/>
      <c r="P18" s="1388"/>
      <c r="Q18" s="1388"/>
      <c r="R18" s="1388"/>
      <c r="S18" s="1389"/>
      <c r="T18" s="1153"/>
      <c r="U18" s="1154"/>
      <c r="V18" s="1154"/>
      <c r="W18" s="1154"/>
      <c r="X18" s="1155"/>
      <c r="Y18" s="1155"/>
      <c r="Z18" s="1017"/>
      <c r="AA18" s="1017"/>
      <c r="AB18" s="1017"/>
      <c r="AC18" s="1017"/>
      <c r="AD18" s="1017"/>
      <c r="AE18" s="1017"/>
      <c r="AF18" s="1017"/>
      <c r="AG18" s="1017"/>
      <c r="AH18" s="1017"/>
      <c r="AI18" s="1017"/>
      <c r="AJ18" s="1017"/>
      <c r="AK18" s="1017"/>
      <c r="AL18" s="1017"/>
      <c r="AM18" s="1017"/>
    </row>
    <row r="19" spans="1:39" ht="12.95" customHeight="1">
      <c r="B19" s="398"/>
      <c r="C19" s="1388" t="s">
        <v>1769</v>
      </c>
      <c r="D19" s="1388"/>
      <c r="E19" s="1388"/>
      <c r="F19" s="1388"/>
      <c r="G19" s="1388"/>
      <c r="H19" s="1388"/>
      <c r="I19" s="1388"/>
      <c r="J19" s="1388"/>
      <c r="K19" s="1388"/>
      <c r="L19" s="1388"/>
      <c r="M19" s="1388"/>
      <c r="N19" s="1388"/>
      <c r="O19" s="1388"/>
      <c r="P19" s="1388"/>
      <c r="Q19" s="1388"/>
      <c r="R19" s="1388"/>
      <c r="S19" s="1389"/>
      <c r="T19" s="1155"/>
      <c r="U19" s="1017"/>
      <c r="V19" s="1017"/>
      <c r="W19" s="1017"/>
      <c r="X19" s="1017"/>
      <c r="Y19" s="1155"/>
      <c r="Z19" s="1017"/>
      <c r="AA19" s="1017"/>
      <c r="AB19" s="1017"/>
      <c r="AC19" s="1017"/>
      <c r="AD19" s="1017"/>
      <c r="AE19" s="1017"/>
      <c r="AF19" s="1017"/>
      <c r="AG19" s="1017"/>
      <c r="AH19" s="1017"/>
      <c r="AI19" s="1017"/>
      <c r="AJ19" s="1017"/>
      <c r="AK19" s="1017"/>
      <c r="AL19" s="1017"/>
      <c r="AM19" s="1017"/>
    </row>
    <row r="20" spans="1:39" ht="12.95" customHeight="1">
      <c r="B20" s="1136" t="s">
        <v>1770</v>
      </c>
      <c r="C20" s="1137"/>
      <c r="D20" s="1137"/>
      <c r="E20" s="1137"/>
      <c r="F20" s="1137"/>
      <c r="G20" s="1137"/>
      <c r="H20" s="1137"/>
      <c r="I20" s="1137"/>
      <c r="J20" s="1137"/>
      <c r="K20" s="1137"/>
      <c r="L20" s="1137"/>
      <c r="M20" s="1137"/>
      <c r="N20" s="1137"/>
      <c r="O20" s="1137"/>
      <c r="P20" s="1137"/>
      <c r="Q20" s="1137"/>
      <c r="R20" s="1137"/>
      <c r="S20" s="1138"/>
      <c r="T20" s="1534">
        <f>SUM(T13:X19)</f>
        <v>0</v>
      </c>
      <c r="U20" s="1152"/>
      <c r="V20" s="1152"/>
      <c r="W20" s="1152"/>
      <c r="X20" s="1152"/>
      <c r="Y20" s="1534">
        <f>SUM(Y13:AC19)</f>
        <v>0</v>
      </c>
      <c r="Z20" s="1152"/>
      <c r="AA20" s="1152"/>
      <c r="AB20" s="1152"/>
      <c r="AC20" s="1152"/>
      <c r="AD20" s="1152">
        <f>SUM(AD13:AH19)</f>
        <v>0</v>
      </c>
      <c r="AE20" s="1152"/>
      <c r="AF20" s="1152"/>
      <c r="AG20" s="1152"/>
      <c r="AH20" s="1152"/>
      <c r="AI20" s="1152">
        <f>SUM(AI13:AM19)</f>
        <v>0</v>
      </c>
      <c r="AJ20" s="1152"/>
      <c r="AK20" s="1152"/>
      <c r="AL20" s="1152"/>
      <c r="AM20" s="1152"/>
    </row>
    <row r="21" spans="1:39" ht="12.95" customHeight="1">
      <c r="B21" s="1136" t="s">
        <v>1771</v>
      </c>
      <c r="C21" s="1137"/>
      <c r="D21" s="1137"/>
      <c r="E21" s="1137"/>
      <c r="F21" s="1137"/>
      <c r="G21" s="1137"/>
      <c r="H21" s="1137"/>
      <c r="I21" s="1137"/>
      <c r="J21" s="1137"/>
      <c r="K21" s="1137"/>
      <c r="L21" s="1137"/>
      <c r="M21" s="1137"/>
      <c r="N21" s="1137"/>
      <c r="O21" s="1137"/>
      <c r="P21" s="1137"/>
      <c r="Q21" s="1137"/>
      <c r="R21" s="1137"/>
      <c r="S21" s="1138"/>
      <c r="T21" s="1155"/>
      <c r="U21" s="1017"/>
      <c r="V21" s="1017"/>
      <c r="W21" s="1017"/>
      <c r="X21" s="1017"/>
      <c r="Y21" s="1155"/>
      <c r="Z21" s="1017"/>
      <c r="AA21" s="1017"/>
      <c r="AB21" s="1017"/>
      <c r="AC21" s="1017"/>
      <c r="AD21" s="1155"/>
      <c r="AE21" s="1017"/>
      <c r="AF21" s="1017"/>
      <c r="AG21" s="1017"/>
      <c r="AH21" s="1017"/>
      <c r="AI21" s="1155"/>
      <c r="AJ21" s="1017"/>
      <c r="AK21" s="1017"/>
      <c r="AL21" s="1017"/>
      <c r="AM21" s="1017"/>
    </row>
    <row r="22" spans="1:39" ht="12.95" customHeight="1">
      <c r="B22" s="1136" t="s">
        <v>1772</v>
      </c>
      <c r="C22" s="1137"/>
      <c r="D22" s="1137"/>
      <c r="E22" s="1137"/>
      <c r="F22" s="1137"/>
      <c r="G22" s="1137"/>
      <c r="H22" s="1137"/>
      <c r="I22" s="1137"/>
      <c r="J22" s="1137"/>
      <c r="K22" s="1137"/>
      <c r="L22" s="1137"/>
      <c r="M22" s="1137"/>
      <c r="N22" s="1137"/>
      <c r="O22" s="1137"/>
      <c r="P22" s="1137"/>
      <c r="Q22" s="1137"/>
      <c r="R22" s="1137"/>
      <c r="S22" s="1138"/>
      <c r="T22" s="1535">
        <f>(ABS(T20)+ABS(T21))*-1</f>
        <v>0</v>
      </c>
      <c r="U22" s="1536"/>
      <c r="V22" s="1536"/>
      <c r="W22" s="1536"/>
      <c r="X22" s="1536"/>
      <c r="Y22" s="1535">
        <f>(ABS(Y20)+ABS(Y21))*-1</f>
        <v>0</v>
      </c>
      <c r="Z22" s="1536"/>
      <c r="AA22" s="1536"/>
      <c r="AB22" s="1536"/>
      <c r="AC22" s="1536"/>
      <c r="AD22" s="1535">
        <f>(ABS(AD20)+ABS(AD21))*-1</f>
        <v>0</v>
      </c>
      <c r="AE22" s="1536"/>
      <c r="AF22" s="1536"/>
      <c r="AG22" s="1536"/>
      <c r="AH22" s="1536"/>
      <c r="AI22" s="1535">
        <f>(ABS(AI20)+ABS(AI21))*-1</f>
        <v>0</v>
      </c>
      <c r="AJ22" s="1536"/>
      <c r="AK22" s="1536"/>
      <c r="AL22" s="1536"/>
      <c r="AM22" s="1536"/>
    </row>
    <row r="23" spans="1:39" ht="12.95" customHeight="1">
      <c r="B23" s="1136" t="s">
        <v>1773</v>
      </c>
      <c r="C23" s="1137"/>
      <c r="D23" s="1137"/>
      <c r="E23" s="1137"/>
      <c r="F23" s="1137"/>
      <c r="G23" s="1137"/>
      <c r="H23" s="1137"/>
      <c r="I23" s="1137"/>
      <c r="J23" s="1137"/>
      <c r="K23" s="1137"/>
      <c r="L23" s="1137"/>
      <c r="M23" s="1137"/>
      <c r="N23" s="1137"/>
      <c r="O23" s="1137"/>
      <c r="P23" s="1137"/>
      <c r="Q23" s="1137"/>
      <c r="R23" s="1137"/>
      <c r="S23" s="1138"/>
      <c r="T23" s="1534">
        <f>T11+T22</f>
        <v>63485696</v>
      </c>
      <c r="U23" s="1152"/>
      <c r="V23" s="1152"/>
      <c r="W23" s="1152"/>
      <c r="X23" s="1152"/>
      <c r="Y23" s="1534">
        <f>Y11+Y22</f>
        <v>0</v>
      </c>
      <c r="Z23" s="1152"/>
      <c r="AA23" s="1152"/>
      <c r="AB23" s="1152"/>
      <c r="AC23" s="1152"/>
      <c r="AD23" s="1534">
        <f>IF(AD11=AD21,0,AD11)</f>
        <v>0</v>
      </c>
      <c r="AE23" s="1152"/>
      <c r="AF23" s="1152"/>
      <c r="AG23" s="1152"/>
      <c r="AH23" s="1152"/>
      <c r="AI23" s="1534">
        <f>IF(AI11=AI21,0,AI11)</f>
        <v>0</v>
      </c>
      <c r="AJ23" s="1152"/>
      <c r="AK23" s="1152"/>
      <c r="AL23" s="1152"/>
      <c r="AM23" s="1152"/>
    </row>
    <row r="24" spans="1:39" ht="12.95" customHeight="1">
      <c r="B24" s="1136" t="s">
        <v>1774</v>
      </c>
      <c r="C24" s="1137"/>
      <c r="D24" s="1137"/>
      <c r="E24" s="1137"/>
      <c r="F24" s="1137"/>
      <c r="G24" s="1137"/>
      <c r="H24" s="1137"/>
      <c r="I24" s="1137"/>
      <c r="J24" s="1137"/>
      <c r="K24" s="1137"/>
      <c r="L24" s="1137"/>
      <c r="M24" s="1137"/>
      <c r="N24" s="1137"/>
      <c r="O24" s="1137"/>
      <c r="P24" s="1137"/>
      <c r="Q24" s="1137"/>
      <c r="R24" s="1137"/>
      <c r="S24" s="1138"/>
      <c r="T24" s="1532">
        <f>Application!AJ1028</f>
        <v>67105817</v>
      </c>
      <c r="U24" s="1533"/>
      <c r="V24" s="1533"/>
      <c r="W24" s="1533"/>
      <c r="X24" s="1533"/>
      <c r="Y24" s="1533"/>
      <c r="Z24" s="1533"/>
      <c r="AA24" s="1533"/>
      <c r="AB24" s="1533"/>
      <c r="AC24" s="1533"/>
      <c r="AD24" s="1533"/>
      <c r="AE24" s="1533"/>
      <c r="AF24" s="1533"/>
      <c r="AG24" s="1533"/>
      <c r="AH24" s="1533"/>
      <c r="AI24" s="1533"/>
      <c r="AJ24" s="1533"/>
      <c r="AK24" s="1533"/>
      <c r="AL24" s="1533"/>
      <c r="AM24" s="1534"/>
    </row>
    <row r="25" spans="1:39" ht="12.95" customHeight="1">
      <c r="B25" s="1527" t="s">
        <v>1775</v>
      </c>
      <c r="C25" s="1528"/>
      <c r="D25" s="1528"/>
      <c r="E25" s="1528"/>
      <c r="F25" s="1528"/>
      <c r="G25" s="1528"/>
      <c r="H25" s="1528"/>
      <c r="I25" s="1528"/>
      <c r="J25" s="1528"/>
      <c r="K25" s="1528"/>
      <c r="L25" s="1528"/>
      <c r="M25" s="1528"/>
      <c r="N25" s="1528"/>
      <c r="O25" s="1528"/>
      <c r="P25" s="1528"/>
      <c r="Q25" s="1528"/>
      <c r="R25" s="1528"/>
      <c r="S25" s="1529"/>
      <c r="T25" s="1537">
        <f>IF(OR(AND(Application!T193="no",Application!T194="no",Application!T196="no",Application!Y211="no"),Application!T195="yes"),1,1.3)</f>
        <v>1</v>
      </c>
      <c r="U25" s="1538"/>
      <c r="V25" s="1538"/>
      <c r="W25" s="1538"/>
      <c r="X25" s="1538"/>
      <c r="Y25" s="1537">
        <v>1</v>
      </c>
      <c r="Z25" s="1538"/>
      <c r="AA25" s="1538"/>
      <c r="AB25" s="1538"/>
      <c r="AC25" s="1539"/>
      <c r="AD25" s="1537">
        <v>1</v>
      </c>
      <c r="AE25" s="1538"/>
      <c r="AF25" s="1538"/>
      <c r="AG25" s="1538"/>
      <c r="AH25" s="1539"/>
      <c r="AI25" s="1537">
        <v>1</v>
      </c>
      <c r="AJ25" s="1538"/>
      <c r="AK25" s="1538"/>
      <c r="AL25" s="1538"/>
      <c r="AM25" s="1539"/>
    </row>
    <row r="26" spans="1:39" ht="12.95" customHeight="1">
      <c r="B26" s="1136" t="s">
        <v>1776</v>
      </c>
      <c r="C26" s="1137"/>
      <c r="D26" s="1137"/>
      <c r="E26" s="1137"/>
      <c r="F26" s="1137"/>
      <c r="G26" s="1137"/>
      <c r="H26" s="1137"/>
      <c r="I26" s="1137"/>
      <c r="J26" s="1137"/>
      <c r="K26" s="1137"/>
      <c r="L26" s="1137"/>
      <c r="M26" s="1137"/>
      <c r="N26" s="1137"/>
      <c r="O26" s="1137"/>
      <c r="P26" s="1137"/>
      <c r="Q26" s="1137"/>
      <c r="R26" s="1137"/>
      <c r="S26" s="1138"/>
      <c r="T26" s="1091">
        <f>T23*T25</f>
        <v>63485696</v>
      </c>
      <c r="U26" s="1258"/>
      <c r="V26" s="1258"/>
      <c r="W26" s="1258"/>
      <c r="X26" s="1258"/>
      <c r="Y26" s="1091">
        <f>Y23*Y25</f>
        <v>0</v>
      </c>
      <c r="Z26" s="1258"/>
      <c r="AA26" s="1258"/>
      <c r="AB26" s="1258"/>
      <c r="AC26" s="1258"/>
      <c r="AD26" s="1091">
        <f>AD23*AD25</f>
        <v>0</v>
      </c>
      <c r="AE26" s="1258"/>
      <c r="AF26" s="1258"/>
      <c r="AG26" s="1258"/>
      <c r="AH26" s="1258"/>
      <c r="AI26" s="1091">
        <f>AI23*AI25</f>
        <v>0</v>
      </c>
      <c r="AJ26" s="1258"/>
      <c r="AK26" s="1258"/>
      <c r="AL26" s="1258"/>
      <c r="AM26" s="1258"/>
    </row>
    <row r="27" spans="1:39" ht="12.95" customHeight="1">
      <c r="A27" s="4"/>
      <c r="B27" s="1527" t="s">
        <v>1777</v>
      </c>
      <c r="C27" s="1528"/>
      <c r="D27" s="1528"/>
      <c r="E27" s="1528"/>
      <c r="F27" s="1528"/>
      <c r="G27" s="1528"/>
      <c r="H27" s="1528"/>
      <c r="I27" s="1528"/>
      <c r="J27" s="1528"/>
      <c r="K27" s="1528"/>
      <c r="L27" s="1528"/>
      <c r="M27" s="1528"/>
      <c r="N27" s="1528"/>
      <c r="O27" s="1528"/>
      <c r="P27" s="1528"/>
      <c r="Q27" s="1528"/>
      <c r="R27" s="1528"/>
      <c r="S27" s="1529"/>
      <c r="T27" s="1530">
        <f>Application!AG446</f>
        <v>1</v>
      </c>
      <c r="U27" s="1531"/>
      <c r="V27" s="1531"/>
      <c r="W27" s="1531"/>
      <c r="X27" s="1531"/>
      <c r="Y27" s="1530">
        <f>Application!AG446</f>
        <v>1</v>
      </c>
      <c r="Z27" s="1531"/>
      <c r="AA27" s="1531"/>
      <c r="AB27" s="1531"/>
      <c r="AC27" s="1531"/>
      <c r="AD27" s="1530">
        <f>Application!AG446</f>
        <v>1</v>
      </c>
      <c r="AE27" s="1531"/>
      <c r="AF27" s="1531"/>
      <c r="AG27" s="1531"/>
      <c r="AH27" s="1531"/>
      <c r="AI27" s="1530">
        <f>Application!AG446</f>
        <v>1</v>
      </c>
      <c r="AJ27" s="1531"/>
      <c r="AK27" s="1531"/>
      <c r="AL27" s="1531"/>
      <c r="AM27" s="1531"/>
    </row>
    <row r="28" spans="1:39" ht="12.95" customHeight="1">
      <c r="A28" s="3"/>
      <c r="B28" s="1136" t="s">
        <v>1778</v>
      </c>
      <c r="C28" s="1137"/>
      <c r="D28" s="1137"/>
      <c r="E28" s="1137"/>
      <c r="F28" s="1137"/>
      <c r="G28" s="1137"/>
      <c r="H28" s="1137"/>
      <c r="I28" s="1137"/>
      <c r="J28" s="1137"/>
      <c r="K28" s="1137"/>
      <c r="L28" s="1137"/>
      <c r="M28" s="1137"/>
      <c r="N28" s="1137"/>
      <c r="O28" s="1137"/>
      <c r="P28" s="1137"/>
      <c r="Q28" s="1137"/>
      <c r="R28" s="1137"/>
      <c r="S28" s="1138"/>
      <c r="T28" s="1091">
        <f>IF(ISERROR((T26*T27)),0,(T26*T27))</f>
        <v>63485696</v>
      </c>
      <c r="U28" s="1258"/>
      <c r="V28" s="1258"/>
      <c r="W28" s="1258"/>
      <c r="X28" s="1258"/>
      <c r="Y28" s="1091">
        <f>IF(ISERROR((Y26*Y27)),0,(Y26*Y27))</f>
        <v>0</v>
      </c>
      <c r="Z28" s="1258"/>
      <c r="AA28" s="1258"/>
      <c r="AB28" s="1258"/>
      <c r="AC28" s="1258"/>
      <c r="AD28" s="1091">
        <f>IF(ISERROR((AD26*AD27)),0,(AD26*AD27))</f>
        <v>0</v>
      </c>
      <c r="AE28" s="1258"/>
      <c r="AF28" s="1258"/>
      <c r="AG28" s="1258"/>
      <c r="AH28" s="1258"/>
      <c r="AI28" s="1091">
        <f>IF(ISERROR((AI26*AI27)),0,(AI26*AI27))</f>
        <v>0</v>
      </c>
      <c r="AJ28" s="1258"/>
      <c r="AK28" s="1258"/>
      <c r="AL28" s="1258"/>
      <c r="AM28" s="1258"/>
    </row>
    <row r="29" spans="1:39" ht="12.95" customHeight="1">
      <c r="B29" s="1136" t="s">
        <v>1779</v>
      </c>
      <c r="C29" s="1137"/>
      <c r="D29" s="1137"/>
      <c r="E29" s="1137"/>
      <c r="F29" s="1137"/>
      <c r="G29" s="1137"/>
      <c r="H29" s="1137"/>
      <c r="I29" s="1137"/>
      <c r="J29" s="1137"/>
      <c r="K29" s="1137"/>
      <c r="L29" s="1137"/>
      <c r="M29" s="1137"/>
      <c r="N29" s="1137"/>
      <c r="O29" s="1137"/>
      <c r="P29" s="1137"/>
      <c r="Q29" s="1137"/>
      <c r="R29" s="1137"/>
      <c r="S29" s="1138"/>
      <c r="T29" s="1532">
        <f>T28+Y28+AD28+AI28</f>
        <v>63485696</v>
      </c>
      <c r="U29" s="1533"/>
      <c r="V29" s="1533"/>
      <c r="W29" s="1533"/>
      <c r="X29" s="1533"/>
      <c r="Y29" s="1533"/>
      <c r="Z29" s="1533"/>
      <c r="AA29" s="1533"/>
      <c r="AB29" s="1533"/>
      <c r="AC29" s="1533"/>
      <c r="AD29" s="1533"/>
      <c r="AE29" s="1533"/>
      <c r="AF29" s="1533"/>
      <c r="AG29" s="1533"/>
      <c r="AH29" s="1533"/>
      <c r="AI29" s="1533"/>
      <c r="AJ29" s="1533"/>
      <c r="AK29" s="1533"/>
      <c r="AL29" s="1533"/>
      <c r="AM29" s="1534"/>
    </row>
    <row r="30" spans="1:39" ht="12.95" customHeight="1">
      <c r="B30" s="1565" t="s">
        <v>1780</v>
      </c>
      <c r="C30" s="1565"/>
      <c r="D30" s="1565"/>
      <c r="E30" s="1565"/>
      <c r="F30" s="1565"/>
      <c r="G30" s="1565"/>
      <c r="H30" s="1565"/>
      <c r="I30" s="1565"/>
      <c r="J30" s="1565"/>
      <c r="K30" s="1565"/>
      <c r="L30" s="1565"/>
      <c r="M30" s="1565"/>
      <c r="N30" s="1565"/>
      <c r="O30" s="1565"/>
      <c r="P30" s="1565"/>
      <c r="Q30" s="1565"/>
      <c r="R30" s="1565"/>
      <c r="S30" s="1565"/>
      <c r="T30" s="1565"/>
      <c r="U30" s="1565"/>
      <c r="V30" s="1565"/>
      <c r="W30" s="1565"/>
      <c r="X30" s="1565"/>
      <c r="Y30" s="1565"/>
      <c r="Z30" s="1565"/>
      <c r="AA30" s="1565"/>
      <c r="AB30" s="1565"/>
      <c r="AC30" s="1565"/>
      <c r="AD30" s="1565"/>
      <c r="AE30" s="1565"/>
      <c r="AF30" s="1565"/>
      <c r="AG30" s="1565"/>
      <c r="AH30" s="1565"/>
      <c r="AI30" s="1565"/>
      <c r="AJ30" s="1565"/>
      <c r="AK30" s="1565"/>
      <c r="AL30" s="1565"/>
      <c r="AM30" s="1565"/>
    </row>
    <row r="31" spans="1:39" ht="12.95" customHeight="1">
      <c r="B31" s="1566" t="s">
        <v>1781</v>
      </c>
      <c r="C31" s="1566"/>
      <c r="D31" s="1566"/>
      <c r="E31" s="1566"/>
      <c r="F31" s="1566"/>
      <c r="G31" s="1566"/>
      <c r="H31" s="1566"/>
      <c r="I31" s="1566"/>
      <c r="J31" s="1566"/>
      <c r="K31" s="1566"/>
      <c r="L31" s="1566"/>
      <c r="M31" s="1566"/>
      <c r="N31" s="1566"/>
      <c r="O31" s="1566"/>
      <c r="P31" s="1566"/>
      <c r="Q31" s="1566"/>
      <c r="R31" s="1566"/>
      <c r="S31" s="1566"/>
      <c r="T31" s="1566"/>
      <c r="U31" s="1566"/>
      <c r="V31" s="1566"/>
      <c r="W31" s="1566"/>
      <c r="X31" s="1566"/>
      <c r="Y31" s="1566"/>
      <c r="Z31" s="1566"/>
      <c r="AA31" s="1566"/>
      <c r="AB31" s="1566"/>
      <c r="AC31" s="1566"/>
      <c r="AD31" s="1566"/>
      <c r="AE31" s="1566"/>
      <c r="AF31" s="1566"/>
      <c r="AG31" s="1566"/>
      <c r="AH31" s="1566"/>
      <c r="AI31" s="1566"/>
      <c r="AJ31" s="1566"/>
      <c r="AK31" s="1566"/>
      <c r="AL31" s="1566"/>
      <c r="AM31" s="1566"/>
    </row>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40" t="s">
        <v>1782</v>
      </c>
      <c r="Z35" s="1540"/>
      <c r="AA35" s="1540"/>
      <c r="AB35" s="1540"/>
      <c r="AC35" s="1540"/>
      <c r="AD35" s="1440" t="s">
        <v>1783</v>
      </c>
      <c r="AE35" s="1440"/>
      <c r="AF35" s="1440"/>
      <c r="AG35" s="1440"/>
      <c r="AH35" s="1440"/>
    </row>
    <row r="36" spans="1:44" ht="12.95" customHeight="1">
      <c r="B36" s="173"/>
      <c r="X36" s="63"/>
      <c r="Y36" s="1540"/>
      <c r="Z36" s="1540"/>
      <c r="AA36" s="1540"/>
      <c r="AB36" s="1540"/>
      <c r="AC36" s="1540"/>
      <c r="AD36" s="1440"/>
      <c r="AE36" s="1440"/>
      <c r="AF36" s="1440"/>
      <c r="AG36" s="1440"/>
      <c r="AH36" s="144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0"/>
      <c r="Z37" s="1540"/>
      <c r="AA37" s="1540"/>
      <c r="AB37" s="1540"/>
      <c r="AC37" s="1540"/>
      <c r="AD37" s="1440"/>
      <c r="AE37" s="1440"/>
      <c r="AF37" s="1440"/>
      <c r="AG37" s="1440"/>
      <c r="AH37" s="1440"/>
    </row>
    <row r="38" spans="1:44" ht="12.95" customHeight="1">
      <c r="A38" s="3"/>
      <c r="B38" s="1136" t="s">
        <v>1778</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8"/>
      <c r="Y38" s="1152">
        <f>IF(T24&gt;=(T23+Y23+AD23+AI23),T28+Y28,0)</f>
        <v>63485696</v>
      </c>
      <c r="Z38" s="1152"/>
      <c r="AA38" s="1152"/>
      <c r="AB38" s="1152"/>
      <c r="AC38" s="1152"/>
      <c r="AD38" s="1152">
        <f>IF(T24&gt;=(T23+Y23+AD23+AI23),AD28+AI28,0)</f>
        <v>0</v>
      </c>
      <c r="AE38" s="1152"/>
      <c r="AF38" s="1152"/>
      <c r="AG38" s="1152"/>
      <c r="AH38" s="1152"/>
    </row>
    <row r="39" spans="1:44" ht="12.95" customHeight="1">
      <c r="B39" s="1136" t="s">
        <v>1784</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8"/>
      <c r="Y39" s="1569">
        <v>0.09</v>
      </c>
      <c r="Z39" s="1569"/>
      <c r="AA39" s="1569"/>
      <c r="AB39" s="1569"/>
      <c r="AC39" s="1569"/>
      <c r="AD39" s="1569">
        <v>0.04</v>
      </c>
      <c r="AE39" s="1569"/>
      <c r="AF39" s="1569"/>
      <c r="AG39" s="1569"/>
      <c r="AH39" s="1569"/>
    </row>
    <row r="40" spans="1:44" ht="12.95" customHeight="1">
      <c r="A40" s="3"/>
      <c r="B40" s="1136" t="s">
        <v>1785</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8"/>
      <c r="Y40" s="1152">
        <f>ROUND(Y38*Y39,0)</f>
        <v>5713713</v>
      </c>
      <c r="Z40" s="1152"/>
      <c r="AA40" s="1152"/>
      <c r="AB40" s="1152"/>
      <c r="AC40" s="1152"/>
      <c r="AD40" s="1534">
        <f>ROUND(AD38*AD39,0)</f>
        <v>0</v>
      </c>
      <c r="AE40" s="1152"/>
      <c r="AF40" s="1152"/>
      <c r="AG40" s="1152"/>
      <c r="AH40" s="1152"/>
    </row>
    <row r="41" spans="1:44" ht="12.95" customHeight="1">
      <c r="B41" s="1136" t="s">
        <v>1786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8"/>
      <c r="Y41" s="1532">
        <f>IF(Application!Y211="No",'Basis &amp; Credits'!AR42,AR43)</f>
        <v>2500000</v>
      </c>
      <c r="Z41" s="1533"/>
      <c r="AA41" s="1533"/>
      <c r="AB41" s="1533"/>
      <c r="AC41" s="1533"/>
      <c r="AD41" s="1533"/>
      <c r="AE41" s="1533"/>
      <c r="AF41" s="1533"/>
      <c r="AG41" s="1533"/>
      <c r="AH41" s="1534"/>
    </row>
    <row r="42" spans="1:44" ht="12.95" customHeight="1">
      <c r="A42" s="3"/>
      <c r="B42" s="1563" t="s">
        <v>1787</v>
      </c>
      <c r="C42" s="1563"/>
      <c r="D42" s="1563"/>
      <c r="E42" s="1563"/>
      <c r="F42" s="1563"/>
      <c r="G42" s="1563"/>
      <c r="H42" s="1563"/>
      <c r="I42" s="1563"/>
      <c r="J42" s="1563"/>
      <c r="K42" s="1563"/>
      <c r="L42" s="1563"/>
      <c r="M42" s="1563"/>
      <c r="N42" s="1563"/>
      <c r="O42" s="1563"/>
      <c r="P42" s="1563"/>
      <c r="Q42" s="1563"/>
      <c r="R42" s="1563"/>
      <c r="S42" s="1563"/>
      <c r="T42" s="1563"/>
      <c r="U42" s="1563"/>
      <c r="V42" s="1563"/>
      <c r="W42" s="1563"/>
      <c r="X42" s="1563"/>
      <c r="Y42" s="1563"/>
      <c r="Z42" s="1563"/>
      <c r="AA42" s="1563"/>
      <c r="AB42" s="1563"/>
      <c r="AC42" s="1563"/>
      <c r="AD42" s="1563"/>
      <c r="AE42" s="1563"/>
      <c r="AF42" s="1563"/>
      <c r="AG42" s="1563"/>
      <c r="AH42" s="1563"/>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910</v>
      </c>
      <c r="C45" s="3" t="s">
        <v>280</v>
      </c>
    </row>
    <row r="46" spans="1:44" ht="12.95" customHeight="1">
      <c r="D46" s="3" t="s">
        <v>1788</v>
      </c>
      <c r="AB46" s="1146">
        <f>'Sources and Uses Budget'!B104-(MAX(IF('Sources and Uses Budget'!B15="",0,'Sources and Uses Budget'!B15),IF(Application!AG395="",0,Application!AG395)))</f>
        <v>68136232</v>
      </c>
      <c r="AC46" s="1147"/>
      <c r="AD46" s="1147"/>
      <c r="AE46" s="1147"/>
      <c r="AF46" s="1148"/>
    </row>
    <row r="47" spans="1:44" ht="12.95" customHeight="1">
      <c r="D47" s="3" t="s">
        <v>185</v>
      </c>
      <c r="AB47" s="1146">
        <f>Application!AO641-MAX(IF('Sources and Uses Budget'!B15="",0,'Sources and Uses Budget'!B15),IF(Application!AG395="",0,Application!AG395))</f>
        <v>29775482</v>
      </c>
      <c r="AC47" s="1147"/>
      <c r="AD47" s="1147"/>
      <c r="AE47" s="1147"/>
      <c r="AF47" s="1148"/>
    </row>
    <row r="48" spans="1:44" ht="12.95" customHeight="1">
      <c r="D48" s="3" t="s">
        <v>1789</v>
      </c>
      <c r="AB48" s="1146">
        <f>AB46-AB47</f>
        <v>38360750</v>
      </c>
      <c r="AC48" s="1147"/>
      <c r="AD48" s="1147"/>
      <c r="AE48" s="1147"/>
      <c r="AF48" s="1148"/>
    </row>
    <row r="49" spans="1:40" ht="12.95" customHeight="1">
      <c r="D49" s="3" t="s">
        <v>1790</v>
      </c>
      <c r="AA49" s="31"/>
      <c r="AB49" s="1558">
        <v>0.9</v>
      </c>
      <c r="AC49" s="1559"/>
      <c r="AD49" s="1559"/>
      <c r="AE49" s="1559"/>
      <c r="AF49" s="1560"/>
    </row>
    <row r="50" spans="1:40" s="269" customFormat="1" ht="12.95" customHeight="1">
      <c r="A50"/>
      <c r="B50"/>
      <c r="C50"/>
      <c r="D50"/>
      <c r="E50" s="1564" t="s">
        <v>1791</v>
      </c>
      <c r="F50" s="1564"/>
      <c r="G50" s="1564"/>
      <c r="H50" s="1564"/>
      <c r="I50" s="1564"/>
      <c r="J50" s="1564"/>
      <c r="K50" s="1564"/>
      <c r="L50" s="1564"/>
      <c r="M50" s="1564"/>
      <c r="N50" s="1564"/>
      <c r="O50" s="1564"/>
      <c r="P50" s="1564"/>
      <c r="Q50" s="1564"/>
      <c r="R50" s="1564"/>
      <c r="S50" s="1564"/>
      <c r="T50" s="1564"/>
      <c r="U50" s="1564"/>
      <c r="V50" s="1564"/>
      <c r="W50" s="1564"/>
      <c r="X50" s="1564"/>
      <c r="Y50" s="1564"/>
      <c r="Z50" s="1564"/>
      <c r="AA50" s="705"/>
      <c r="AB50" s="705"/>
      <c r="AC50" s="705"/>
      <c r="AD50" s="705"/>
      <c r="AE50" s="705"/>
      <c r="AF50" s="705"/>
      <c r="AG50"/>
      <c r="AH50"/>
      <c r="AI50"/>
      <c r="AJ50"/>
      <c r="AK50"/>
      <c r="AL50"/>
      <c r="AM50"/>
      <c r="AN50"/>
    </row>
    <row r="51" spans="1:40" s="269" customFormat="1" ht="12.95" customHeight="1">
      <c r="A51"/>
      <c r="B51"/>
      <c r="C51"/>
      <c r="D51"/>
      <c r="E51" s="1564"/>
      <c r="F51" s="1564"/>
      <c r="G51" s="1564"/>
      <c r="H51" s="1564"/>
      <c r="I51" s="1564"/>
      <c r="J51" s="1564"/>
      <c r="K51" s="1564"/>
      <c r="L51" s="1564"/>
      <c r="M51" s="1564"/>
      <c r="N51" s="1564"/>
      <c r="O51" s="1564"/>
      <c r="P51" s="1564"/>
      <c r="Q51" s="1564"/>
      <c r="R51" s="1564"/>
      <c r="S51" s="1564"/>
      <c r="T51" s="1564"/>
      <c r="U51" s="1564"/>
      <c r="V51" s="1564"/>
      <c r="W51" s="1564"/>
      <c r="X51" s="1564"/>
      <c r="Y51" s="1564"/>
      <c r="Z51" s="1564"/>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46">
        <f>ROUND(IF(ISERROR((AB48/AB49)),0,(AB48/AB49)),0)</f>
        <v>42623056</v>
      </c>
      <c r="AC53" s="1147"/>
      <c r="AD53" s="1147"/>
      <c r="AE53" s="1147"/>
      <c r="AF53" s="1148"/>
    </row>
    <row r="54" spans="1:40" ht="12.95" customHeight="1">
      <c r="D54" s="3" t="s">
        <v>1793</v>
      </c>
      <c r="AB54" s="1146">
        <f>(AB53/10)</f>
        <v>4262305.5999999996</v>
      </c>
      <c r="AC54" s="1147"/>
      <c r="AD54" s="1147"/>
      <c r="AE54" s="1147"/>
      <c r="AF54" s="1148"/>
    </row>
    <row r="55" spans="1:40" ht="12.95" customHeight="1">
      <c r="D55" s="3" t="s">
        <v>1794</v>
      </c>
      <c r="AB55" s="1146">
        <f>(IF((Y41&lt;AB54),Y41,AB54))</f>
        <v>2500000</v>
      </c>
      <c r="AC55" s="1147"/>
      <c r="AD55" s="1147"/>
      <c r="AE55" s="1147"/>
      <c r="AF55" s="1148"/>
    </row>
    <row r="56" spans="1:40" ht="12.95" customHeight="1">
      <c r="D56" s="3" t="s">
        <v>1795</v>
      </c>
      <c r="AB56" s="1146">
        <f>ROUND((10*AB55*AB49),0)</f>
        <v>22500000</v>
      </c>
      <c r="AC56" s="1147"/>
      <c r="AD56" s="1147"/>
      <c r="AE56" s="1147"/>
      <c r="AF56" s="1148"/>
    </row>
    <row r="57" spans="1:40" ht="12.95" customHeight="1">
      <c r="D57" s="3"/>
      <c r="AB57" s="236"/>
      <c r="AC57" s="236"/>
      <c r="AD57" s="236"/>
      <c r="AE57" s="236"/>
      <c r="AF57" s="236"/>
    </row>
    <row r="58" spans="1:40" ht="12.95" customHeight="1">
      <c r="D58" s="3" t="s">
        <v>1796</v>
      </c>
      <c r="AB58" s="1036">
        <f>AB48-AB56</f>
        <v>15860750</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7" t="s">
        <v>1797</v>
      </c>
      <c r="B60" s="1567"/>
      <c r="C60" s="1567"/>
      <c r="D60" s="1567"/>
      <c r="E60" s="1567"/>
      <c r="F60" s="1567"/>
      <c r="G60" s="1567"/>
      <c r="H60" s="1567"/>
      <c r="I60" s="1567"/>
      <c r="J60" s="1567"/>
      <c r="K60" s="1567"/>
      <c r="L60" s="1567"/>
      <c r="M60" s="1567"/>
      <c r="N60" s="1567"/>
      <c r="O60" s="1567"/>
      <c r="P60" s="1567"/>
      <c r="Q60" s="1567"/>
      <c r="R60" s="1567"/>
      <c r="S60" s="1567"/>
      <c r="T60" s="1567"/>
      <c r="U60" s="1567"/>
      <c r="V60" s="1567"/>
      <c r="W60" s="1567"/>
      <c r="X60" s="1567"/>
      <c r="Y60" s="1567"/>
      <c r="Z60" s="1567"/>
      <c r="AA60" s="1567"/>
      <c r="AB60" s="1567"/>
      <c r="AC60" s="1567"/>
      <c r="AD60" s="1567"/>
      <c r="AE60" s="1567"/>
      <c r="AF60" s="1567"/>
      <c r="AG60" s="1567"/>
      <c r="AH60" s="1567"/>
      <c r="AI60" s="1567"/>
      <c r="AJ60" s="1567"/>
      <c r="AK60" s="1567"/>
      <c r="AL60" s="1567"/>
      <c r="AM60" s="1567"/>
      <c r="AN60" s="1567"/>
    </row>
    <row r="61" spans="1:40" ht="12.95"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2.95" customHeight="1">
      <c r="A62" s="3" t="s">
        <v>932</v>
      </c>
      <c r="C62" s="3" t="s">
        <v>286</v>
      </c>
      <c r="Y62" s="1117" t="s">
        <v>1798</v>
      </c>
      <c r="Z62" s="1117"/>
      <c r="AA62" s="1117"/>
      <c r="AB62" s="1117"/>
      <c r="AC62" s="1117"/>
      <c r="AD62" s="1117" t="s">
        <v>1783</v>
      </c>
      <c r="AE62" s="1117"/>
      <c r="AF62" s="1117"/>
      <c r="AG62" s="1117"/>
      <c r="AH62" s="1117"/>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258">
        <f>IF(AND(Application!T193="No",Application!T194="No"),T28,IF(OR(AND(T25=1.3,Application!T196="Yes",Application!D214="Special Needs"),T25=1),(T23*T27)+Y28,Y28))</f>
        <v>63485696</v>
      </c>
      <c r="Z63" s="1561"/>
      <c r="AA63" s="1561"/>
      <c r="AB63" s="1561"/>
      <c r="AC63" s="1561"/>
      <c r="AD63" s="1152">
        <f>IF(AND(T25=1.3,Application!D214="At-Risk"),AI28,IF(Application!D214&lt;&gt;"At-Risk",0,AD28))</f>
        <v>0</v>
      </c>
      <c r="AE63" s="1561"/>
      <c r="AF63" s="1561"/>
      <c r="AG63" s="1561"/>
      <c r="AH63" s="1561"/>
    </row>
    <row r="64" spans="1:40" ht="12.95" customHeight="1">
      <c r="C64" s="3"/>
      <c r="E64" s="1568" t="s">
        <v>1800</v>
      </c>
      <c r="F64" s="1568"/>
      <c r="G64" s="1568"/>
      <c r="H64" s="1568"/>
      <c r="I64" s="1568"/>
      <c r="J64" s="1568"/>
      <c r="K64" s="1568"/>
      <c r="L64" s="1568"/>
      <c r="M64" s="1568"/>
      <c r="N64" s="1568"/>
      <c r="O64" s="1568"/>
      <c r="P64" s="1568"/>
      <c r="Q64" s="1568"/>
      <c r="R64" s="1568"/>
      <c r="S64" s="1568"/>
      <c r="T64" s="1568"/>
      <c r="U64" s="1568"/>
      <c r="V64" s="1568"/>
      <c r="W64" s="1568"/>
      <c r="X64" s="1568"/>
      <c r="Y64" s="1568"/>
      <c r="Z64" s="1568"/>
      <c r="AA64" s="1568"/>
      <c r="AB64" s="1568"/>
      <c r="AC64" s="1568"/>
      <c r="AD64" s="1568"/>
      <c r="AE64" s="1568"/>
      <c r="AF64" s="1568"/>
      <c r="AG64" s="1568"/>
      <c r="AH64" s="1568"/>
    </row>
    <row r="65" spans="1:34" ht="21.75" customHeight="1">
      <c r="C65" s="3"/>
      <c r="E65" s="1568"/>
      <c r="F65" s="1568"/>
      <c r="G65" s="1568"/>
      <c r="H65" s="1568"/>
      <c r="I65" s="1568"/>
      <c r="J65" s="1568"/>
      <c r="K65" s="1568"/>
      <c r="L65" s="1568"/>
      <c r="M65" s="1568"/>
      <c r="N65" s="1568"/>
      <c r="O65" s="1568"/>
      <c r="P65" s="1568"/>
      <c r="Q65" s="1568"/>
      <c r="R65" s="1568"/>
      <c r="S65" s="1568"/>
      <c r="T65" s="1568"/>
      <c r="U65" s="1568"/>
      <c r="V65" s="1568"/>
      <c r="W65" s="1568"/>
      <c r="X65" s="1568"/>
      <c r="Y65" s="1568"/>
      <c r="Z65" s="1568"/>
      <c r="AA65" s="1568"/>
      <c r="AB65" s="1568"/>
      <c r="AC65" s="1568"/>
      <c r="AD65" s="1568"/>
      <c r="AE65" s="1568"/>
      <c r="AF65" s="1568"/>
      <c r="AG65" s="1568"/>
      <c r="AH65" s="156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557">
        <f>IF(Application!W198="Yes",95%, 30%)</f>
        <v>0.3</v>
      </c>
      <c r="Z66" s="1557"/>
      <c r="AA66" s="1557"/>
      <c r="AB66" s="1557"/>
      <c r="AC66" s="1557"/>
      <c r="AD66" s="1557">
        <f>IF(Application!W198="Yes",95%, 13%)</f>
        <v>0.13</v>
      </c>
      <c r="AE66" s="1557"/>
      <c r="AF66" s="1557"/>
      <c r="AG66" s="1557"/>
      <c r="AH66" s="1557"/>
    </row>
    <row r="67" spans="1:34" ht="12.95" customHeight="1">
      <c r="C67" s="3"/>
      <c r="D67" s="3" t="s">
        <v>1802</v>
      </c>
      <c r="Y67" s="1152">
        <f>ROUND(Y63*Y66,0)</f>
        <v>19045709</v>
      </c>
      <c r="Z67" s="1561"/>
      <c r="AA67" s="1561"/>
      <c r="AB67" s="1561"/>
      <c r="AC67" s="1561"/>
      <c r="AD67" s="1152" t="str">
        <f>IF(OR(Application!D211="At-Risk",Application!D211="At-Risk/Located in Rural Census Tract",Application!D214="At-Risk"),ROUND(AD63*AD66,0),"$0")</f>
        <v>$0</v>
      </c>
      <c r="AE67" s="1152"/>
      <c r="AF67" s="1152"/>
      <c r="AG67" s="1152"/>
      <c r="AH67" s="1152"/>
    </row>
    <row r="68" spans="1:34" ht="12.95" customHeight="1">
      <c r="C68" s="3"/>
      <c r="E68" s="688" t="s">
        <v>1803</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944</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1804</v>
      </c>
      <c r="AB70" s="1558">
        <v>0.85</v>
      </c>
      <c r="AC70" s="1559"/>
      <c r="AD70" s="1559"/>
      <c r="AE70" s="1559"/>
      <c r="AF70" s="1560"/>
    </row>
    <row r="71" spans="1:34" ht="12.95" customHeight="1">
      <c r="A71" s="3"/>
      <c r="C71" s="3"/>
      <c r="D71" s="3"/>
      <c r="E71" s="1562" t="s">
        <v>1805</v>
      </c>
      <c r="F71" s="1562"/>
      <c r="G71" s="1562"/>
      <c r="H71" s="1562"/>
      <c r="I71" s="1562"/>
      <c r="J71" s="1562"/>
      <c r="K71" s="1562"/>
      <c r="L71" s="1562"/>
      <c r="M71" s="1562"/>
      <c r="N71" s="1562"/>
      <c r="O71" s="1562"/>
      <c r="P71" s="1562"/>
      <c r="Q71" s="1562"/>
      <c r="R71" s="1562"/>
      <c r="S71" s="1562"/>
      <c r="T71" s="1562"/>
      <c r="U71" s="1562"/>
      <c r="V71" s="1562"/>
      <c r="W71" s="1562"/>
      <c r="X71" s="1562"/>
      <c r="Y71" s="1562"/>
      <c r="Z71" s="1562"/>
      <c r="AA71" s="217"/>
      <c r="AB71" s="217"/>
      <c r="AC71" s="217"/>
    </row>
    <row r="72" spans="1:34" ht="12.95" customHeight="1">
      <c r="A72" s="3"/>
      <c r="C72" s="3"/>
      <c r="D72" s="3"/>
      <c r="E72" s="1562"/>
      <c r="F72" s="1562"/>
      <c r="G72" s="1562"/>
      <c r="H72" s="1562"/>
      <c r="I72" s="1562"/>
      <c r="J72" s="1562"/>
      <c r="K72" s="1562"/>
      <c r="L72" s="1562"/>
      <c r="M72" s="1562"/>
      <c r="N72" s="1562"/>
      <c r="O72" s="1562"/>
      <c r="P72" s="1562"/>
      <c r="Q72" s="1562"/>
      <c r="R72" s="1562"/>
      <c r="S72" s="1562"/>
      <c r="T72" s="1562"/>
      <c r="U72" s="1562"/>
      <c r="V72" s="1562"/>
      <c r="W72" s="1562"/>
      <c r="X72" s="1562"/>
      <c r="Y72" s="1562"/>
      <c r="Z72" s="1562"/>
      <c r="AA72" s="217"/>
      <c r="AB72" s="217"/>
      <c r="AC72" s="217"/>
    </row>
    <row r="73" spans="1:34" ht="12.95" customHeight="1">
      <c r="A73" s="3"/>
      <c r="C73" s="3"/>
      <c r="D73" s="3"/>
      <c r="E73" s="1562"/>
      <c r="F73" s="1562"/>
      <c r="G73" s="1562"/>
      <c r="H73" s="1562"/>
      <c r="I73" s="1562"/>
      <c r="J73" s="1562"/>
      <c r="K73" s="1562"/>
      <c r="L73" s="1562"/>
      <c r="M73" s="1562"/>
      <c r="N73" s="1562"/>
      <c r="O73" s="1562"/>
      <c r="P73" s="1562"/>
      <c r="Q73" s="1562"/>
      <c r="R73" s="1562"/>
      <c r="S73" s="1562"/>
      <c r="T73" s="1562"/>
      <c r="U73" s="1562"/>
      <c r="V73" s="1562"/>
      <c r="W73" s="1562"/>
      <c r="X73" s="1562"/>
      <c r="Y73" s="1562"/>
      <c r="Z73" s="156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485">
        <f>ROUND(IF(ISERROR((AB58/AB70)),0,(AB58/AB70)),0)</f>
        <v>18659706</v>
      </c>
      <c r="AC75" s="1485"/>
      <c r="AD75" s="1485"/>
      <c r="AE75" s="1485"/>
      <c r="AF75" s="1485"/>
    </row>
    <row r="76" spans="1:34" ht="12.95" customHeight="1">
      <c r="C76" s="3"/>
      <c r="D76" s="3" t="s">
        <v>1807</v>
      </c>
      <c r="AB76" s="1487">
        <f>ROUNDUP(MIN((Y67+AD67),AB75),0)</f>
        <v>18659706</v>
      </c>
      <c r="AC76" s="1488"/>
      <c r="AD76" s="1488"/>
      <c r="AE76" s="1488"/>
      <c r="AF76" s="1489"/>
    </row>
    <row r="77" spans="1:34" ht="12.95" customHeight="1">
      <c r="C77" s="3"/>
      <c r="D77" s="3" t="s">
        <v>1808</v>
      </c>
      <c r="AB77" s="1556">
        <f>AB76*AB70</f>
        <v>15860750.1</v>
      </c>
      <c r="AC77" s="1556"/>
      <c r="AD77" s="1556"/>
      <c r="AE77" s="1556"/>
      <c r="AF77" s="1556"/>
    </row>
    <row r="78" spans="1:34" ht="12.95" customHeight="1">
      <c r="C78" s="3"/>
      <c r="D78" s="3"/>
      <c r="AB78" s="506"/>
      <c r="AC78" s="506"/>
      <c r="AD78" s="506"/>
      <c r="AE78" s="506"/>
      <c r="AF78" s="506"/>
    </row>
    <row r="79" spans="1:34" ht="12.95" customHeight="1">
      <c r="D79" s="3" t="s">
        <v>1796</v>
      </c>
      <c r="AB79" s="1036">
        <f>AB48-(AB56+AB77)</f>
        <v>-0.10000000149011612</v>
      </c>
      <c r="AC79" s="1036"/>
      <c r="AD79" s="1036"/>
      <c r="AE79" s="1036"/>
      <c r="AF79" s="1036"/>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G22" sqref="G22"/>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70" t="s">
        <v>1809</v>
      </c>
      <c r="B1" s="1571"/>
      <c r="C1" s="1571"/>
      <c r="D1" s="1571"/>
      <c r="E1" s="1571"/>
      <c r="F1" s="1571"/>
      <c r="G1" s="1571"/>
      <c r="H1" s="1571"/>
      <c r="I1" s="1571"/>
      <c r="J1" s="1572"/>
      <c r="K1" s="487"/>
    </row>
    <row r="2" spans="1:11" s="505" customFormat="1" ht="72">
      <c r="A2" s="503"/>
      <c r="B2" s="196" t="s">
        <v>1810</v>
      </c>
      <c r="C2" s="196" t="s">
        <v>1811</v>
      </c>
      <c r="D2" s="196" t="s">
        <v>1812</v>
      </c>
      <c r="E2" s="196" t="s">
        <v>1813</v>
      </c>
      <c r="F2" s="196" t="s">
        <v>1814</v>
      </c>
      <c r="G2" s="196" t="s">
        <v>1815</v>
      </c>
      <c r="H2" s="196" t="s">
        <v>1816</v>
      </c>
      <c r="I2" s="196" t="s">
        <v>1817</v>
      </c>
      <c r="J2" s="566" t="s">
        <v>1818</v>
      </c>
      <c r="K2" s="504"/>
    </row>
    <row r="3" spans="1:11" s="217" customFormat="1">
      <c r="A3" s="199" t="s">
        <v>1643</v>
      </c>
      <c r="B3" s="492"/>
      <c r="C3" s="492"/>
      <c r="D3" s="492"/>
      <c r="E3" s="492"/>
      <c r="F3" s="492"/>
      <c r="G3" s="492"/>
      <c r="H3" s="492"/>
      <c r="I3" s="492"/>
      <c r="J3" s="492"/>
      <c r="K3" s="488"/>
    </row>
    <row r="4" spans="1:11" s="217" customFormat="1" ht="13.5">
      <c r="A4" s="254" t="s">
        <v>1644</v>
      </c>
      <c r="B4" s="493">
        <f>'Sources and Uses Budget'!C4</f>
        <v>0</v>
      </c>
      <c r="C4" s="494"/>
      <c r="D4" s="494"/>
      <c r="E4" s="495"/>
      <c r="F4" s="495"/>
      <c r="G4" s="495"/>
      <c r="H4" s="495"/>
      <c r="I4" s="495"/>
      <c r="J4" s="495"/>
      <c r="K4" s="488"/>
    </row>
    <row r="5" spans="1:11" s="217" customFormat="1" ht="13.5">
      <c r="A5" s="254" t="s">
        <v>1645</v>
      </c>
      <c r="B5" s="493">
        <f>'Sources and Uses Budget'!C5</f>
        <v>655204</v>
      </c>
      <c r="C5" s="494"/>
      <c r="D5" s="494"/>
      <c r="E5" s="495"/>
      <c r="F5" s="495"/>
      <c r="G5" s="495"/>
      <c r="H5" s="495"/>
      <c r="I5" s="495"/>
      <c r="J5" s="495"/>
      <c r="K5" s="488"/>
    </row>
    <row r="6" spans="1:11" s="217" customFormat="1">
      <c r="A6" s="203" t="s">
        <v>1646</v>
      </c>
      <c r="B6" s="493">
        <f>'Sources and Uses Budget'!C6</f>
        <v>0</v>
      </c>
      <c r="C6" s="494"/>
      <c r="D6" s="494"/>
      <c r="E6" s="495"/>
      <c r="F6" s="495"/>
      <c r="G6" s="495"/>
      <c r="H6" s="495"/>
      <c r="I6" s="495"/>
      <c r="J6" s="495"/>
      <c r="K6" s="488"/>
    </row>
    <row r="7" spans="1:11" s="217" customFormat="1">
      <c r="A7" s="203" t="s">
        <v>1647</v>
      </c>
      <c r="B7" s="493">
        <f>'Sources and Uses Budget'!C7</f>
        <v>0</v>
      </c>
      <c r="C7" s="494"/>
      <c r="D7" s="494"/>
      <c r="E7" s="495"/>
      <c r="F7" s="495"/>
      <c r="G7" s="495"/>
      <c r="H7" s="495"/>
      <c r="I7" s="495"/>
      <c r="J7" s="495"/>
      <c r="K7" s="488"/>
    </row>
    <row r="8" spans="1:11" s="217" customFormat="1" ht="13.5">
      <c r="A8" s="255" t="s">
        <v>1648</v>
      </c>
      <c r="B8" s="493">
        <f>'Sources and Uses Budget'!C8</f>
        <v>655204</v>
      </c>
      <c r="C8" s="493">
        <f>SUM(C4:C7)</f>
        <v>0</v>
      </c>
      <c r="D8" s="493">
        <f>SUM(D4:D7)</f>
        <v>0</v>
      </c>
      <c r="E8" s="495"/>
      <c r="F8" s="495"/>
      <c r="G8" s="495"/>
      <c r="H8" s="495"/>
      <c r="I8" s="495"/>
      <c r="J8" s="495"/>
      <c r="K8" s="488"/>
    </row>
    <row r="9" spans="1:11" s="217" customFormat="1">
      <c r="A9" s="203" t="s">
        <v>1649</v>
      </c>
      <c r="B9" s="493">
        <f>'Sources and Uses Budget'!C9</f>
        <v>0</v>
      </c>
      <c r="C9" s="494"/>
      <c r="D9" s="494"/>
      <c r="E9" s="495"/>
      <c r="F9" s="495"/>
      <c r="G9" s="495"/>
      <c r="H9" s="493">
        <f>'Sources and Uses Budget'!T9</f>
        <v>0</v>
      </c>
      <c r="I9" s="494"/>
      <c r="J9" s="494"/>
      <c r="K9" s="488"/>
    </row>
    <row r="10" spans="1:11" s="217" customFormat="1" ht="13.5">
      <c r="A10" s="254" t="s">
        <v>1650</v>
      </c>
      <c r="B10" s="493">
        <f>'Sources and Uses Budget'!C10</f>
        <v>366818</v>
      </c>
      <c r="C10" s="494"/>
      <c r="D10" s="494"/>
      <c r="E10" s="493">
        <f>'Sources and Uses Budget'!S10</f>
        <v>366818</v>
      </c>
      <c r="F10" s="494"/>
      <c r="G10" s="494"/>
      <c r="H10" s="493">
        <f>'Sources and Uses Budget'!T10</f>
        <v>0</v>
      </c>
      <c r="I10" s="494"/>
      <c r="J10" s="494"/>
      <c r="K10" s="488"/>
    </row>
    <row r="11" spans="1:11" s="217" customFormat="1">
      <c r="A11" s="207" t="s">
        <v>1651</v>
      </c>
      <c r="B11" s="493">
        <f>'Sources and Uses Budget'!C11</f>
        <v>366818</v>
      </c>
      <c r="C11" s="493">
        <f>SUM(C9:C10)</f>
        <v>0</v>
      </c>
      <c r="D11" s="493">
        <f>SUM(D9:D10)</f>
        <v>0</v>
      </c>
      <c r="E11" s="495"/>
      <c r="F11" s="495"/>
      <c r="G11" s="495"/>
      <c r="H11" s="493">
        <f>'Sources and Uses Budget'!T11</f>
        <v>0</v>
      </c>
      <c r="I11" s="493">
        <f>SUM(I9:I10)</f>
        <v>0</v>
      </c>
      <c r="J11" s="493">
        <f>SUM(J9:J10)</f>
        <v>0</v>
      </c>
      <c r="K11" s="488"/>
    </row>
    <row r="12" spans="1:11" s="217" customFormat="1">
      <c r="A12" s="207" t="s">
        <v>1652</v>
      </c>
      <c r="B12" s="493">
        <f>'Sources and Uses Budget'!C12</f>
        <v>1022022</v>
      </c>
      <c r="C12" s="493">
        <f>SUM(C8+C11)</f>
        <v>0</v>
      </c>
      <c r="D12" s="493">
        <f>SUM(D8+D11)</f>
        <v>0</v>
      </c>
      <c r="E12" s="495"/>
      <c r="F12" s="495"/>
      <c r="G12" s="495"/>
      <c r="H12" s="495"/>
      <c r="I12" s="495"/>
      <c r="J12" s="495"/>
      <c r="K12" s="488"/>
    </row>
    <row r="13" spans="1:11" s="217" customFormat="1">
      <c r="A13" s="373" t="s">
        <v>1653</v>
      </c>
      <c r="B13" s="493">
        <f>'Sources and Uses Budget'!C13</f>
        <v>1100000</v>
      </c>
      <c r="C13" s="494"/>
      <c r="D13" s="494"/>
      <c r="E13" s="493">
        <f>'Sources and Uses Budget'!S13</f>
        <v>0</v>
      </c>
      <c r="F13" s="494"/>
      <c r="G13" s="494"/>
      <c r="H13" s="493">
        <f>'Sources and Uses Budget'!T13</f>
        <v>0</v>
      </c>
      <c r="I13" s="494"/>
      <c r="J13" s="494"/>
      <c r="K13" s="488"/>
    </row>
    <row r="14" spans="1:11" s="217" customFormat="1" ht="24">
      <c r="A14" s="203" t="s">
        <v>1654</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1655</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1656</v>
      </c>
      <c r="B16" s="492"/>
      <c r="C16" s="492"/>
      <c r="D16" s="492"/>
      <c r="E16" s="492"/>
      <c r="F16" s="492"/>
      <c r="G16" s="492"/>
      <c r="H16" s="492"/>
      <c r="I16" s="492"/>
      <c r="J16" s="492"/>
      <c r="K16" s="488"/>
    </row>
    <row r="17" spans="1:11" s="217" customFormat="1">
      <c r="A17" s="203" t="s">
        <v>1657</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1658</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1659</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1660</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1661</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1662</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1663</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1666</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1667</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1668</v>
      </c>
      <c r="B27" s="492"/>
      <c r="C27" s="492"/>
      <c r="D27" s="492"/>
      <c r="E27" s="492"/>
      <c r="F27" s="492"/>
      <c r="G27" s="492"/>
      <c r="H27" s="492"/>
      <c r="I27" s="492"/>
      <c r="J27" s="492"/>
      <c r="K27" s="488"/>
    </row>
    <row r="28" spans="1:11" s="217" customFormat="1">
      <c r="A28" s="203" t="s">
        <v>1657</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1658</v>
      </c>
      <c r="B29" s="493">
        <f>'Sources and Uses Budget'!C30</f>
        <v>42320441</v>
      </c>
      <c r="C29" s="494"/>
      <c r="D29" s="494"/>
      <c r="E29" s="493">
        <f>'Sources and Uses Budget'!S30</f>
        <v>42320441</v>
      </c>
      <c r="F29" s="494"/>
      <c r="G29" s="494"/>
      <c r="H29" s="493">
        <f>'Sources and Uses Budget'!T30</f>
        <v>0</v>
      </c>
      <c r="I29" s="494"/>
      <c r="J29" s="494"/>
      <c r="K29" s="488"/>
    </row>
    <row r="30" spans="1:11" s="217" customFormat="1">
      <c r="A30" s="203" t="s">
        <v>1659</v>
      </c>
      <c r="B30" s="493">
        <f>'Sources and Uses Budget'!C31</f>
        <v>2038494</v>
      </c>
      <c r="C30" s="494"/>
      <c r="D30" s="494"/>
      <c r="E30" s="493">
        <f>'Sources and Uses Budget'!S31</f>
        <v>2038494</v>
      </c>
      <c r="F30" s="494"/>
      <c r="G30" s="494"/>
      <c r="H30" s="493">
        <f>'Sources and Uses Budget'!T31</f>
        <v>0</v>
      </c>
      <c r="I30" s="494"/>
      <c r="J30" s="494"/>
      <c r="K30" s="488"/>
    </row>
    <row r="31" spans="1:11" s="217" customFormat="1">
      <c r="A31" s="203" t="s">
        <v>1660</v>
      </c>
      <c r="B31" s="493">
        <f>'Sources and Uses Budget'!C32</f>
        <v>429283</v>
      </c>
      <c r="C31" s="494"/>
      <c r="D31" s="494"/>
      <c r="E31" s="493">
        <f>'Sources and Uses Budget'!S32</f>
        <v>429283</v>
      </c>
      <c r="F31" s="494"/>
      <c r="G31" s="494"/>
      <c r="H31" s="493">
        <f>'Sources and Uses Budget'!T32</f>
        <v>0</v>
      </c>
      <c r="I31" s="494"/>
      <c r="J31" s="494"/>
      <c r="K31" s="488"/>
    </row>
    <row r="32" spans="1:11" s="217" customFormat="1">
      <c r="A32" s="203" t="s">
        <v>1661</v>
      </c>
      <c r="B32" s="493">
        <f>'Sources and Uses Budget'!C33</f>
        <v>1527878</v>
      </c>
      <c r="C32" s="494"/>
      <c r="D32" s="494"/>
      <c r="E32" s="493">
        <f>'Sources and Uses Budget'!S33</f>
        <v>1527878</v>
      </c>
      <c r="F32" s="494"/>
      <c r="G32" s="494"/>
      <c r="H32" s="493">
        <f>'Sources and Uses Budget'!T33</f>
        <v>0</v>
      </c>
      <c r="I32" s="494"/>
      <c r="J32" s="494"/>
      <c r="K32" s="488"/>
    </row>
    <row r="33" spans="1:11" s="217" customFormat="1">
      <c r="A33" s="203" t="s">
        <v>1662</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1663</v>
      </c>
      <c r="B34" s="493">
        <f>'Sources and Uses Budget'!C35</f>
        <v>795199</v>
      </c>
      <c r="C34" s="494"/>
      <c r="D34" s="494"/>
      <c r="E34" s="493">
        <f>'Sources and Uses Budget'!S35</f>
        <v>795199</v>
      </c>
      <c r="F34" s="494"/>
      <c r="G34" s="494"/>
      <c r="H34" s="493">
        <f>'Sources and Uses Budget'!T35</f>
        <v>0</v>
      </c>
      <c r="I34" s="494"/>
      <c r="J34" s="494"/>
      <c r="K34" s="488"/>
    </row>
    <row r="35" spans="1:11" s="217" customFormat="1">
      <c r="A35" s="203" t="str">
        <f>'Sources and Uses Budget'!$A36</f>
        <v>Third-party Construction Management</v>
      </c>
      <c r="B35" s="493">
        <f>'Sources and Uses Budget'!C36</f>
        <v>459380</v>
      </c>
      <c r="C35" s="494"/>
      <c r="D35" s="494"/>
      <c r="E35" s="493">
        <f>'Sources and Uses Budget'!S36</f>
        <v>459380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1669</v>
      </c>
      <c r="B37" s="493">
        <f>'Sources and Uses Budget'!C38</f>
        <v>47570675</v>
      </c>
      <c r="C37" s="493">
        <f>SUM(C28:C36)</f>
        <v>0</v>
      </c>
      <c r="D37" s="493">
        <f>SUM(D28:D36)</f>
        <v>0</v>
      </c>
      <c r="E37" s="493">
        <f>'Sources and Uses Budget'!S38</f>
        <v>47570675</v>
      </c>
      <c r="F37" s="496">
        <f>SUM(F28:F36)</f>
        <v>0</v>
      </c>
      <c r="G37" s="496">
        <f>SUM(G28:G36)</f>
        <v>0</v>
      </c>
      <c r="H37" s="493">
        <f>'Sources and Uses Budget'!T38</f>
        <v>0</v>
      </c>
      <c r="I37" s="496">
        <f>SUM(I28:I36)</f>
        <v>0</v>
      </c>
      <c r="J37" s="496">
        <f>SUM(J28:J36)</f>
        <v>0</v>
      </c>
      <c r="K37" s="488"/>
    </row>
    <row r="38" spans="1:11" s="217" customFormat="1">
      <c r="A38" s="199" t="s">
        <v>1670</v>
      </c>
      <c r="B38" s="492"/>
      <c r="C38" s="492"/>
      <c r="D38" s="492"/>
      <c r="E38" s="492"/>
      <c r="F38" s="492"/>
      <c r="G38" s="492"/>
      <c r="H38" s="492"/>
      <c r="I38" s="492"/>
      <c r="J38" s="492"/>
      <c r="K38" s="488"/>
    </row>
    <row r="39" spans="1:11" s="217" customFormat="1">
      <c r="A39" s="203" t="s">
        <v>1671</v>
      </c>
      <c r="B39" s="493">
        <f>'Sources and Uses Budget'!C40</f>
        <v>1500000</v>
      </c>
      <c r="C39" s="494"/>
      <c r="D39" s="494"/>
      <c r="E39" s="493">
        <f>'Sources and Uses Budget'!S40</f>
        <v>1500000</v>
      </c>
      <c r="F39" s="494"/>
      <c r="G39" s="494"/>
      <c r="H39" s="493">
        <f>'Sources and Uses Budget'!T40</f>
        <v>0</v>
      </c>
      <c r="I39" s="494"/>
      <c r="J39" s="494"/>
      <c r="K39" s="488"/>
    </row>
    <row r="40" spans="1:11" s="217" customFormat="1">
      <c r="A40" s="203" t="s">
        <v>1672</v>
      </c>
      <c r="B40" s="493">
        <f>'Sources and Uses Budget'!C41</f>
        <v>1059296</v>
      </c>
      <c r="C40" s="494"/>
      <c r="D40" s="494"/>
      <c r="E40" s="493">
        <f>'Sources and Uses Budget'!S41</f>
        <v>1059296</v>
      </c>
      <c r="F40" s="494"/>
      <c r="G40" s="494"/>
      <c r="H40" s="493">
        <f>'Sources and Uses Budget'!T41</f>
        <v>0</v>
      </c>
      <c r="I40" s="494"/>
      <c r="J40" s="494"/>
      <c r="K40" s="488"/>
    </row>
    <row r="41" spans="1:11" s="217" customFormat="1">
      <c r="A41" s="207" t="s">
        <v>1673</v>
      </c>
      <c r="B41" s="493">
        <f>'Sources and Uses Budget'!C42</f>
        <v>2559296</v>
      </c>
      <c r="C41" s="493">
        <f>SUM(C38:C40)</f>
        <v>0</v>
      </c>
      <c r="D41" s="493">
        <f>SUM(D38:D40)</f>
        <v>0</v>
      </c>
      <c r="E41" s="493">
        <f>'Sources and Uses Budget'!S42</f>
        <v>2559296</v>
      </c>
      <c r="F41" s="496">
        <f>SUM(F39:F40)</f>
        <v>0</v>
      </c>
      <c r="G41" s="496">
        <f>SUM(G39:G40)</f>
        <v>0</v>
      </c>
      <c r="H41" s="493">
        <f>'Sources and Uses Budget'!T42</f>
        <v>0</v>
      </c>
      <c r="I41" s="496">
        <f>SUM(I39:I40)</f>
        <v>0</v>
      </c>
      <c r="J41" s="496">
        <f>SUM(J39:J40)</f>
        <v>0</v>
      </c>
      <c r="K41" s="488"/>
    </row>
    <row r="42" spans="1:11" s="217" customFormat="1">
      <c r="A42" s="207" t="s">
        <v>1674</v>
      </c>
      <c r="B42" s="493">
        <f>'Sources and Uses Budget'!C43</f>
        <v>295022</v>
      </c>
      <c r="C42" s="494"/>
      <c r="D42" s="494"/>
      <c r="E42" s="493">
        <f>'Sources and Uses Budget'!S43</f>
        <v>295022</v>
      </c>
      <c r="F42" s="494"/>
      <c r="G42" s="494"/>
      <c r="H42" s="493">
        <f>'Sources and Uses Budget'!T43</f>
        <v>0</v>
      </c>
      <c r="I42" s="494"/>
      <c r="J42" s="494"/>
      <c r="K42" s="488"/>
    </row>
    <row r="43" spans="1:11" s="217" customFormat="1">
      <c r="A43" s="199" t="s">
        <v>1675</v>
      </c>
      <c r="B43" s="492"/>
      <c r="C43" s="492"/>
      <c r="D43" s="492"/>
      <c r="E43" s="492"/>
      <c r="F43" s="492"/>
      <c r="G43" s="492"/>
      <c r="H43" s="492"/>
      <c r="I43" s="492"/>
      <c r="J43" s="492"/>
      <c r="K43" s="488"/>
    </row>
    <row r="44" spans="1:11" s="217" customFormat="1">
      <c r="A44" s="203" t="s">
        <v>1676</v>
      </c>
      <c r="B44" s="493">
        <f>'Sources and Uses Budget'!C45</f>
        <v>4154993</v>
      </c>
      <c r="C44" s="494"/>
      <c r="D44" s="494"/>
      <c r="E44" s="493">
        <f>'Sources and Uses Budget'!S45</f>
        <v>3000000</v>
      </c>
      <c r="F44" s="494"/>
      <c r="G44" s="494"/>
      <c r="H44" s="493">
        <f>'Sources and Uses Budget'!T45</f>
        <v>0</v>
      </c>
      <c r="I44" s="494"/>
      <c r="J44" s="494"/>
      <c r="K44" s="488"/>
    </row>
    <row r="45" spans="1:11" s="217" customFormat="1">
      <c r="A45" s="203" t="s">
        <v>1677</v>
      </c>
      <c r="B45" s="493">
        <f>'Sources and Uses Budget'!C46</f>
        <v>245464</v>
      </c>
      <c r="C45" s="494"/>
      <c r="D45" s="494"/>
      <c r="E45" s="493">
        <f>'Sources and Uses Budget'!S46</f>
        <v>117823</v>
      </c>
      <c r="F45" s="494"/>
      <c r="G45" s="494"/>
      <c r="H45" s="493">
        <f>'Sources and Uses Budget'!T46</f>
        <v>0</v>
      </c>
      <c r="I45" s="494"/>
      <c r="J45" s="494"/>
      <c r="K45" s="488"/>
    </row>
    <row r="46" spans="1:11" s="217" customFormat="1" ht="12" customHeight="1">
      <c r="A46" s="203" t="s">
        <v>1678</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1679</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1680</v>
      </c>
      <c r="B48" s="493">
        <f>'Sources and Uses Budget'!C49</f>
        <v>209000</v>
      </c>
      <c r="C48" s="494"/>
      <c r="D48" s="494"/>
      <c r="E48" s="493">
        <f>'Sources and Uses Budget'!S49</f>
        <v>80000</v>
      </c>
      <c r="F48" s="494"/>
      <c r="G48" s="494"/>
      <c r="H48" s="493">
        <f>'Sources and Uses Budget'!T49</f>
        <v>0</v>
      </c>
      <c r="I48" s="494"/>
      <c r="J48" s="494"/>
      <c r="K48" s="488"/>
    </row>
    <row r="49" spans="1:11" s="217" customFormat="1">
      <c r="A49" s="203" t="s">
        <v>1681</v>
      </c>
      <c r="B49" s="493">
        <f>'Sources and Uses Budget'!C50</f>
        <v>0</v>
      </c>
      <c r="C49" s="494"/>
      <c r="D49" s="494"/>
      <c r="E49" s="493">
        <f>'Sources and Uses Budget'!S50</f>
        <v>0</v>
      </c>
      <c r="F49" s="494"/>
      <c r="G49" s="494"/>
      <c r="H49" s="493">
        <f>'Sources and Uses Budget'!T50</f>
        <v>0</v>
      </c>
      <c r="I49" s="494"/>
      <c r="J49" s="494"/>
      <c r="K49" s="488"/>
    </row>
    <row r="50" spans="1:11" s="217" customFormat="1">
      <c r="A50" s="203" t="s">
        <v>1682</v>
      </c>
      <c r="B50" s="493">
        <f>'Sources and Uses Budget'!C51</f>
        <v>600000</v>
      </c>
      <c r="C50" s="494"/>
      <c r="D50" s="494"/>
      <c r="E50" s="493">
        <f>'Sources and Uses Budget'!S51</f>
        <v>600000</v>
      </c>
      <c r="F50" s="494"/>
      <c r="G50" s="494"/>
      <c r="H50" s="493">
        <f>'Sources and Uses Budget'!T51</f>
        <v>0</v>
      </c>
      <c r="I50" s="494"/>
      <c r="J50" s="494"/>
      <c r="K50" s="488"/>
    </row>
    <row r="51" spans="1:11" s="217" customFormat="1">
      <c r="A51" s="203" t="str">
        <f>'Sources and Uses Budget'!$A52</f>
        <v>Other: A1 Loan Fee</v>
      </c>
      <c r="B51" s="493">
        <f>'Sources and Uses Budget'!C52</f>
        <v>48000</v>
      </c>
      <c r="C51" s="494"/>
      <c r="D51" s="494"/>
      <c r="E51" s="493">
        <f>'Sources and Uses Budget'!S52</f>
        <v>0</v>
      </c>
      <c r="F51" s="494"/>
      <c r="G51" s="494"/>
      <c r="H51" s="493">
        <f>'Sources and Uses Budget'!T52</f>
        <v>0</v>
      </c>
      <c r="I51" s="494"/>
      <c r="J51" s="494"/>
      <c r="K51" s="488"/>
    </row>
    <row r="52" spans="1:11" s="486" customFormat="1">
      <c r="A52" s="207" t="s">
        <v>1684</v>
      </c>
      <c r="B52" s="493">
        <f>'Sources and Uses Budget'!C53</f>
        <v>5257457</v>
      </c>
      <c r="C52" s="496">
        <f>SUM(C44:C51)</f>
        <v>0</v>
      </c>
      <c r="D52" s="496">
        <f>SUM(D44:D51)</f>
        <v>0</v>
      </c>
      <c r="E52" s="493">
        <f>'Sources and Uses Budget'!S53</f>
        <v>3797823</v>
      </c>
      <c r="F52" s="496">
        <f>SUM(F44:F51)</f>
        <v>0</v>
      </c>
      <c r="G52" s="496">
        <f>SUM(G44:G51)</f>
        <v>0</v>
      </c>
      <c r="H52" s="493">
        <f>'Sources and Uses Budget'!T53</f>
        <v>0</v>
      </c>
      <c r="I52" s="496">
        <f>SUM(I44:I51)</f>
        <v>0</v>
      </c>
      <c r="J52" s="496">
        <f>SUM(J44:J51)</f>
        <v>0</v>
      </c>
      <c r="K52" s="489"/>
    </row>
    <row r="53" spans="1:11" s="217" customFormat="1">
      <c r="A53" s="199" t="s">
        <v>1268</v>
      </c>
      <c r="B53" s="492"/>
      <c r="C53" s="492"/>
      <c r="D53" s="492"/>
      <c r="E53" s="492"/>
      <c r="F53" s="492"/>
      <c r="G53" s="492"/>
      <c r="H53" s="492"/>
      <c r="I53" s="492"/>
      <c r="J53" s="492"/>
      <c r="K53" s="488"/>
    </row>
    <row r="54" spans="1:11" s="217" customFormat="1">
      <c r="A54" s="203" t="s">
        <v>1685</v>
      </c>
      <c r="B54" s="493">
        <f>'Sources and Uses Budget'!C55</f>
        <v>0</v>
      </c>
      <c r="C54" s="494"/>
      <c r="D54" s="494"/>
      <c r="E54" s="495"/>
      <c r="F54" s="495"/>
      <c r="G54" s="495"/>
      <c r="H54" s="495"/>
      <c r="I54" s="495"/>
      <c r="J54" s="495"/>
      <c r="K54" s="488"/>
    </row>
    <row r="55" spans="1:11" s="217" customFormat="1" ht="12" customHeight="1">
      <c r="A55" s="203" t="s">
        <v>1678</v>
      </c>
      <c r="B55" s="493">
        <f>'Sources and Uses Budget'!C56</f>
        <v>0</v>
      </c>
      <c r="C55" s="494"/>
      <c r="D55" s="494"/>
      <c r="E55" s="495"/>
      <c r="F55" s="495"/>
      <c r="G55" s="495"/>
      <c r="H55" s="495"/>
      <c r="I55" s="495"/>
      <c r="J55" s="495"/>
      <c r="K55" s="488"/>
    </row>
    <row r="56" spans="1:11" s="217" customFormat="1">
      <c r="A56" s="203" t="s">
        <v>1680</v>
      </c>
      <c r="B56" s="493">
        <f>'Sources and Uses Budget'!C57</f>
        <v>20000</v>
      </c>
      <c r="C56" s="494"/>
      <c r="D56" s="494"/>
      <c r="E56" s="495"/>
      <c r="F56" s="495"/>
      <c r="G56" s="495"/>
      <c r="H56" s="495"/>
      <c r="I56" s="495"/>
      <c r="J56" s="495"/>
      <c r="K56" s="488"/>
    </row>
    <row r="57" spans="1:11" s="217" customFormat="1">
      <c r="A57" s="203" t="s">
        <v>1681</v>
      </c>
      <c r="B57" s="493">
        <f>'Sources and Uses Budget'!C58</f>
        <v>0</v>
      </c>
      <c r="C57" s="494"/>
      <c r="D57" s="494"/>
      <c r="E57" s="495"/>
      <c r="F57" s="495"/>
      <c r="G57" s="495"/>
      <c r="H57" s="495"/>
      <c r="I57" s="495"/>
      <c r="J57" s="495"/>
      <c r="K57" s="488"/>
    </row>
    <row r="58" spans="1:11" s="217" customFormat="1">
      <c r="A58" s="203" t="s">
        <v>1682</v>
      </c>
      <c r="B58" s="493">
        <f>'Sources and Uses Budget'!C59</f>
        <v>0</v>
      </c>
      <c r="C58" s="494"/>
      <c r="D58" s="494"/>
      <c r="E58" s="495"/>
      <c r="F58" s="495"/>
      <c r="G58" s="495"/>
      <c r="H58" s="495"/>
      <c r="I58" s="495"/>
      <c r="J58" s="495"/>
      <c r="K58" s="488"/>
    </row>
    <row r="59" spans="1:11" s="217" customFormat="1">
      <c r="A59" s="203" t="str">
        <f>'Sources and Uses Budget'!$A60</f>
        <v>Other: Lender Legal</v>
      </c>
      <c r="B59" s="493">
        <f>'Sources and Uses Budget'!C60</f>
        <v>30000</v>
      </c>
      <c r="C59" s="494"/>
      <c r="D59" s="494"/>
      <c r="E59" s="495"/>
      <c r="F59" s="495"/>
      <c r="G59" s="495"/>
      <c r="H59" s="495"/>
      <c r="I59" s="495"/>
      <c r="J59" s="495"/>
      <c r="K59" s="488"/>
    </row>
    <row r="60" spans="1:11" s="217" customFormat="1" ht="13.9" customHeight="1">
      <c r="A60" s="207" t="s">
        <v>1687</v>
      </c>
      <c r="B60" s="493">
        <f>'Sources and Uses Budget'!C61</f>
        <v>50000</v>
      </c>
      <c r="C60" s="493">
        <f>SUM(C54:C59)</f>
        <v>0</v>
      </c>
      <c r="D60" s="493">
        <f>SUM(D54:D59)</f>
        <v>0</v>
      </c>
      <c r="E60" s="495"/>
      <c r="F60" s="495"/>
      <c r="G60" s="495"/>
      <c r="H60" s="495"/>
      <c r="I60" s="495"/>
      <c r="J60" s="495"/>
      <c r="K60" s="488"/>
    </row>
    <row r="61" spans="1:11" s="217" customFormat="1">
      <c r="A61" s="213" t="s">
        <v>1688</v>
      </c>
      <c r="B61" s="493">
        <f>'Sources and Uses Budget'!C62</f>
        <v>57854472</v>
      </c>
      <c r="C61" s="493">
        <f>SUM(C8+C11+C13+C14+C15+C25+C26+C37+C41+C42+C52+C60)</f>
        <v>0</v>
      </c>
      <c r="D61" s="493">
        <f>SUM(D8+D11+D13+D14+D15+D25+D26+D37+D41+D42+D52+D60)</f>
        <v>0</v>
      </c>
      <c r="E61" s="493">
        <f>'Sources and Uses Budget'!S62</f>
        <v>54589634</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1689</v>
      </c>
      <c r="B62" s="492"/>
      <c r="C62" s="492"/>
      <c r="D62" s="492"/>
      <c r="E62" s="492"/>
      <c r="F62" s="492"/>
      <c r="G62" s="492"/>
      <c r="H62" s="492"/>
      <c r="I62" s="492"/>
      <c r="J62" s="492"/>
      <c r="K62" s="488"/>
    </row>
    <row r="63" spans="1:11" s="217" customFormat="1">
      <c r="A63" s="203" t="s">
        <v>1690</v>
      </c>
      <c r="B63" s="493">
        <f>'Sources and Uses Budget'!C64</f>
        <v>210000</v>
      </c>
      <c r="C63" s="494"/>
      <c r="D63" s="494"/>
      <c r="E63" s="493">
        <f>'Sources and Uses Budget'!S64</f>
        <v>153784</v>
      </c>
      <c r="F63" s="494"/>
      <c r="G63" s="494"/>
      <c r="H63" s="493">
        <f>'Sources and Uses Budget'!T64</f>
        <v>0</v>
      </c>
      <c r="I63" s="494"/>
      <c r="J63" s="494"/>
      <c r="K63" s="488"/>
    </row>
    <row r="64" spans="1:11" s="217" customFormat="1" ht="24">
      <c r="A64" s="203" t="s">
        <v>1691</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1692</v>
      </c>
      <c r="B65" s="493">
        <f>'Sources and Uses Budget'!C66</f>
        <v>335000</v>
      </c>
      <c r="C65" s="494"/>
      <c r="D65" s="494"/>
      <c r="E65" s="493">
        <f>'Sources and Uses Budget'!S66</f>
        <v>335000</v>
      </c>
      <c r="F65" s="494"/>
      <c r="G65" s="494"/>
      <c r="H65" s="493">
        <f>'Sources and Uses Budget'!T66</f>
        <v>0</v>
      </c>
      <c r="I65" s="494"/>
      <c r="J65" s="494"/>
      <c r="K65" s="488"/>
    </row>
    <row r="66" spans="1:11" s="217" customFormat="1">
      <c r="A66" s="203" t="s">
        <v>1693</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(Specify)</v>
      </c>
      <c r="B67" s="493">
        <f>'Sources and Uses Budget'!C68</f>
        <v>0</v>
      </c>
      <c r="C67" s="494"/>
      <c r="D67" s="494"/>
      <c r="E67" s="493">
        <f>'Sources and Uses Budget'!S68</f>
        <v>0</v>
      </c>
      <c r="F67" s="494"/>
      <c r="G67" s="494"/>
      <c r="H67" s="493">
        <f>'Sources and Uses Budget'!T68</f>
        <v>0</v>
      </c>
      <c r="I67" s="494"/>
      <c r="J67" s="494"/>
      <c r="K67" s="488"/>
    </row>
    <row r="68" spans="1:11" s="217" customFormat="1">
      <c r="A68" s="207" t="s">
        <v>1694</v>
      </c>
      <c r="B68" s="493">
        <f>'Sources and Uses Budget'!C69</f>
        <v>545000</v>
      </c>
      <c r="C68" s="493">
        <f>SUM(C62:C67)</f>
        <v>0</v>
      </c>
      <c r="D68" s="493">
        <f>SUM(D62:D67)</f>
        <v>0</v>
      </c>
      <c r="E68" s="493">
        <f>'Sources and Uses Budget'!S69</f>
        <v>488784</v>
      </c>
      <c r="F68" s="496">
        <f>SUM(F63:F67)</f>
        <v>0</v>
      </c>
      <c r="G68" s="496">
        <f>SUM(G63:G67)</f>
        <v>0</v>
      </c>
      <c r="H68" s="493">
        <f>'Sources and Uses Budget'!T69</f>
        <v>0</v>
      </c>
      <c r="I68" s="496">
        <f>SUM(I63:I67)</f>
        <v>0</v>
      </c>
      <c r="J68" s="496">
        <f>SUM(J63:J67)</f>
        <v>0</v>
      </c>
      <c r="K68" s="488"/>
    </row>
    <row r="69" spans="1:11" s="217" customFormat="1">
      <c r="A69" s="199" t="s">
        <v>1695</v>
      </c>
      <c r="B69" s="492"/>
      <c r="C69" s="492"/>
      <c r="D69" s="492"/>
      <c r="E69" s="492"/>
      <c r="F69" s="492"/>
      <c r="G69" s="492"/>
      <c r="H69" s="492"/>
      <c r="I69" s="492"/>
      <c r="J69" s="492"/>
      <c r="K69" s="488"/>
    </row>
    <row r="70" spans="1:11" s="217" customFormat="1">
      <c r="A70" s="203" t="s">
        <v>1696</v>
      </c>
      <c r="B70" s="493">
        <f>'Sources and Uses Budget'!C71</f>
        <v>0</v>
      </c>
      <c r="C70" s="494"/>
      <c r="D70" s="494"/>
      <c r="E70" s="495"/>
      <c r="F70" s="495"/>
      <c r="G70" s="495"/>
      <c r="H70" s="495"/>
      <c r="I70" s="495"/>
      <c r="J70" s="495"/>
      <c r="K70" s="488"/>
    </row>
    <row r="71" spans="1:11" s="217" customFormat="1">
      <c r="A71" s="203" t="s">
        <v>1697</v>
      </c>
      <c r="B71" s="493">
        <f>'Sources and Uses Budget'!C72</f>
        <v>0</v>
      </c>
      <c r="C71" s="494"/>
      <c r="D71" s="494"/>
      <c r="E71" s="495"/>
      <c r="F71" s="495"/>
      <c r="G71" s="495"/>
      <c r="H71" s="495"/>
      <c r="I71" s="495"/>
      <c r="J71" s="495"/>
      <c r="K71" s="488"/>
    </row>
    <row r="72" spans="1:11" s="217" customFormat="1">
      <c r="A72" s="373" t="s">
        <v>1698</v>
      </c>
      <c r="B72" s="493">
        <f>'Sources and Uses Budget'!C73</f>
        <v>0</v>
      </c>
      <c r="C72" s="494"/>
      <c r="D72" s="494"/>
      <c r="E72" s="495"/>
      <c r="F72" s="495"/>
      <c r="G72" s="495"/>
      <c r="H72" s="495"/>
      <c r="I72" s="495"/>
      <c r="J72" s="495"/>
      <c r="K72" s="488"/>
    </row>
    <row r="73" spans="1:11" s="217" customFormat="1">
      <c r="A73" s="203" t="s">
        <v>1699</v>
      </c>
      <c r="B73" s="493">
        <f>'Sources and Uses Budget'!C74</f>
        <v>257377</v>
      </c>
      <c r="C73" s="494"/>
      <c r="D73" s="494"/>
      <c r="E73" s="495"/>
      <c r="F73" s="495"/>
      <c r="G73" s="495"/>
      <c r="H73" s="495"/>
      <c r="I73" s="495"/>
      <c r="J73" s="495"/>
      <c r="K73" s="488"/>
    </row>
    <row r="74" spans="1:11" s="217" customFormat="1">
      <c r="A74" s="203" t="str">
        <f>'Sources and Uses Budget'!$A75</f>
        <v>Capitalized Partnership Reserve</v>
      </c>
      <c r="B74" s="493">
        <f>'Sources and Uses Budget'!C75</f>
        <v>578870</v>
      </c>
      <c r="C74" s="494"/>
      <c r="D74" s="494"/>
      <c r="E74" s="495"/>
      <c r="F74" s="495"/>
      <c r="G74" s="495"/>
      <c r="H74" s="495"/>
      <c r="I74" s="495"/>
      <c r="J74" s="495"/>
      <c r="K74" s="488"/>
    </row>
    <row r="75" spans="1:11" s="217" customFormat="1">
      <c r="A75" s="207" t="s">
        <v>1701</v>
      </c>
      <c r="B75" s="493">
        <f>'Sources and Uses Budget'!C76</f>
        <v>836247</v>
      </c>
      <c r="C75" s="493">
        <f>SUM(C70:C74)</f>
        <v>0</v>
      </c>
      <c r="D75" s="493">
        <f>SUM(D70:D74)</f>
        <v>0</v>
      </c>
      <c r="E75" s="495"/>
      <c r="F75" s="495"/>
      <c r="G75" s="495"/>
      <c r="H75" s="495"/>
      <c r="I75" s="495"/>
      <c r="J75" s="495"/>
      <c r="K75" s="488"/>
    </row>
    <row r="76" spans="1:11" s="217" customFormat="1">
      <c r="A76" s="199" t="s">
        <v>1702</v>
      </c>
      <c r="B76" s="492"/>
      <c r="C76" s="492"/>
      <c r="D76" s="492"/>
      <c r="E76" s="492"/>
      <c r="F76" s="492"/>
      <c r="G76" s="492"/>
      <c r="H76" s="492"/>
      <c r="I76" s="492"/>
      <c r="J76" s="492"/>
      <c r="K76" s="488"/>
    </row>
    <row r="77" spans="1:11" s="217" customFormat="1">
      <c r="A77" s="203" t="s">
        <v>1819</v>
      </c>
      <c r="B77" s="493">
        <f>'Sources and Uses Budget'!C78</f>
        <v>2240264</v>
      </c>
      <c r="C77" s="494"/>
      <c r="D77" s="494"/>
      <c r="E77" s="493">
        <f>'Sources and Uses Budget'!S78</f>
        <v>2240264</v>
      </c>
      <c r="F77" s="494"/>
      <c r="G77" s="494"/>
      <c r="H77" s="493">
        <f>'Sources and Uses Budget'!T78</f>
        <v>0</v>
      </c>
      <c r="I77" s="494"/>
      <c r="J77" s="494"/>
      <c r="K77" s="488"/>
    </row>
    <row r="78" spans="1:11" s="217" customFormat="1">
      <c r="A78" s="203" t="s">
        <v>1704</v>
      </c>
      <c r="B78" s="493">
        <f>'Sources and Uses Budget'!C79</f>
        <v>731703</v>
      </c>
      <c r="C78" s="494"/>
      <c r="D78" s="494"/>
      <c r="E78" s="493">
        <f>'Sources and Uses Budget'!S79</f>
        <v>731703</v>
      </c>
      <c r="F78" s="494"/>
      <c r="G78" s="494"/>
      <c r="H78" s="493">
        <f>'Sources and Uses Budget'!T79</f>
        <v>0</v>
      </c>
      <c r="I78" s="494"/>
      <c r="J78" s="494"/>
      <c r="K78" s="488"/>
    </row>
    <row r="79" spans="1:11" s="217" customFormat="1">
      <c r="A79" s="207" t="s">
        <v>1705</v>
      </c>
      <c r="B79" s="493">
        <f>'Sources and Uses Budget'!C80</f>
        <v>2971967</v>
      </c>
      <c r="C79" s="569">
        <f>SUM(C77:C78)</f>
        <v>0</v>
      </c>
      <c r="D79" s="569">
        <f>SUM(D77:D78)</f>
        <v>0</v>
      </c>
      <c r="E79" s="493">
        <f>'Sources and Uses Budget'!S80</f>
        <v>2971967</v>
      </c>
      <c r="F79" s="569">
        <f>SUM(F77:F78)</f>
        <v>0</v>
      </c>
      <c r="G79" s="569">
        <f>SUM(G77:G78)</f>
        <v>0</v>
      </c>
      <c r="H79" s="493">
        <f>'Sources and Uses Budget'!T80</f>
        <v>0</v>
      </c>
      <c r="I79" s="569">
        <f>SUM(I77:I78)</f>
        <v>0</v>
      </c>
      <c r="J79" s="569">
        <f>SUM(J77:J78)</f>
        <v>0</v>
      </c>
      <c r="K79" s="488"/>
    </row>
    <row r="80" spans="1:11" s="217" customFormat="1">
      <c r="A80" s="199" t="s">
        <v>1706</v>
      </c>
      <c r="B80" s="492"/>
      <c r="C80" s="492"/>
      <c r="D80" s="492"/>
      <c r="E80" s="492"/>
      <c r="F80" s="492"/>
      <c r="G80" s="492"/>
      <c r="H80" s="492"/>
      <c r="I80" s="492"/>
      <c r="J80" s="492"/>
      <c r="K80" s="488"/>
    </row>
    <row r="81" spans="1:11" s="217" customFormat="1" ht="13.9" customHeight="1">
      <c r="A81" s="203" t="s">
        <v>1707</v>
      </c>
      <c r="B81" s="493">
        <f>'Sources and Uses Budget'!C82</f>
        <v>68235</v>
      </c>
      <c r="C81" s="494"/>
      <c r="D81" s="494"/>
      <c r="E81" s="495"/>
      <c r="F81" s="495"/>
      <c r="G81" s="495"/>
      <c r="H81" s="495"/>
      <c r="I81" s="495"/>
      <c r="J81" s="495"/>
      <c r="K81" s="488"/>
    </row>
    <row r="82" spans="1:11" s="217" customFormat="1">
      <c r="A82" s="203" t="s">
        <v>1708</v>
      </c>
      <c r="B82" s="493">
        <f>'Sources and Uses Budget'!C83</f>
        <v>279000</v>
      </c>
      <c r="C82" s="494"/>
      <c r="D82" s="494"/>
      <c r="E82" s="493">
        <f>'Sources and Uses Budget'!S83</f>
        <v>279000</v>
      </c>
      <c r="F82" s="494"/>
      <c r="G82" s="494"/>
      <c r="H82" s="493">
        <f>'Sources and Uses Budget'!T83</f>
        <v>0</v>
      </c>
      <c r="I82" s="494"/>
      <c r="J82" s="494"/>
      <c r="K82" s="488"/>
    </row>
    <row r="83" spans="1:11" s="217" customFormat="1">
      <c r="A83" s="203" t="s">
        <v>1709</v>
      </c>
      <c r="B83" s="493">
        <f>'Sources and Uses Budget'!C84</f>
        <v>493533</v>
      </c>
      <c r="C83" s="494"/>
      <c r="D83" s="494"/>
      <c r="E83" s="493">
        <f>'Sources and Uses Budget'!S84</f>
        <v>493533</v>
      </c>
      <c r="F83" s="494"/>
      <c r="G83" s="494"/>
      <c r="H83" s="493">
        <f>'Sources and Uses Budget'!T84</f>
        <v>0</v>
      </c>
      <c r="I83" s="494"/>
      <c r="J83" s="494"/>
      <c r="K83" s="488"/>
    </row>
    <row r="84" spans="1:11" s="217" customFormat="1">
      <c r="A84" s="203" t="s">
        <v>1710</v>
      </c>
      <c r="B84" s="493">
        <f>'Sources and Uses Budget'!C85</f>
        <v>453778</v>
      </c>
      <c r="C84" s="494"/>
      <c r="D84" s="494"/>
      <c r="E84" s="493">
        <f>'Sources and Uses Budget'!S85</f>
        <v>453778</v>
      </c>
      <c r="F84" s="494"/>
      <c r="G84" s="494"/>
      <c r="H84" s="493">
        <f>'Sources and Uses Budget'!T85</f>
        <v>0</v>
      </c>
      <c r="I84" s="494"/>
      <c r="J84" s="494"/>
      <c r="K84" s="488"/>
    </row>
    <row r="85" spans="1:11" s="217" customFormat="1">
      <c r="A85" s="203" t="s">
        <v>1711</v>
      </c>
      <c r="B85" s="493">
        <f>'Sources and Uses Budget'!C86</f>
        <v>1500000</v>
      </c>
      <c r="C85" s="494"/>
      <c r="D85" s="494"/>
      <c r="E85" s="493">
        <f>'Sources and Uses Budget'!S86</f>
        <v>1500000</v>
      </c>
      <c r="F85" s="494"/>
      <c r="G85" s="494"/>
      <c r="H85" s="493">
        <f>'Sources and Uses Budget'!T86</f>
        <v>0</v>
      </c>
      <c r="I85" s="494"/>
      <c r="J85" s="494"/>
      <c r="K85" s="488"/>
    </row>
    <row r="86" spans="1:11" s="217" customFormat="1">
      <c r="A86" s="203" t="s">
        <v>1712</v>
      </c>
      <c r="B86" s="493">
        <f>'Sources and Uses Budget'!C87</f>
        <v>400000</v>
      </c>
      <c r="C86" s="494"/>
      <c r="D86" s="494"/>
      <c r="E86" s="495"/>
      <c r="F86" s="495"/>
      <c r="G86" s="495"/>
      <c r="H86" s="495"/>
      <c r="I86" s="495"/>
      <c r="J86" s="495"/>
      <c r="K86" s="488"/>
    </row>
    <row r="87" spans="1:11" s="217" customFormat="1">
      <c r="A87" s="203" t="s">
        <v>1713</v>
      </c>
      <c r="B87" s="493">
        <f>'Sources and Uses Budget'!C88</f>
        <v>469000</v>
      </c>
      <c r="C87" s="494"/>
      <c r="D87" s="494"/>
      <c r="E87" s="493">
        <f>'Sources and Uses Budget'!S88</f>
        <v>469000</v>
      </c>
      <c r="F87" s="494"/>
      <c r="G87" s="494"/>
      <c r="H87" s="493">
        <f>'Sources and Uses Budget'!T88</f>
        <v>0</v>
      </c>
      <c r="I87" s="494"/>
      <c r="J87" s="494"/>
      <c r="K87" s="488"/>
    </row>
    <row r="88" spans="1:11" s="217" customFormat="1">
      <c r="A88" s="203" t="s">
        <v>1714</v>
      </c>
      <c r="B88" s="493">
        <f>'Sources and Uses Budget'!C89</f>
        <v>25000</v>
      </c>
      <c r="C88" s="494"/>
      <c r="D88" s="494"/>
      <c r="E88" s="493">
        <f>'Sources and Uses Budget'!S89</f>
        <v>0</v>
      </c>
      <c r="F88" s="494"/>
      <c r="G88" s="494"/>
      <c r="H88" s="493">
        <f>'Sources and Uses Budget'!T89</f>
        <v>0</v>
      </c>
      <c r="I88" s="494"/>
      <c r="J88" s="494"/>
      <c r="K88" s="488"/>
    </row>
    <row r="89" spans="1:11" s="217" customFormat="1">
      <c r="A89" s="203" t="s">
        <v>1715</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1716</v>
      </c>
      <c r="B90" s="493">
        <f>'Sources and Uses Budget'!C91</f>
        <v>40000</v>
      </c>
      <c r="C90" s="494"/>
      <c r="D90" s="494"/>
      <c r="E90" s="493">
        <f>'Sources and Uses Budget'!S91</f>
        <v>40000</v>
      </c>
      <c r="F90" s="494"/>
      <c r="G90" s="494"/>
      <c r="H90" s="493">
        <f>'Sources and Uses Budget'!T91</f>
        <v>0</v>
      </c>
      <c r="I90" s="494"/>
      <c r="J90" s="494"/>
      <c r="K90" s="488"/>
    </row>
    <row r="91" spans="1:11" s="217" customFormat="1">
      <c r="A91" s="203" t="str">
        <f>'Sources and Uses Budget'!$A92</f>
        <v>Other: (Specify)</v>
      </c>
      <c r="B91" s="493">
        <f>'Sources and Uses Budget'!C92</f>
        <v>0</v>
      </c>
      <c r="C91" s="494"/>
      <c r="D91" s="494"/>
      <c r="E91" s="493">
        <f>'Sources and Uses Budget'!S92</f>
        <v>0</v>
      </c>
      <c r="F91" s="494"/>
      <c r="G91" s="494"/>
      <c r="H91" s="493">
        <f>'Sources and Uses Budget'!T92</f>
        <v>0</v>
      </c>
      <c r="I91" s="494"/>
      <c r="J91" s="494"/>
      <c r="K91" s="488"/>
    </row>
    <row r="92" spans="1:11" s="217" customFormat="1">
      <c r="A92" s="203" t="str">
        <f>'Sources and Uses Budget'!$A93</f>
        <v>Other: (Specify)</v>
      </c>
      <c r="B92" s="493">
        <f>'Sources and Uses Budget'!C93</f>
        <v>0</v>
      </c>
      <c r="C92" s="494"/>
      <c r="D92" s="494"/>
      <c r="E92" s="493">
        <f>'Sources and Uses Budget'!S93</f>
        <v>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1717</v>
      </c>
      <c r="B94" s="493">
        <f>'Sources and Uses Budget'!C95</f>
        <v>3728546</v>
      </c>
      <c r="C94" s="493">
        <f>SUM(C81:C93)</f>
        <v>0</v>
      </c>
      <c r="D94" s="493">
        <f>SUM(D81:D93)</f>
        <v>0</v>
      </c>
      <c r="E94" s="493">
        <f>'Sources and Uses Budget'!S95</f>
        <v>3235311</v>
      </c>
      <c r="F94" s="496">
        <f>SUM(F82:F85,F87:F93)</f>
        <v>0</v>
      </c>
      <c r="G94" s="496">
        <f>SUM(G82:G85,G87:G93)</f>
        <v>0</v>
      </c>
      <c r="H94" s="493">
        <f>'Sources and Uses Budget'!T95</f>
        <v>0</v>
      </c>
      <c r="I94" s="493">
        <f>SUM(I82:I85,I87:I93)</f>
        <v>0</v>
      </c>
      <c r="J94" s="493">
        <f>SUM(J82:J85,J87:J93)</f>
        <v>0</v>
      </c>
      <c r="K94" s="488"/>
    </row>
    <row r="95" spans="1:11" s="217" customFormat="1">
      <c r="A95" s="207" t="s">
        <v>1820</v>
      </c>
      <c r="B95" s="493">
        <f>'Sources and Uses Budget'!C96</f>
        <v>65936232</v>
      </c>
      <c r="C95" s="493">
        <f>SUM(C61+C68+C75+C79+C94)</f>
        <v>0</v>
      </c>
      <c r="D95" s="493">
        <f>SUM(D61+D68+D75+D79+D94)</f>
        <v>0</v>
      </c>
      <c r="E95" s="493">
        <f>'Sources and Uses Budget'!S96</f>
        <v>61285696</v>
      </c>
      <c r="F95" s="496">
        <f>SUM(+F61+F68+F79+F94)</f>
        <v>0</v>
      </c>
      <c r="G95" s="496">
        <f>SUM(+G61+G68+G79+G94)</f>
        <v>0</v>
      </c>
      <c r="H95" s="493">
        <f>'Sources and Uses Budget'!T96</f>
        <v>0</v>
      </c>
      <c r="I95" s="496">
        <f>SUM(I61+I68+I79+I94)</f>
        <v>0</v>
      </c>
      <c r="J95" s="496">
        <f>SUM(J61+J68+J79+J94)</f>
        <v>0</v>
      </c>
      <c r="K95" s="488"/>
    </row>
    <row r="96" spans="1:11" s="217" customFormat="1">
      <c r="A96" s="199" t="s">
        <v>1719</v>
      </c>
      <c r="B96" s="492"/>
      <c r="C96" s="492"/>
      <c r="D96" s="492"/>
      <c r="E96" s="492"/>
      <c r="F96" s="492"/>
      <c r="G96" s="492"/>
      <c r="H96" s="492"/>
      <c r="I96" s="492"/>
      <c r="J96" s="492"/>
      <c r="K96" s="488"/>
    </row>
    <row r="97" spans="1:11" s="217" customFormat="1">
      <c r="A97" s="203" t="s">
        <v>1720</v>
      </c>
      <c r="B97" s="493">
        <f>'Sources and Uses Budget'!C98</f>
        <v>2200000</v>
      </c>
      <c r="C97" s="494"/>
      <c r="D97" s="494"/>
      <c r="E97" s="493">
        <f>'Sources and Uses Budget'!S98</f>
        <v>2200000</v>
      </c>
      <c r="F97" s="494"/>
      <c r="G97" s="494"/>
      <c r="H97" s="493">
        <f>'Sources and Uses Budget'!T98</f>
        <v>0</v>
      </c>
      <c r="I97" s="494"/>
      <c r="J97" s="494"/>
      <c r="K97" s="488"/>
    </row>
    <row r="98" spans="1:11" s="217" customFormat="1">
      <c r="A98" s="203" t="s">
        <v>1721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1722</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1723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1724</v>
      </c>
      <c r="B102" s="493">
        <f>'Sources and Uses Budget'!C103</f>
        <v>2200000</v>
      </c>
      <c r="C102" s="493">
        <f>SUM(C97:C101)</f>
        <v>0</v>
      </c>
      <c r="D102" s="493">
        <f>SUM(D97:D101)</f>
        <v>0</v>
      </c>
      <c r="E102" s="493">
        <f>'Sources and Uses Budget'!S103</f>
        <v>2200000</v>
      </c>
      <c r="F102" s="496">
        <f>SUM(F97:F101)</f>
        <v>0</v>
      </c>
      <c r="G102" s="496">
        <f>SUM(G97:G101)</f>
        <v>0</v>
      </c>
      <c r="H102" s="493">
        <f>'Sources and Uses Budget'!T103</f>
        <v>0</v>
      </c>
      <c r="I102" s="496">
        <f>SUM(I97:I101)</f>
        <v>0</v>
      </c>
      <c r="J102" s="496">
        <f>SUM(J97:J101)</f>
        <v>0</v>
      </c>
      <c r="K102" s="488"/>
    </row>
    <row r="103" spans="1:11" s="217" customFormat="1">
      <c r="A103" s="207" t="s">
        <v>1821</v>
      </c>
      <c r="B103" s="493">
        <f>'Sources and Uses Budget'!C104</f>
        <v>68136232</v>
      </c>
      <c r="C103" s="496">
        <f>SUM(C95+C102)</f>
        <v>0</v>
      </c>
      <c r="D103" s="496">
        <f>SUM(D95+D102)</f>
        <v>0</v>
      </c>
      <c r="E103" s="493">
        <f>'Sources and Uses Budget'!S104</f>
        <v>63485696</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63485696</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292" zoomScale="115" zoomScaleNormal="115" workbookViewId="0">
      <selection activeCell="AA302" sqref="AA302:AK30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53" t="s">
        <v>1822</v>
      </c>
      <c r="B1" s="1553"/>
      <c r="C1" s="1553"/>
      <c r="D1" s="1553"/>
      <c r="E1" s="1553"/>
      <c r="F1" s="1553"/>
      <c r="G1" s="1553"/>
      <c r="H1" s="1553"/>
      <c r="I1" s="1553"/>
      <c r="J1" s="1553"/>
      <c r="K1" s="1553"/>
      <c r="L1" s="1553"/>
      <c r="M1" s="1553"/>
      <c r="N1" s="1553"/>
      <c r="O1" s="1553"/>
      <c r="P1" s="1553"/>
      <c r="Q1" s="1553"/>
      <c r="R1" s="1553"/>
      <c r="S1" s="1553"/>
      <c r="T1" s="1553"/>
      <c r="U1" s="1553"/>
      <c r="V1" s="1553"/>
      <c r="W1" s="1553"/>
      <c r="X1" s="1553"/>
      <c r="Y1" s="1553"/>
      <c r="Z1" s="1553"/>
      <c r="AA1" s="1553"/>
      <c r="AB1" s="1553"/>
      <c r="AC1" s="1553"/>
      <c r="AD1" s="1553"/>
      <c r="AE1" s="1553"/>
      <c r="AF1" s="1553"/>
      <c r="AG1" s="1553"/>
      <c r="AH1" s="1553"/>
      <c r="AI1" s="1553"/>
      <c r="AJ1" s="1553"/>
      <c r="AK1" s="1553"/>
      <c r="AL1" s="1553"/>
      <c r="AM1" s="1553"/>
    </row>
    <row r="2" spans="1:43" s="5" customFormat="1" ht="12.75" customHeight="1" thickBot="1">
      <c r="A2" s="1554"/>
      <c r="B2" s="1554"/>
      <c r="C2" s="1554"/>
      <c r="D2" s="1554"/>
      <c r="E2" s="1554"/>
      <c r="F2" s="1554"/>
      <c r="G2" s="1554"/>
      <c r="H2" s="1554"/>
      <c r="I2" s="1554"/>
      <c r="J2" s="1554"/>
      <c r="K2" s="1554"/>
      <c r="L2" s="1554"/>
      <c r="M2" s="1554"/>
      <c r="N2" s="1554"/>
      <c r="O2" s="1554"/>
      <c r="P2" s="1554"/>
      <c r="Q2" s="1554"/>
      <c r="R2" s="1554"/>
      <c r="S2" s="1554"/>
      <c r="T2" s="1554"/>
      <c r="U2" s="1554"/>
      <c r="V2" s="1554"/>
      <c r="W2" s="1554"/>
      <c r="X2" s="1554"/>
      <c r="Y2" s="1554"/>
      <c r="Z2" s="1554"/>
      <c r="AA2" s="1554"/>
      <c r="AB2" s="1554"/>
      <c r="AC2" s="1554"/>
      <c r="AD2" s="1554"/>
      <c r="AE2" s="1554"/>
      <c r="AF2" s="1554"/>
      <c r="AG2" s="1554"/>
      <c r="AH2" s="1554"/>
      <c r="AI2" s="1554"/>
      <c r="AJ2" s="1554"/>
      <c r="AK2" s="1554"/>
      <c r="AL2" s="1554"/>
      <c r="AM2" s="1554"/>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1823</v>
      </c>
      <c r="AE4" s="1621" t="s">
        <v>1824</v>
      </c>
      <c r="AF4" s="1621"/>
      <c r="AG4" s="1621"/>
      <c r="AH4" s="1621"/>
      <c r="AI4" s="1621"/>
      <c r="AJ4" s="1621"/>
      <c r="AK4" s="1621"/>
      <c r="AL4" s="18"/>
      <c r="AN4" s="572"/>
    </row>
    <row r="5" spans="1:43" s="3" customFormat="1" ht="12.95" customHeight="1">
      <c r="A5" s="56"/>
      <c r="AE5" s="18"/>
      <c r="AF5" s="18"/>
      <c r="AG5" s="18"/>
      <c r="AH5" s="18"/>
      <c r="AI5" s="18"/>
      <c r="AJ5" s="18"/>
      <c r="AK5" s="18"/>
      <c r="AL5" s="18"/>
      <c r="AN5" s="572"/>
    </row>
    <row r="6" spans="1:43" s="5" customFormat="1" ht="12.75" customHeight="1">
      <c r="A6" s="56"/>
      <c r="B6" s="56" t="s">
        <v>1825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0" t="s">
        <v>1826</v>
      </c>
      <c r="AG6" s="1610"/>
      <c r="AH6" s="1610"/>
      <c r="AI6" s="1610"/>
      <c r="AJ6" s="1610"/>
      <c r="AK6" s="1610"/>
      <c r="AL6" s="1610"/>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02" t="s">
        <v>1003</v>
      </c>
      <c r="C8" s="1302"/>
      <c r="D8" s="1302"/>
      <c r="E8" s="1302"/>
      <c r="F8" s="1302"/>
      <c r="G8" s="1302"/>
      <c r="H8" s="1302"/>
      <c r="I8" s="1302"/>
      <c r="J8" s="1302"/>
      <c r="K8" s="1302"/>
      <c r="L8" s="1302"/>
      <c r="M8" s="1302"/>
      <c r="N8" s="1302"/>
      <c r="O8" s="1302"/>
      <c r="P8" s="1302"/>
      <c r="Q8" s="1302"/>
      <c r="R8" s="1302"/>
      <c r="S8" s="1302"/>
      <c r="T8" s="1302"/>
      <c r="U8" s="1302"/>
      <c r="V8" s="1302"/>
      <c r="W8" s="1302"/>
      <c r="X8" s="1302"/>
      <c r="Y8" s="1302"/>
      <c r="Z8" s="1302"/>
      <c r="AA8" s="1302"/>
      <c r="AB8" s="1302"/>
      <c r="AC8" s="1302"/>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1827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1828</v>
      </c>
      <c r="AP10" s="297">
        <v>5</v>
      </c>
      <c r="AQ10" s="37"/>
    </row>
    <row r="11" spans="1:43" s="5" customFormat="1" ht="12.75" customHeight="1">
      <c r="A11" s="56"/>
      <c r="B11" s="1302" t="s">
        <v>1829</v>
      </c>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37"/>
      <c r="AK11" s="37"/>
      <c r="AL11" s="37"/>
      <c r="AM11" s="3"/>
      <c r="AN11" s="913"/>
      <c r="AO11" s="293" t="s">
        <v>1829</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1830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2" t="s">
        <v>768</v>
      </c>
      <c r="AC13" s="1742"/>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1831</v>
      </c>
      <c r="AP14" s="297"/>
      <c r="AQ14" s="37"/>
    </row>
    <row r="15" spans="1:43" s="5" customFormat="1" ht="12.75" customHeight="1">
      <c r="A15" s="56"/>
      <c r="B15" s="54" t="s">
        <v>1832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1833</v>
      </c>
      <c r="AP15" s="297">
        <v>5</v>
      </c>
      <c r="AQ15" s="37"/>
    </row>
    <row r="16" spans="1:43" s="5" customFormat="1" ht="12.75" customHeight="1">
      <c r="A16" s="56"/>
      <c r="B16" s="1302" t="s">
        <v>1831</v>
      </c>
      <c r="C16" s="1302"/>
      <c r="D16" s="1302"/>
      <c r="E16" s="1302"/>
      <c r="F16" s="1302"/>
      <c r="G16" s="1302"/>
      <c r="H16" s="1302"/>
      <c r="I16" s="1302"/>
      <c r="J16" s="1302"/>
      <c r="K16" s="1302"/>
      <c r="L16" s="1302"/>
      <c r="M16" s="1302"/>
      <c r="N16" s="1302"/>
      <c r="O16" s="1302"/>
      <c r="P16" s="1302"/>
      <c r="Q16" s="1302"/>
      <c r="R16" s="1302"/>
      <c r="S16" s="1302"/>
      <c r="T16" s="1302"/>
      <c r="U16" s="1302"/>
      <c r="V16" s="1302"/>
      <c r="W16" s="1302"/>
      <c r="X16" s="1302"/>
      <c r="Y16" s="1302"/>
      <c r="Z16" s="1302"/>
      <c r="AA16" s="1302"/>
      <c r="AB16" s="1302"/>
      <c r="AC16" s="1302"/>
      <c r="AD16" s="1302"/>
      <c r="AE16" s="1302"/>
      <c r="AF16" s="1302"/>
      <c r="AG16" s="1302"/>
      <c r="AH16" s="1302"/>
      <c r="AI16" s="1302"/>
      <c r="AJ16" s="1302"/>
      <c r="AK16" s="405"/>
      <c r="AL16" s="405"/>
      <c r="AM16" s="405"/>
      <c r="AN16" s="913"/>
      <c r="AO16" s="293" t="s">
        <v>1834</v>
      </c>
      <c r="AP16" s="297">
        <v>7</v>
      </c>
      <c r="AQ16" s="37"/>
    </row>
    <row r="17" spans="1:42" s="5" customFormat="1" ht="12.75" customHeight="1">
      <c r="A17" s="37"/>
      <c r="B17" s="54" t="s">
        <v>1835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624" t="s">
        <v>1837</v>
      </c>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4"/>
      <c r="Z20" s="1624"/>
      <c r="AA20" s="1624"/>
      <c r="AB20" s="1624"/>
      <c r="AC20" s="1624"/>
      <c r="AD20" s="1624"/>
      <c r="AE20" s="1624"/>
      <c r="AF20" s="1624"/>
      <c r="AG20" s="1624"/>
      <c r="AH20" s="1624"/>
      <c r="AI20" s="1624"/>
      <c r="AJ20" s="1624"/>
      <c r="AK20" s="1624"/>
      <c r="AL20" s="81"/>
      <c r="AM20" s="26"/>
      <c r="AN20" s="913"/>
      <c r="AO20" s="37"/>
      <c r="AP20" s="37"/>
    </row>
    <row r="21" spans="1:42" s="5" customFormat="1" ht="12.75" customHeight="1">
      <c r="A21" s="26"/>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4"/>
      <c r="Z21" s="1624"/>
      <c r="AA21" s="1624"/>
      <c r="AB21" s="1624"/>
      <c r="AC21" s="1624"/>
      <c r="AD21" s="1624"/>
      <c r="AE21" s="1624"/>
      <c r="AF21" s="1624"/>
      <c r="AG21" s="1624"/>
      <c r="AH21" s="1624"/>
      <c r="AI21" s="1624"/>
      <c r="AJ21" s="1624"/>
      <c r="AK21" s="1624"/>
      <c r="AL21" s="81"/>
      <c r="AM21" s="26"/>
      <c r="AN21" s="913"/>
      <c r="AO21" s="37"/>
      <c r="AP21" s="914"/>
    </row>
    <row r="22" spans="1:42" s="5" customFormat="1" ht="12.75" customHeight="1">
      <c r="A22" s="26"/>
      <c r="B22" s="1624"/>
      <c r="C22" s="1624"/>
      <c r="D22" s="1624"/>
      <c r="E22" s="1624"/>
      <c r="F22" s="1624"/>
      <c r="G22" s="1624"/>
      <c r="H22" s="1624"/>
      <c r="I22" s="1624"/>
      <c r="J22" s="1624"/>
      <c r="K22" s="1624"/>
      <c r="L22" s="1624"/>
      <c r="M22" s="1624"/>
      <c r="N22" s="1624"/>
      <c r="O22" s="1624"/>
      <c r="P22" s="1624"/>
      <c r="Q22" s="1624"/>
      <c r="R22" s="1624"/>
      <c r="S22" s="1624"/>
      <c r="T22" s="1624"/>
      <c r="U22" s="1624"/>
      <c r="V22" s="1624"/>
      <c r="W22" s="1624"/>
      <c r="X22" s="1624"/>
      <c r="Y22" s="1624"/>
      <c r="Z22" s="1624"/>
      <c r="AA22" s="1624"/>
      <c r="AB22" s="1624"/>
      <c r="AC22" s="1624"/>
      <c r="AD22" s="1624"/>
      <c r="AE22" s="1624"/>
      <c r="AF22" s="1624"/>
      <c r="AG22" s="1624"/>
      <c r="AH22" s="1624"/>
      <c r="AI22" s="1624"/>
      <c r="AJ22" s="1624"/>
      <c r="AK22" s="1624"/>
      <c r="AL22" s="81"/>
      <c r="AM22" s="26"/>
      <c r="AN22" s="913"/>
      <c r="AO22" s="37"/>
      <c r="AP22" s="37"/>
    </row>
    <row r="23" spans="1:42" s="4" customFormat="1" ht="12.75" customHeight="1">
      <c r="A23" s="26"/>
      <c r="B23" s="1624"/>
      <c r="C23" s="1624"/>
      <c r="D23" s="1624"/>
      <c r="E23" s="1624"/>
      <c r="F23" s="1624"/>
      <c r="G23" s="1624"/>
      <c r="H23" s="1624"/>
      <c r="I23" s="1624"/>
      <c r="J23" s="1624"/>
      <c r="K23" s="1624"/>
      <c r="L23" s="1624"/>
      <c r="M23" s="1624"/>
      <c r="N23" s="1624"/>
      <c r="O23" s="1624"/>
      <c r="P23" s="1624"/>
      <c r="Q23" s="1624"/>
      <c r="R23" s="1624"/>
      <c r="S23" s="1624"/>
      <c r="T23" s="1624"/>
      <c r="U23" s="1624"/>
      <c r="V23" s="1624"/>
      <c r="W23" s="1624"/>
      <c r="X23" s="1624"/>
      <c r="Y23" s="1624"/>
      <c r="Z23" s="1624"/>
      <c r="AA23" s="1624"/>
      <c r="AB23" s="1624"/>
      <c r="AC23" s="1624"/>
      <c r="AD23" s="1624"/>
      <c r="AE23" s="1624"/>
      <c r="AF23" s="1624"/>
      <c r="AG23" s="1624"/>
      <c r="AH23" s="1624"/>
      <c r="AI23" s="1624"/>
      <c r="AJ23" s="1624"/>
      <c r="AK23" s="1624"/>
      <c r="AL23" s="81"/>
      <c r="AM23" s="26"/>
      <c r="AN23" s="241"/>
    </row>
    <row r="24" spans="1:42" s="4" customFormat="1" ht="12.75" customHeight="1">
      <c r="A24" s="26"/>
      <c r="B24" s="1624"/>
      <c r="C24" s="1624"/>
      <c r="D24" s="1624"/>
      <c r="E24" s="1624"/>
      <c r="F24" s="1624"/>
      <c r="G24" s="1624"/>
      <c r="H24" s="1624"/>
      <c r="I24" s="1624"/>
      <c r="J24" s="1624"/>
      <c r="K24" s="1624"/>
      <c r="L24" s="1624"/>
      <c r="M24" s="1624"/>
      <c r="N24" s="1624"/>
      <c r="O24" s="1624"/>
      <c r="P24" s="1624"/>
      <c r="Q24" s="1624"/>
      <c r="R24" s="1624"/>
      <c r="S24" s="1624"/>
      <c r="T24" s="1624"/>
      <c r="U24" s="1624"/>
      <c r="V24" s="1624"/>
      <c r="W24" s="1624"/>
      <c r="X24" s="1624"/>
      <c r="Y24" s="1624"/>
      <c r="Z24" s="1624"/>
      <c r="AA24" s="1624"/>
      <c r="AB24" s="1624"/>
      <c r="AC24" s="1624"/>
      <c r="AD24" s="1624"/>
      <c r="AE24" s="1624"/>
      <c r="AF24" s="1624"/>
      <c r="AG24" s="1624"/>
      <c r="AH24" s="1624"/>
      <c r="AI24" s="1624"/>
      <c r="AJ24" s="1624"/>
      <c r="AK24" s="1624"/>
      <c r="AL24" s="81"/>
      <c r="AM24" s="26"/>
      <c r="AN24" s="573"/>
      <c r="AO24" s="75"/>
    </row>
    <row r="25" spans="1:42" s="4" customFormat="1" ht="12.75" customHeight="1">
      <c r="A25" s="26"/>
      <c r="B25" s="1624"/>
      <c r="C25" s="1624"/>
      <c r="D25" s="1624"/>
      <c r="E25" s="1624"/>
      <c r="F25" s="1624"/>
      <c r="G25" s="1624"/>
      <c r="H25" s="1624"/>
      <c r="I25" s="1624"/>
      <c r="J25" s="1624"/>
      <c r="K25" s="1624"/>
      <c r="L25" s="1624"/>
      <c r="M25" s="1624"/>
      <c r="N25" s="1624"/>
      <c r="O25" s="1624"/>
      <c r="P25" s="1624"/>
      <c r="Q25" s="1624"/>
      <c r="R25" s="1624"/>
      <c r="S25" s="1624"/>
      <c r="T25" s="1624"/>
      <c r="U25" s="1624"/>
      <c r="V25" s="1624"/>
      <c r="W25" s="1624"/>
      <c r="X25" s="1624"/>
      <c r="Y25" s="1624"/>
      <c r="Z25" s="1624"/>
      <c r="AA25" s="1624"/>
      <c r="AB25" s="1624"/>
      <c r="AC25" s="1624"/>
      <c r="AD25" s="1624"/>
      <c r="AE25" s="1624"/>
      <c r="AF25" s="1624"/>
      <c r="AG25" s="1624"/>
      <c r="AH25" s="1624"/>
      <c r="AI25" s="1624"/>
      <c r="AJ25" s="1624"/>
      <c r="AK25" s="1624"/>
      <c r="AL25" s="81"/>
      <c r="AM25" s="26"/>
      <c r="AN25" s="573"/>
    </row>
    <row r="26" spans="1:42" s="4" customFormat="1" ht="12.75" customHeight="1">
      <c r="A26" s="26"/>
      <c r="B26" s="1624"/>
      <c r="C26" s="1624"/>
      <c r="D26" s="1624"/>
      <c r="E26" s="1624"/>
      <c r="F26" s="1624"/>
      <c r="G26" s="1624"/>
      <c r="H26" s="1624"/>
      <c r="I26" s="1624"/>
      <c r="J26" s="1624"/>
      <c r="K26" s="1624"/>
      <c r="L26" s="1624"/>
      <c r="M26" s="1624"/>
      <c r="N26" s="1624"/>
      <c r="O26" s="1624"/>
      <c r="P26" s="1624"/>
      <c r="Q26" s="1624"/>
      <c r="R26" s="1624"/>
      <c r="S26" s="1624"/>
      <c r="T26" s="1624"/>
      <c r="U26" s="1624"/>
      <c r="V26" s="1624"/>
      <c r="W26" s="1624"/>
      <c r="X26" s="1624"/>
      <c r="Y26" s="1624"/>
      <c r="Z26" s="1624"/>
      <c r="AA26" s="1624"/>
      <c r="AB26" s="1624"/>
      <c r="AC26" s="1624"/>
      <c r="AD26" s="1624"/>
      <c r="AE26" s="1624"/>
      <c r="AF26" s="1624"/>
      <c r="AG26" s="1624"/>
      <c r="AH26" s="1624"/>
      <c r="AI26" s="1624"/>
      <c r="AJ26" s="1624"/>
      <c r="AK26" s="1624"/>
      <c r="AL26" s="81"/>
      <c r="AM26" s="26"/>
      <c r="AN26" s="241"/>
    </row>
    <row r="27" spans="1:42" s="4" customFormat="1" ht="12.75" customHeight="1">
      <c r="A27" s="26"/>
      <c r="B27" s="1624"/>
      <c r="C27" s="1624"/>
      <c r="D27" s="1624"/>
      <c r="E27" s="1624"/>
      <c r="F27" s="1624"/>
      <c r="G27" s="1624"/>
      <c r="H27" s="1624"/>
      <c r="I27" s="1624"/>
      <c r="J27" s="1624"/>
      <c r="K27" s="1624"/>
      <c r="L27" s="1624"/>
      <c r="M27" s="1624"/>
      <c r="N27" s="1624"/>
      <c r="O27" s="1624"/>
      <c r="P27" s="1624"/>
      <c r="Q27" s="1624"/>
      <c r="R27" s="1624"/>
      <c r="S27" s="1624"/>
      <c r="T27" s="1624"/>
      <c r="U27" s="1624"/>
      <c r="V27" s="1624"/>
      <c r="W27" s="1624"/>
      <c r="X27" s="1624"/>
      <c r="Y27" s="1624"/>
      <c r="Z27" s="1624"/>
      <c r="AA27" s="1624"/>
      <c r="AB27" s="1624"/>
      <c r="AC27" s="1624"/>
      <c r="AD27" s="1624"/>
      <c r="AE27" s="1624"/>
      <c r="AF27" s="1624"/>
      <c r="AG27" s="1624"/>
      <c r="AH27" s="1624"/>
      <c r="AI27" s="1624"/>
      <c r="AJ27" s="1624"/>
      <c r="AK27" s="1624"/>
      <c r="AL27" s="81"/>
      <c r="AM27" s="26"/>
      <c r="AN27" s="521"/>
    </row>
    <row r="28" spans="1:42" s="4" customFormat="1" ht="12.75" customHeight="1">
      <c r="A28" s="26"/>
      <c r="B28" s="1624"/>
      <c r="C28" s="1624"/>
      <c r="D28" s="1624"/>
      <c r="E28" s="1624"/>
      <c r="F28" s="1624"/>
      <c r="G28" s="1624"/>
      <c r="H28" s="1624"/>
      <c r="I28" s="1624"/>
      <c r="J28" s="1624"/>
      <c r="K28" s="1624"/>
      <c r="L28" s="1624"/>
      <c r="M28" s="1624"/>
      <c r="N28" s="1624"/>
      <c r="O28" s="1624"/>
      <c r="P28" s="1624"/>
      <c r="Q28" s="1624"/>
      <c r="R28" s="1624"/>
      <c r="S28" s="1624"/>
      <c r="T28" s="1624"/>
      <c r="U28" s="1624"/>
      <c r="V28" s="1624"/>
      <c r="W28" s="1624"/>
      <c r="X28" s="1624"/>
      <c r="Y28" s="1624"/>
      <c r="Z28" s="1624"/>
      <c r="AA28" s="1624"/>
      <c r="AB28" s="1624"/>
      <c r="AC28" s="1624"/>
      <c r="AD28" s="1624"/>
      <c r="AE28" s="1624"/>
      <c r="AF28" s="1624"/>
      <c r="AG28" s="1624"/>
      <c r="AH28" s="1624"/>
      <c r="AI28" s="1624"/>
      <c r="AJ28" s="1624"/>
      <c r="AK28" s="1624"/>
      <c r="AL28" s="81"/>
      <c r="AM28" s="26"/>
      <c r="AN28" s="521"/>
    </row>
    <row r="29" spans="1:42" s="4" customFormat="1" ht="31.7" customHeight="1">
      <c r="A29" s="26"/>
      <c r="B29" s="1624"/>
      <c r="C29" s="1624"/>
      <c r="D29" s="1624"/>
      <c r="E29" s="1624"/>
      <c r="F29" s="1624"/>
      <c r="G29" s="1624"/>
      <c r="H29" s="1624"/>
      <c r="I29" s="1624"/>
      <c r="J29" s="1624"/>
      <c r="K29" s="1624"/>
      <c r="L29" s="1624"/>
      <c r="M29" s="1624"/>
      <c r="N29" s="1624"/>
      <c r="O29" s="1624"/>
      <c r="P29" s="1624"/>
      <c r="Q29" s="1624"/>
      <c r="R29" s="1624"/>
      <c r="S29" s="1624"/>
      <c r="T29" s="1624"/>
      <c r="U29" s="1624"/>
      <c r="V29" s="1624"/>
      <c r="W29" s="1624"/>
      <c r="X29" s="1624"/>
      <c r="Y29" s="1624"/>
      <c r="Z29" s="1624"/>
      <c r="AA29" s="1624"/>
      <c r="AB29" s="1624"/>
      <c r="AC29" s="1624"/>
      <c r="AD29" s="1624"/>
      <c r="AE29" s="1624"/>
      <c r="AF29" s="1624"/>
      <c r="AG29" s="1624"/>
      <c r="AH29" s="1624"/>
      <c r="AI29" s="1624"/>
      <c r="AJ29" s="1624"/>
      <c r="AK29" s="1624"/>
      <c r="AL29" s="81"/>
      <c r="AM29" s="26"/>
      <c r="AN29" s="521"/>
    </row>
    <row r="30" spans="1:42" s="4" customFormat="1" ht="12.75" customHeight="1">
      <c r="A30" s="37"/>
      <c r="B30" s="1747"/>
      <c r="C30" s="1747"/>
      <c r="D30" s="1747"/>
      <c r="E30" s="1747"/>
      <c r="F30" s="1747"/>
      <c r="G30" s="1747"/>
      <c r="H30" s="1747"/>
      <c r="I30" s="1747"/>
      <c r="J30" s="1747"/>
      <c r="K30" s="1747"/>
      <c r="L30" s="1747"/>
      <c r="M30" s="1747"/>
      <c r="N30" s="1747"/>
      <c r="O30" s="1747"/>
      <c r="P30" s="1747"/>
      <c r="Q30" s="1747"/>
      <c r="R30" s="1747"/>
      <c r="S30" s="1747"/>
      <c r="T30" s="1747"/>
      <c r="U30" s="1747"/>
      <c r="V30" s="1747"/>
      <c r="W30" s="1747"/>
      <c r="X30" s="1747"/>
      <c r="Y30" s="1747"/>
      <c r="Z30" s="1747"/>
      <c r="AA30" s="1747"/>
      <c r="AB30" s="1747"/>
      <c r="AC30" s="1747"/>
      <c r="AD30" s="1747"/>
      <c r="AE30" s="1747"/>
      <c r="AF30" s="1747"/>
      <c r="AG30" s="1747"/>
      <c r="AH30" s="1747"/>
      <c r="AI30" s="1747"/>
      <c r="AJ30" s="1747"/>
      <c r="AK30" s="1747"/>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1838</v>
      </c>
      <c r="AJ31" s="145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4"/>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1839</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0" t="s">
        <v>1840</v>
      </c>
      <c r="AG33" s="1610"/>
      <c r="AH33" s="1610"/>
      <c r="AI33" s="1610"/>
      <c r="AJ33" s="1610"/>
      <c r="AK33" s="1610"/>
      <c r="AL33" s="1610"/>
      <c r="AM33" s="26"/>
      <c r="AN33" s="521"/>
      <c r="AO33" s="293" t="s">
        <v>321</v>
      </c>
      <c r="AP33" s="293"/>
    </row>
    <row r="34" spans="1:42" s="4" customFormat="1" ht="12.75" customHeight="1">
      <c r="A34" s="37"/>
      <c r="B34" s="56" t="s">
        <v>1841</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1842</v>
      </c>
      <c r="AP34" s="385">
        <v>2</v>
      </c>
    </row>
    <row r="35" spans="1:42" s="4" customFormat="1" ht="12.75" customHeight="1">
      <c r="A35" s="37"/>
      <c r="B35" s="1746" t="str">
        <f>Application!AA329</f>
        <v>Mercy Housing Management Group</v>
      </c>
      <c r="C35" s="1746"/>
      <c r="D35" s="1746"/>
      <c r="E35" s="1746"/>
      <c r="F35" s="1746"/>
      <c r="G35" s="1746"/>
      <c r="H35" s="1746"/>
      <c r="I35" s="1746"/>
      <c r="J35" s="1746"/>
      <c r="K35" s="1746"/>
      <c r="L35" s="1746"/>
      <c r="M35" s="1746"/>
      <c r="N35" s="1746"/>
      <c r="O35" s="1746"/>
      <c r="P35" s="1746"/>
      <c r="Q35" s="1746"/>
      <c r="R35" s="1746"/>
      <c r="S35" s="1746"/>
      <c r="T35" s="1746"/>
      <c r="U35" s="1746"/>
      <c r="V35" s="1746"/>
      <c r="W35" s="1746"/>
      <c r="X35" s="1746"/>
      <c r="Y35" s="1746"/>
      <c r="Z35" s="1746"/>
      <c r="AA35" s="1746"/>
      <c r="AB35" s="1746"/>
      <c r="AC35" s="1746"/>
      <c r="AM35" s="26"/>
      <c r="AN35" s="241"/>
      <c r="AO35" s="293" t="s">
        <v>1843</v>
      </c>
      <c r="AP35" s="385">
        <v>3</v>
      </c>
    </row>
    <row r="36" spans="1:42" s="4" customFormat="1" ht="12.75" customHeight="1">
      <c r="A36" s="37"/>
      <c r="AM36" s="26"/>
      <c r="AN36" s="241"/>
    </row>
    <row r="37" spans="1:42" s="4" customFormat="1" ht="12.75" customHeight="1">
      <c r="A37" s="37"/>
      <c r="B37" s="20" t="s">
        <v>1827</v>
      </c>
      <c r="AA37" s="3"/>
      <c r="AB37" s="3"/>
      <c r="AC37" s="3"/>
      <c r="AD37" s="3"/>
      <c r="AM37" s="26"/>
      <c r="AN37" s="241"/>
    </row>
    <row r="38" spans="1:42" s="4" customFormat="1" ht="12.75" customHeight="1">
      <c r="A38" s="37"/>
      <c r="B38" s="1302" t="s">
        <v>1843</v>
      </c>
      <c r="C38" s="1302"/>
      <c r="D38" s="1302"/>
      <c r="E38" s="1302"/>
      <c r="F38" s="1302"/>
      <c r="G38" s="1302"/>
      <c r="H38" s="1302"/>
      <c r="I38" s="1302"/>
      <c r="J38" s="1302"/>
      <c r="K38" s="1302"/>
      <c r="L38" s="1302"/>
      <c r="M38" s="1302"/>
      <c r="N38" s="1302"/>
      <c r="O38" s="1302"/>
      <c r="P38" s="1302"/>
      <c r="Q38" s="1302"/>
      <c r="R38" s="1302"/>
      <c r="S38" s="1302"/>
      <c r="T38" s="1302"/>
      <c r="U38" s="1302"/>
      <c r="V38" s="1302"/>
      <c r="W38" s="1302"/>
      <c r="X38" s="1302"/>
      <c r="Y38" s="1302"/>
      <c r="Z38" s="1302"/>
      <c r="AA38" s="1302"/>
      <c r="AB38" s="1302"/>
      <c r="AC38" s="1302"/>
      <c r="AM38" s="26"/>
      <c r="AN38" s="241"/>
      <c r="AO38" s="293" t="s">
        <v>1831</v>
      </c>
      <c r="AP38" s="293"/>
    </row>
    <row r="39" spans="1:42" s="4" customFormat="1" ht="12.75" customHeight="1">
      <c r="A39" s="37"/>
      <c r="AM39" s="26"/>
      <c r="AN39" s="241"/>
      <c r="AO39" s="293" t="s">
        <v>1844</v>
      </c>
      <c r="AP39" s="385">
        <v>2</v>
      </c>
    </row>
    <row r="40" spans="1:42" s="4" customFormat="1" ht="12.75" customHeight="1">
      <c r="A40" s="37"/>
      <c r="B40" s="20" t="s">
        <v>1845</v>
      </c>
      <c r="D40" s="37"/>
      <c r="E40" s="37"/>
      <c r="F40" s="37"/>
      <c r="G40" s="37"/>
      <c r="H40" s="37"/>
      <c r="I40" s="37"/>
      <c r="J40" s="37"/>
      <c r="K40" s="37"/>
      <c r="L40" s="37"/>
      <c r="M40" s="37"/>
      <c r="N40" s="37"/>
      <c r="O40" s="37"/>
      <c r="P40" s="37"/>
      <c r="Q40" s="37"/>
      <c r="R40" s="37"/>
      <c r="S40" s="37"/>
      <c r="T40" s="37"/>
      <c r="U40" s="37"/>
      <c r="V40" s="37"/>
      <c r="W40" s="37"/>
      <c r="X40" s="37"/>
      <c r="Y40" s="37"/>
      <c r="Z40" s="1302" t="s">
        <v>768</v>
      </c>
      <c r="AA40" s="1302"/>
      <c r="AB40" s="37"/>
      <c r="AM40" s="26"/>
      <c r="AN40" s="241"/>
      <c r="AO40" s="293" t="s">
        <v>1846</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1832</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02" t="s">
        <v>1831</v>
      </c>
      <c r="C43" s="1302"/>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M43" s="26"/>
      <c r="AN43" s="241"/>
    </row>
    <row r="44" spans="1:42" s="4" customFormat="1" ht="12.75" customHeight="1">
      <c r="A44" s="37"/>
      <c r="B44" s="20" t="s">
        <v>1847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1849</v>
      </c>
      <c r="AJ47" s="157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77"/>
      <c r="AL47" s="811"/>
      <c r="AM47" s="74"/>
      <c r="AN47" s="241"/>
    </row>
    <row r="48" spans="1:42" s="4" customFormat="1" ht="12.75" customHeight="1">
      <c r="A48" s="37"/>
      <c r="B48" s="810"/>
      <c r="R48" s="37"/>
      <c r="S48" s="810"/>
      <c r="AN48" s="241"/>
    </row>
    <row r="49" spans="1:46" s="4" customFormat="1" ht="12.75" customHeight="1">
      <c r="B49" s="1624" t="s">
        <v>1850</v>
      </c>
      <c r="C49" s="1624"/>
      <c r="D49" s="1624"/>
      <c r="E49" s="1624"/>
      <c r="F49" s="1624"/>
      <c r="G49" s="1624"/>
      <c r="H49" s="1624"/>
      <c r="I49" s="1624"/>
      <c r="J49" s="1624"/>
      <c r="K49" s="1624"/>
      <c r="L49" s="1624"/>
      <c r="M49" s="1624"/>
      <c r="N49" s="1624"/>
      <c r="O49" s="1624"/>
      <c r="P49" s="1624"/>
      <c r="Q49" s="1624"/>
      <c r="R49" s="1624"/>
      <c r="S49" s="1624"/>
      <c r="T49" s="1624"/>
      <c r="U49" s="1624"/>
      <c r="V49" s="1624"/>
      <c r="W49" s="1624"/>
      <c r="X49" s="1624"/>
      <c r="Y49" s="1624"/>
      <c r="Z49" s="1624"/>
      <c r="AA49" s="1624"/>
      <c r="AB49" s="1624"/>
      <c r="AC49" s="1624"/>
      <c r="AD49" s="1624"/>
      <c r="AE49" s="1624"/>
      <c r="AF49" s="1624"/>
      <c r="AG49" s="1624"/>
      <c r="AH49" s="1624"/>
      <c r="AI49" s="1624"/>
      <c r="AJ49" s="1624"/>
      <c r="AK49" s="1624"/>
      <c r="AL49" s="81"/>
      <c r="AM49" s="26"/>
      <c r="AN49" s="241"/>
    </row>
    <row r="50" spans="1:46" s="4" customFormat="1" ht="12.75" customHeight="1">
      <c r="A50" s="25"/>
      <c r="B50" s="1624"/>
      <c r="C50" s="1624"/>
      <c r="D50" s="1624"/>
      <c r="E50" s="1624"/>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1624"/>
      <c r="AB50" s="1624"/>
      <c r="AC50" s="1624"/>
      <c r="AD50" s="1624"/>
      <c r="AE50" s="1624"/>
      <c r="AF50" s="1624"/>
      <c r="AG50" s="1624"/>
      <c r="AH50" s="1624"/>
      <c r="AI50" s="1624"/>
      <c r="AJ50" s="1624"/>
      <c r="AK50" s="1624"/>
      <c r="AL50" s="81"/>
      <c r="AM50" s="26"/>
      <c r="AN50" s="241"/>
    </row>
    <row r="51" spans="1:46" s="4" customFormat="1" ht="12.75" customHeight="1">
      <c r="A51" s="25"/>
      <c r="B51" s="1624"/>
      <c r="C51" s="1624"/>
      <c r="D51" s="1624"/>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1624"/>
      <c r="AB51" s="1624"/>
      <c r="AC51" s="1624"/>
      <c r="AD51" s="1624"/>
      <c r="AE51" s="1624"/>
      <c r="AF51" s="1624"/>
      <c r="AG51" s="1624"/>
      <c r="AH51" s="1624"/>
      <c r="AI51" s="1624"/>
      <c r="AJ51" s="1624"/>
      <c r="AK51" s="1624"/>
      <c r="AL51" s="81"/>
      <c r="AM51" s="26"/>
      <c r="AN51" s="241"/>
    </row>
    <row r="52" spans="1:46" s="4" customFormat="1" ht="12.75" customHeight="1">
      <c r="A52" s="25"/>
      <c r="B52" s="1624"/>
      <c r="C52" s="1624"/>
      <c r="D52" s="1624"/>
      <c r="E52" s="1624"/>
      <c r="F52" s="1624"/>
      <c r="G52" s="1624"/>
      <c r="H52" s="1624"/>
      <c r="I52" s="1624"/>
      <c r="J52" s="1624"/>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24"/>
      <c r="AI52" s="1624"/>
      <c r="AJ52" s="1624"/>
      <c r="AK52" s="1624"/>
      <c r="AL52" s="81"/>
      <c r="AM52" s="26"/>
      <c r="AN52" s="241"/>
    </row>
    <row r="53" spans="1:46" s="4" customFormat="1" ht="12.75" customHeight="1">
      <c r="A53" s="25"/>
      <c r="B53" s="1624"/>
      <c r="C53" s="1624"/>
      <c r="D53" s="1624"/>
      <c r="E53" s="1624"/>
      <c r="F53" s="1624"/>
      <c r="G53" s="1624"/>
      <c r="H53" s="1624"/>
      <c r="I53" s="1624"/>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24"/>
      <c r="AI53" s="1624"/>
      <c r="AJ53" s="1624"/>
      <c r="AK53" s="1624"/>
      <c r="AL53" s="81"/>
      <c r="AM53" s="26"/>
      <c r="AN53" s="241"/>
    </row>
    <row r="54" spans="1:46" s="4" customFormat="1" ht="12.75" customHeight="1">
      <c r="A54" s="25"/>
      <c r="B54" s="1624"/>
      <c r="C54" s="1624"/>
      <c r="D54" s="1624"/>
      <c r="E54" s="1624"/>
      <c r="F54" s="1624"/>
      <c r="G54" s="1624"/>
      <c r="H54" s="1624"/>
      <c r="I54" s="1624"/>
      <c r="J54" s="1624"/>
      <c r="K54" s="1624"/>
      <c r="L54" s="1624"/>
      <c r="M54" s="1624"/>
      <c r="N54" s="1624"/>
      <c r="O54" s="1624"/>
      <c r="P54" s="1624"/>
      <c r="Q54" s="1624"/>
      <c r="R54" s="1624"/>
      <c r="S54" s="1624"/>
      <c r="T54" s="1624"/>
      <c r="U54" s="1624"/>
      <c r="V54" s="1624"/>
      <c r="W54" s="1624"/>
      <c r="X54" s="1624"/>
      <c r="Y54" s="1624"/>
      <c r="Z54" s="1624"/>
      <c r="AA54" s="1624"/>
      <c r="AB54" s="1624"/>
      <c r="AC54" s="1624"/>
      <c r="AD54" s="1624"/>
      <c r="AE54" s="1624"/>
      <c r="AF54" s="1624"/>
      <c r="AG54" s="1624"/>
      <c r="AH54" s="1624"/>
      <c r="AI54" s="1624"/>
      <c r="AJ54" s="1624"/>
      <c r="AK54" s="1624"/>
      <c r="AL54" s="81"/>
      <c r="AM54" s="26"/>
      <c r="AN54" s="241"/>
    </row>
    <row r="55" spans="1:46" s="4" customFormat="1" ht="33.4" customHeight="1">
      <c r="A55" s="25"/>
      <c r="B55" s="1624"/>
      <c r="C55" s="1624"/>
      <c r="D55" s="1624"/>
      <c r="E55" s="1624"/>
      <c r="F55" s="1624"/>
      <c r="G55" s="1624"/>
      <c r="H55" s="1624"/>
      <c r="I55" s="1624"/>
      <c r="J55" s="1624"/>
      <c r="K55" s="1624"/>
      <c r="L55" s="1624"/>
      <c r="M55" s="1624"/>
      <c r="N55" s="1624"/>
      <c r="O55" s="1624"/>
      <c r="P55" s="1624"/>
      <c r="Q55" s="1624"/>
      <c r="R55" s="1624"/>
      <c r="S55" s="1624"/>
      <c r="T55" s="1624"/>
      <c r="U55" s="1624"/>
      <c r="V55" s="1624"/>
      <c r="W55" s="1624"/>
      <c r="X55" s="1624"/>
      <c r="Y55" s="1624"/>
      <c r="Z55" s="1624"/>
      <c r="AA55" s="1624"/>
      <c r="AB55" s="1624"/>
      <c r="AC55" s="1624"/>
      <c r="AD55" s="1624"/>
      <c r="AE55" s="1624"/>
      <c r="AF55" s="1624"/>
      <c r="AG55" s="1624"/>
      <c r="AH55" s="1624"/>
      <c r="AI55" s="1624"/>
      <c r="AJ55" s="1624"/>
      <c r="AK55" s="1624"/>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24" t="s">
        <v>1851</v>
      </c>
      <c r="C57" s="1624"/>
      <c r="D57" s="1624"/>
      <c r="E57" s="1624"/>
      <c r="F57" s="1624"/>
      <c r="G57" s="1624"/>
      <c r="H57" s="1624"/>
      <c r="I57" s="1624"/>
      <c r="J57" s="1624"/>
      <c r="K57" s="1624"/>
      <c r="L57" s="1624"/>
      <c r="M57" s="1624"/>
      <c r="N57" s="1624"/>
      <c r="O57" s="1624"/>
      <c r="P57" s="1624"/>
      <c r="Q57" s="1624"/>
      <c r="R57" s="1624"/>
      <c r="S57" s="1624"/>
      <c r="T57" s="1624"/>
      <c r="U57" s="1624"/>
      <c r="V57" s="1624"/>
      <c r="W57" s="1624"/>
      <c r="X57" s="1624"/>
      <c r="Y57" s="1624"/>
      <c r="Z57" s="1624"/>
      <c r="AA57" s="1624"/>
      <c r="AB57" s="1624"/>
      <c r="AC57" s="1624"/>
      <c r="AD57" s="1624"/>
      <c r="AE57" s="1624"/>
      <c r="AF57" s="1624"/>
      <c r="AG57" s="1624"/>
      <c r="AH57" s="1624"/>
      <c r="AI57" s="1624"/>
      <c r="AJ57" s="1624"/>
      <c r="AK57" s="1624"/>
      <c r="AL57" s="81"/>
      <c r="AM57" s="26"/>
      <c r="AN57" s="241"/>
    </row>
    <row r="58" spans="1:46" s="4" customFormat="1" ht="12.75" customHeight="1">
      <c r="B58" s="1624"/>
      <c r="C58" s="1624"/>
      <c r="D58" s="1624"/>
      <c r="E58" s="1624"/>
      <c r="F58" s="1624"/>
      <c r="G58" s="1624"/>
      <c r="H58" s="1624"/>
      <c r="I58" s="1624"/>
      <c r="J58" s="1624"/>
      <c r="K58" s="1624"/>
      <c r="L58" s="1624"/>
      <c r="M58" s="1624"/>
      <c r="N58" s="1624"/>
      <c r="O58" s="1624"/>
      <c r="P58" s="1624"/>
      <c r="Q58" s="1624"/>
      <c r="R58" s="1624"/>
      <c r="S58" s="1624"/>
      <c r="T58" s="1624"/>
      <c r="U58" s="1624"/>
      <c r="V58" s="1624"/>
      <c r="W58" s="1624"/>
      <c r="X58" s="1624"/>
      <c r="Y58" s="1624"/>
      <c r="Z58" s="1624"/>
      <c r="AA58" s="1624"/>
      <c r="AB58" s="1624"/>
      <c r="AC58" s="1624"/>
      <c r="AD58" s="1624"/>
      <c r="AE58" s="1624"/>
      <c r="AF58" s="1624"/>
      <c r="AG58" s="1624"/>
      <c r="AH58" s="1624"/>
      <c r="AI58" s="1624"/>
      <c r="AJ58" s="1624"/>
      <c r="AK58" s="1624"/>
      <c r="AL58" s="81"/>
      <c r="AM58" s="26"/>
      <c r="AN58" s="241"/>
    </row>
    <row r="59" spans="1:46" s="4" customFormat="1" ht="22.9" customHeight="1">
      <c r="A59" s="348"/>
      <c r="B59" s="1624"/>
      <c r="C59" s="1624"/>
      <c r="D59" s="1624"/>
      <c r="E59" s="1624"/>
      <c r="F59" s="1624"/>
      <c r="G59" s="1624"/>
      <c r="H59" s="1624"/>
      <c r="I59" s="1624"/>
      <c r="J59" s="1624"/>
      <c r="K59" s="1624"/>
      <c r="L59" s="1624"/>
      <c r="M59" s="1624"/>
      <c r="N59" s="1624"/>
      <c r="O59" s="1624"/>
      <c r="P59" s="1624"/>
      <c r="Q59" s="1624"/>
      <c r="R59" s="1624"/>
      <c r="S59" s="1624"/>
      <c r="T59" s="1624"/>
      <c r="U59" s="1624"/>
      <c r="V59" s="1624"/>
      <c r="W59" s="1624"/>
      <c r="X59" s="1624"/>
      <c r="Y59" s="1624"/>
      <c r="Z59" s="1624"/>
      <c r="AA59" s="1624"/>
      <c r="AB59" s="1624"/>
      <c r="AC59" s="1624"/>
      <c r="AD59" s="1624"/>
      <c r="AE59" s="1624"/>
      <c r="AF59" s="1624"/>
      <c r="AG59" s="1624"/>
      <c r="AH59" s="1624"/>
      <c r="AI59" s="1624"/>
      <c r="AJ59" s="1624"/>
      <c r="AK59" s="1624"/>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1852</v>
      </c>
      <c r="AK61" s="1748">
        <f>$AJ$31+$AJ$47</f>
        <v>10</v>
      </c>
      <c r="AL61" s="1749"/>
      <c r="AM61" s="1750"/>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1853</v>
      </c>
      <c r="B64" s="264"/>
      <c r="C64" s="82"/>
      <c r="D64" s="83"/>
      <c r="E64" s="83"/>
      <c r="F64" s="83"/>
      <c r="G64" s="83"/>
      <c r="H64" s="83"/>
      <c r="I64" s="83"/>
      <c r="J64" s="83"/>
      <c r="Y64" s="84"/>
      <c r="Z64" s="84"/>
      <c r="AA64" s="84"/>
      <c r="AB64" s="84"/>
      <c r="AE64" s="1621" t="s">
        <v>1824</v>
      </c>
      <c r="AF64" s="1621"/>
      <c r="AG64" s="1621"/>
      <c r="AH64" s="1621"/>
      <c r="AI64" s="1621"/>
      <c r="AJ64" s="1621"/>
      <c r="AK64" s="1621"/>
      <c r="AL64" s="18"/>
      <c r="AN64" s="241"/>
      <c r="AS64" s="4" t="s">
        <v>1854</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302" t="s">
        <v>863</v>
      </c>
      <c r="C66" s="1302"/>
      <c r="D66" s="1302"/>
      <c r="E66" s="1302"/>
      <c r="F66" s="1302"/>
      <c r="G66" s="1302"/>
      <c r="H66" s="1302"/>
      <c r="I66" s="1302"/>
      <c r="J66" s="1302"/>
      <c r="K66" s="1302"/>
      <c r="AF66" s="1610" t="s">
        <v>1855</v>
      </c>
      <c r="AG66" s="1610"/>
      <c r="AH66" s="1610"/>
      <c r="AI66" s="1610"/>
      <c r="AJ66" s="1610"/>
      <c r="AK66" s="1610"/>
      <c r="AL66" s="1610"/>
      <c r="AN66" s="241"/>
      <c r="AP66" s="4" t="s">
        <v>326</v>
      </c>
      <c r="AS66" s="4" t="s">
        <v>1856</v>
      </c>
      <c r="AT66" s="4">
        <v>10</v>
      </c>
    </row>
    <row r="67" spans="1:46" s="4" customFormat="1" ht="12.75" customHeight="1">
      <c r="B67" s="1745" t="s">
        <v>1857</v>
      </c>
      <c r="C67" s="1745"/>
      <c r="D67" s="1745"/>
      <c r="E67" s="1745"/>
      <c r="F67" s="1745"/>
      <c r="G67" s="1745"/>
      <c r="H67" s="1745"/>
      <c r="I67" s="1745"/>
      <c r="J67" s="1745"/>
      <c r="K67" s="1745"/>
      <c r="L67" s="1745"/>
      <c r="M67" s="1745"/>
      <c r="N67" s="1745"/>
      <c r="O67" s="1745"/>
      <c r="P67" s="1745"/>
      <c r="Q67" s="1745"/>
      <c r="R67" s="1745"/>
      <c r="S67" s="1745"/>
      <c r="T67" s="1302" t="s">
        <v>326</v>
      </c>
      <c r="U67" s="1302"/>
      <c r="V67" s="1302"/>
      <c r="W67" s="1302"/>
      <c r="X67" s="1302"/>
      <c r="Y67" s="1302"/>
      <c r="Z67" s="1302"/>
      <c r="AA67" s="1302"/>
      <c r="AB67" s="1302"/>
      <c r="AC67" s="1302"/>
      <c r="AJ67" s="55"/>
      <c r="AK67" s="403"/>
      <c r="AL67" s="403"/>
      <c r="AM67" s="403"/>
      <c r="AN67" s="241"/>
      <c r="AP67" s="4" t="s">
        <v>1858</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1859</v>
      </c>
      <c r="AK68" s="1217">
        <f>VLOOKUP($B$66,$AS$64:$AU$69,2,FALSE)</f>
        <v>10</v>
      </c>
      <c r="AL68" s="1218"/>
      <c r="AM68" s="1218"/>
      <c r="AN68" s="913"/>
      <c r="AP68" s="4" t="s">
        <v>1860</v>
      </c>
      <c r="AS68" s="4" t="s">
        <v>869</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1861</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1" t="s">
        <v>1863</v>
      </c>
      <c r="AF73" s="1621"/>
      <c r="AG73" s="1621"/>
      <c r="AH73" s="1621"/>
      <c r="AI73" s="1621"/>
      <c r="AJ73" s="1621"/>
      <c r="AK73" s="1621"/>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24" t="s">
        <v>1864</v>
      </c>
      <c r="C75" s="1624"/>
      <c r="D75" s="1624"/>
      <c r="E75" s="1624"/>
      <c r="F75" s="1624"/>
      <c r="G75" s="1624"/>
      <c r="H75" s="1624"/>
      <c r="I75" s="1624"/>
      <c r="J75" s="1624"/>
      <c r="K75" s="1624"/>
      <c r="L75" s="1624"/>
      <c r="M75" s="1624"/>
      <c r="N75" s="1624"/>
      <c r="O75" s="1624"/>
      <c r="P75" s="1624"/>
      <c r="Q75" s="1624"/>
      <c r="R75" s="1624"/>
      <c r="S75" s="1624"/>
      <c r="T75" s="1624"/>
      <c r="U75" s="1624"/>
      <c r="V75" s="1624"/>
      <c r="W75" s="1624"/>
      <c r="X75" s="1624"/>
      <c r="Y75" s="1624"/>
      <c r="Z75" s="1624"/>
      <c r="AA75" s="1624"/>
      <c r="AB75" s="1624"/>
      <c r="AC75" s="1624"/>
      <c r="AD75" s="1624"/>
      <c r="AE75" s="1624"/>
      <c r="AF75" s="1624"/>
      <c r="AG75" s="1624"/>
      <c r="AH75" s="1624"/>
      <c r="AI75" s="1624"/>
      <c r="AJ75" s="1624"/>
      <c r="AK75" s="1624"/>
      <c r="AL75" s="81"/>
      <c r="AM75" s="26"/>
      <c r="AN75" s="241"/>
    </row>
    <row r="76" spans="1:46" s="4" customFormat="1" ht="12.75" customHeight="1">
      <c r="A76" s="26"/>
      <c r="B76" s="1624"/>
      <c r="C76" s="1624"/>
      <c r="D76" s="1624"/>
      <c r="E76" s="1624"/>
      <c r="F76" s="1624"/>
      <c r="G76" s="1624"/>
      <c r="H76" s="1624"/>
      <c r="I76" s="1624"/>
      <c r="J76" s="1624"/>
      <c r="K76" s="1624"/>
      <c r="L76" s="1624"/>
      <c r="M76" s="1624"/>
      <c r="N76" s="1624"/>
      <c r="O76" s="1624"/>
      <c r="P76" s="1624"/>
      <c r="Q76" s="1624"/>
      <c r="R76" s="1624"/>
      <c r="S76" s="1624"/>
      <c r="T76" s="1624"/>
      <c r="U76" s="1624"/>
      <c r="V76" s="1624"/>
      <c r="W76" s="1624"/>
      <c r="X76" s="1624"/>
      <c r="Y76" s="1624"/>
      <c r="Z76" s="1624"/>
      <c r="AA76" s="1624"/>
      <c r="AB76" s="1624"/>
      <c r="AC76" s="1624"/>
      <c r="AD76" s="1624"/>
      <c r="AE76" s="1624"/>
      <c r="AF76" s="1624"/>
      <c r="AG76" s="1624"/>
      <c r="AH76" s="1624"/>
      <c r="AI76" s="1624"/>
      <c r="AJ76" s="1624"/>
      <c r="AK76" s="1624"/>
      <c r="AL76" s="81"/>
      <c r="AM76" s="26"/>
      <c r="AN76" s="241"/>
    </row>
    <row r="77" spans="1:46" s="4" customFormat="1" ht="12.75" customHeight="1">
      <c r="A77" s="26"/>
      <c r="B77" s="1624"/>
      <c r="C77" s="1624"/>
      <c r="D77" s="1624"/>
      <c r="E77" s="1624"/>
      <c r="F77" s="1624"/>
      <c r="G77" s="1624"/>
      <c r="H77" s="1624"/>
      <c r="I77" s="1624"/>
      <c r="J77" s="1624"/>
      <c r="K77" s="1624"/>
      <c r="L77" s="1624"/>
      <c r="M77" s="1624"/>
      <c r="N77" s="1624"/>
      <c r="O77" s="1624"/>
      <c r="P77" s="1624"/>
      <c r="Q77" s="1624"/>
      <c r="R77" s="1624"/>
      <c r="S77" s="1624"/>
      <c r="T77" s="1624"/>
      <c r="U77" s="1624"/>
      <c r="V77" s="1624"/>
      <c r="W77" s="1624"/>
      <c r="X77" s="1624"/>
      <c r="Y77" s="1624"/>
      <c r="Z77" s="1624"/>
      <c r="AA77" s="1624"/>
      <c r="AB77" s="1624"/>
      <c r="AC77" s="1624"/>
      <c r="AD77" s="1624"/>
      <c r="AE77" s="1624"/>
      <c r="AF77" s="1624"/>
      <c r="AG77" s="1624"/>
      <c r="AH77" s="1624"/>
      <c r="AI77" s="1624"/>
      <c r="AJ77" s="1624"/>
      <c r="AK77" s="1624"/>
      <c r="AL77" s="81"/>
      <c r="AM77" s="26"/>
      <c r="AN77" s="241"/>
    </row>
    <row r="78" spans="1:46" s="4" customFormat="1" ht="12.75" customHeight="1">
      <c r="A78" s="26"/>
      <c r="B78" s="1624"/>
      <c r="C78" s="1624"/>
      <c r="D78" s="1624"/>
      <c r="E78" s="1624"/>
      <c r="F78" s="1624"/>
      <c r="G78" s="1624"/>
      <c r="H78" s="1624"/>
      <c r="I78" s="1624"/>
      <c r="J78" s="1624"/>
      <c r="K78" s="1624"/>
      <c r="L78" s="1624"/>
      <c r="M78" s="1624"/>
      <c r="N78" s="1624"/>
      <c r="O78" s="1624"/>
      <c r="P78" s="1624"/>
      <c r="Q78" s="1624"/>
      <c r="R78" s="1624"/>
      <c r="S78" s="1624"/>
      <c r="T78" s="1624"/>
      <c r="U78" s="1624"/>
      <c r="V78" s="1624"/>
      <c r="W78" s="1624"/>
      <c r="X78" s="1624"/>
      <c r="Y78" s="1624"/>
      <c r="Z78" s="1624"/>
      <c r="AA78" s="1624"/>
      <c r="AB78" s="1624"/>
      <c r="AC78" s="1624"/>
      <c r="AD78" s="1624"/>
      <c r="AE78" s="1624"/>
      <c r="AF78" s="1624"/>
      <c r="AG78" s="1624"/>
      <c r="AH78" s="1624"/>
      <c r="AI78" s="1624"/>
      <c r="AJ78" s="1624"/>
      <c r="AK78" s="1624"/>
      <c r="AL78" s="81"/>
      <c r="AM78" s="26"/>
      <c r="AN78" s="241"/>
    </row>
    <row r="79" spans="1:46" s="4" customFormat="1" ht="12.75" customHeight="1">
      <c r="A79" s="26"/>
      <c r="B79" s="1624"/>
      <c r="C79" s="1624"/>
      <c r="D79" s="1624"/>
      <c r="E79" s="1624"/>
      <c r="F79" s="1624"/>
      <c r="G79" s="1624"/>
      <c r="H79" s="1624"/>
      <c r="I79" s="1624"/>
      <c r="J79" s="1624"/>
      <c r="K79" s="1624"/>
      <c r="L79" s="1624"/>
      <c r="M79" s="1624"/>
      <c r="N79" s="1624"/>
      <c r="O79" s="1624"/>
      <c r="P79" s="1624"/>
      <c r="Q79" s="1624"/>
      <c r="R79" s="1624"/>
      <c r="S79" s="1624"/>
      <c r="T79" s="1624"/>
      <c r="U79" s="1624"/>
      <c r="V79" s="1624"/>
      <c r="W79" s="1624"/>
      <c r="X79" s="1624"/>
      <c r="Y79" s="1624"/>
      <c r="Z79" s="1624"/>
      <c r="AA79" s="1624"/>
      <c r="AB79" s="1624"/>
      <c r="AC79" s="1624"/>
      <c r="AD79" s="1624"/>
      <c r="AE79" s="1624"/>
      <c r="AF79" s="1624"/>
      <c r="AG79" s="1624"/>
      <c r="AH79" s="1624"/>
      <c r="AI79" s="1624"/>
      <c r="AJ79" s="1624"/>
      <c r="AK79" s="1624"/>
      <c r="AL79" s="81"/>
      <c r="AM79" s="26"/>
      <c r="AN79" s="241"/>
    </row>
    <row r="80" spans="1:46" s="4" customFormat="1" ht="12.75" customHeight="1">
      <c r="A80" s="26"/>
      <c r="B80" s="1624"/>
      <c r="C80" s="1624"/>
      <c r="D80" s="1624"/>
      <c r="E80" s="1624"/>
      <c r="F80" s="1624"/>
      <c r="G80" s="1624"/>
      <c r="H80" s="1624"/>
      <c r="I80" s="1624"/>
      <c r="J80" s="1624"/>
      <c r="K80" s="1624"/>
      <c r="L80" s="1624"/>
      <c r="M80" s="1624"/>
      <c r="N80" s="1624"/>
      <c r="O80" s="1624"/>
      <c r="P80" s="1624"/>
      <c r="Q80" s="1624"/>
      <c r="R80" s="1624"/>
      <c r="S80" s="1624"/>
      <c r="T80" s="1624"/>
      <c r="U80" s="1624"/>
      <c r="V80" s="1624"/>
      <c r="W80" s="1624"/>
      <c r="X80" s="1624"/>
      <c r="Y80" s="1624"/>
      <c r="Z80" s="1624"/>
      <c r="AA80" s="1624"/>
      <c r="AB80" s="1624"/>
      <c r="AC80" s="1624"/>
      <c r="AD80" s="1624"/>
      <c r="AE80" s="1624"/>
      <c r="AF80" s="1624"/>
      <c r="AG80" s="1624"/>
      <c r="AH80" s="1624"/>
      <c r="AI80" s="1624"/>
      <c r="AJ80" s="1624"/>
      <c r="AK80" s="1624"/>
      <c r="AL80" s="81"/>
      <c r="AM80" s="26"/>
      <c r="AN80" s="241"/>
    </row>
    <row r="81" spans="1:42" ht="12.75" customHeight="1">
      <c r="A81" s="26"/>
      <c r="B81" s="1624"/>
      <c r="C81" s="1624"/>
      <c r="D81" s="1624"/>
      <c r="E81" s="1624"/>
      <c r="F81" s="1624"/>
      <c r="G81" s="1624"/>
      <c r="H81" s="1624"/>
      <c r="I81" s="1624"/>
      <c r="J81" s="1624"/>
      <c r="K81" s="1624"/>
      <c r="L81" s="1624"/>
      <c r="M81" s="1624"/>
      <c r="N81" s="1624"/>
      <c r="O81" s="1624"/>
      <c r="P81" s="1624"/>
      <c r="Q81" s="1624"/>
      <c r="R81" s="1624"/>
      <c r="S81" s="1624"/>
      <c r="T81" s="1624"/>
      <c r="U81" s="1624"/>
      <c r="V81" s="1624"/>
      <c r="W81" s="1624"/>
      <c r="X81" s="1624"/>
      <c r="Y81" s="1624"/>
      <c r="Z81" s="1624"/>
      <c r="AA81" s="1624"/>
      <c r="AB81" s="1624"/>
      <c r="AC81" s="1624"/>
      <c r="AD81" s="1624"/>
      <c r="AE81" s="1624"/>
      <c r="AF81" s="1624"/>
      <c r="AG81" s="1624"/>
      <c r="AH81" s="1624"/>
      <c r="AI81" s="1624"/>
      <c r="AJ81" s="1624"/>
      <c r="AK81" s="1624"/>
      <c r="AL81" s="81"/>
      <c r="AM81" s="26"/>
    </row>
    <row r="82" spans="1:42" s="4" customFormat="1" ht="12.75" customHeight="1">
      <c r="B82" s="1624"/>
      <c r="C82" s="1624"/>
      <c r="D82" s="1624"/>
      <c r="E82" s="1624"/>
      <c r="F82" s="1624"/>
      <c r="G82" s="1624"/>
      <c r="H82" s="1624"/>
      <c r="I82" s="1624"/>
      <c r="J82" s="1624"/>
      <c r="K82" s="1624"/>
      <c r="L82" s="1624"/>
      <c r="M82" s="1624"/>
      <c r="N82" s="1624"/>
      <c r="O82" s="1624"/>
      <c r="P82" s="1624"/>
      <c r="Q82" s="1624"/>
      <c r="R82" s="1624"/>
      <c r="S82" s="1624"/>
      <c r="T82" s="1624"/>
      <c r="U82" s="1624"/>
      <c r="V82" s="1624"/>
      <c r="W82" s="1624"/>
      <c r="X82" s="1624"/>
      <c r="Y82" s="1624"/>
      <c r="Z82" s="1624"/>
      <c r="AA82" s="1624"/>
      <c r="AB82" s="1624"/>
      <c r="AC82" s="1624"/>
      <c r="AD82" s="1624"/>
      <c r="AE82" s="1624"/>
      <c r="AF82" s="1624"/>
      <c r="AG82" s="1624"/>
      <c r="AH82" s="1624"/>
      <c r="AI82" s="1624"/>
      <c r="AJ82" s="1624"/>
      <c r="AK82" s="1624"/>
      <c r="AL82" s="81"/>
      <c r="AN82" s="241"/>
    </row>
    <row r="83" spans="1:42" s="4" customFormat="1" ht="12.75" customHeight="1">
      <c r="B83" s="1624"/>
      <c r="C83" s="1624"/>
      <c r="D83" s="1624"/>
      <c r="E83" s="1624"/>
      <c r="F83" s="1624"/>
      <c r="G83" s="1624"/>
      <c r="H83" s="1624"/>
      <c r="I83" s="1624"/>
      <c r="J83" s="1624"/>
      <c r="K83" s="1624"/>
      <c r="L83" s="1624"/>
      <c r="M83" s="1624"/>
      <c r="N83" s="1624"/>
      <c r="O83" s="1624"/>
      <c r="P83" s="1624"/>
      <c r="Q83" s="1624"/>
      <c r="R83" s="1624"/>
      <c r="S83" s="1624"/>
      <c r="T83" s="1624"/>
      <c r="U83" s="1624"/>
      <c r="V83" s="1624"/>
      <c r="W83" s="1624"/>
      <c r="X83" s="1624"/>
      <c r="Y83" s="1624"/>
      <c r="Z83" s="1624"/>
      <c r="AA83" s="1624"/>
      <c r="AB83" s="1624"/>
      <c r="AC83" s="1624"/>
      <c r="AD83" s="1624"/>
      <c r="AE83" s="1624"/>
      <c r="AF83" s="1624"/>
      <c r="AG83" s="1624"/>
      <c r="AH83" s="1624"/>
      <c r="AI83" s="1624"/>
      <c r="AJ83" s="1624"/>
      <c r="AK83" s="1624"/>
      <c r="AL83" s="81"/>
      <c r="AN83" s="241"/>
    </row>
    <row r="84" spans="1:42" s="4" customFormat="1" ht="14.45" customHeight="1">
      <c r="B84" s="1624"/>
      <c r="C84" s="1624"/>
      <c r="D84" s="1624"/>
      <c r="E84" s="1624"/>
      <c r="F84" s="1624"/>
      <c r="G84" s="1624"/>
      <c r="H84" s="1624"/>
      <c r="I84" s="1624"/>
      <c r="J84" s="1624"/>
      <c r="K84" s="1624"/>
      <c r="L84" s="1624"/>
      <c r="M84" s="1624"/>
      <c r="N84" s="1624"/>
      <c r="O84" s="1624"/>
      <c r="P84" s="1624"/>
      <c r="Q84" s="1624"/>
      <c r="R84" s="1624"/>
      <c r="S84" s="1624"/>
      <c r="T84" s="1624"/>
      <c r="U84" s="1624"/>
      <c r="V84" s="1624"/>
      <c r="W84" s="1624"/>
      <c r="X84" s="1624"/>
      <c r="Y84" s="1624"/>
      <c r="Z84" s="1624"/>
      <c r="AA84" s="1624"/>
      <c r="AB84" s="1624"/>
      <c r="AC84" s="1624"/>
      <c r="AD84" s="1624"/>
      <c r="AE84" s="1624"/>
      <c r="AF84" s="1624"/>
      <c r="AG84" s="1624"/>
      <c r="AH84" s="1624"/>
      <c r="AI84" s="1624"/>
      <c r="AJ84" s="1624"/>
      <c r="AK84" s="1624"/>
      <c r="AL84" s="81"/>
      <c r="AN84" s="241"/>
    </row>
    <row r="85" spans="1:42" s="4" customFormat="1" ht="12.75" customHeight="1">
      <c r="B85" s="1624"/>
      <c r="C85" s="1624"/>
      <c r="D85" s="1624"/>
      <c r="E85" s="1624"/>
      <c r="F85" s="1624"/>
      <c r="G85" s="1624"/>
      <c r="H85" s="1624"/>
      <c r="I85" s="1624"/>
      <c r="J85" s="1624"/>
      <c r="K85" s="1624"/>
      <c r="L85" s="1624"/>
      <c r="M85" s="1624"/>
      <c r="N85" s="1624"/>
      <c r="O85" s="1624"/>
      <c r="P85" s="1624"/>
      <c r="Q85" s="1624"/>
      <c r="R85" s="1624"/>
      <c r="S85" s="1624"/>
      <c r="T85" s="1624"/>
      <c r="U85" s="1624"/>
      <c r="V85" s="1624"/>
      <c r="W85" s="1624"/>
      <c r="X85" s="1624"/>
      <c r="Y85" s="1624"/>
      <c r="Z85" s="1624"/>
      <c r="AA85" s="1624"/>
      <c r="AB85" s="1624"/>
      <c r="AC85" s="1624"/>
      <c r="AD85" s="1624"/>
      <c r="AE85" s="1624"/>
      <c r="AF85" s="1624"/>
      <c r="AG85" s="1624"/>
      <c r="AH85" s="1624"/>
      <c r="AI85" s="1624"/>
      <c r="AJ85" s="1624"/>
      <c r="AK85" s="1624"/>
      <c r="AN85" s="241"/>
    </row>
    <row r="86" spans="1:42" s="4" customFormat="1" ht="12.75" customHeight="1">
      <c r="B86" s="25" t="s">
        <v>1865</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1866</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1867</v>
      </c>
      <c r="F90" s="26"/>
      <c r="G90" s="26"/>
      <c r="H90" s="26"/>
      <c r="I90" s="26"/>
      <c r="J90" s="26"/>
      <c r="K90" s="26"/>
      <c r="L90" s="26"/>
      <c r="M90" s="26"/>
      <c r="N90" s="26"/>
      <c r="O90" s="26"/>
      <c r="P90" s="26"/>
      <c r="Q90" s="26"/>
      <c r="R90" s="26"/>
      <c r="S90" s="26"/>
      <c r="T90" s="26"/>
      <c r="U90" s="26"/>
      <c r="V90" s="26"/>
      <c r="W90" s="26"/>
      <c r="X90" s="26"/>
      <c r="Y90" s="26"/>
      <c r="Z90" s="26"/>
      <c r="AA90" s="26"/>
      <c r="AB90" s="26"/>
      <c r="AF90" s="1610" t="s">
        <v>1826</v>
      </c>
      <c r="AG90" s="1610"/>
      <c r="AH90" s="1610"/>
      <c r="AI90" s="1610"/>
      <c r="AJ90" s="1610"/>
      <c r="AK90" s="1610"/>
      <c r="AL90" s="1610"/>
      <c r="AN90" s="241"/>
    </row>
    <row r="91" spans="1:42" s="4" customFormat="1" ht="12.75" customHeight="1">
      <c r="C91" s="19"/>
      <c r="D91" s="25"/>
      <c r="E91" s="348" t="s">
        <v>1868</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1869</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1870</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1871</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1872</v>
      </c>
      <c r="F95" s="91"/>
      <c r="G95" s="91"/>
      <c r="H95" s="91"/>
      <c r="I95" s="91"/>
      <c r="J95" s="91"/>
      <c r="K95" s="91"/>
      <c r="L95" s="91"/>
      <c r="M95" s="91"/>
      <c r="N95" s="91"/>
      <c r="O95" s="91"/>
      <c r="P95" s="91"/>
      <c r="Q95" s="91"/>
      <c r="R95" s="91"/>
      <c r="S95" s="91"/>
      <c r="T95" s="91"/>
      <c r="U95" s="91"/>
      <c r="V95" s="91"/>
      <c r="W95" s="91"/>
      <c r="X95" s="91"/>
      <c r="Y95" s="91"/>
      <c r="Z95" s="91"/>
      <c r="AA95" s="91"/>
      <c r="AB95" s="91"/>
      <c r="AF95" s="1610" t="s">
        <v>1873</v>
      </c>
      <c r="AG95" s="1610"/>
      <c r="AH95" s="1610"/>
      <c r="AI95" s="1610"/>
      <c r="AJ95" s="1610"/>
      <c r="AK95" s="1610"/>
      <c r="AL95" s="1610"/>
      <c r="AN95" s="241"/>
    </row>
    <row r="96" spans="1:42" s="4" customFormat="1" ht="12.75" customHeight="1">
      <c r="B96" s="37"/>
      <c r="C96" s="92"/>
      <c r="D96" s="25"/>
      <c r="E96" s="348" t="s">
        <v>1874</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1875</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1876</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1877</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0" t="s">
        <v>1878</v>
      </c>
      <c r="AG100" s="1610"/>
      <c r="AH100" s="1610"/>
      <c r="AI100" s="1610"/>
      <c r="AJ100" s="1610"/>
      <c r="AK100" s="1610"/>
      <c r="AL100" s="1610"/>
      <c r="AN100" s="241"/>
      <c r="AO100" s="25" t="s">
        <v>1879</v>
      </c>
      <c r="AP100" s="4">
        <f>IF(R112="",0,4)</f>
        <v>0</v>
      </c>
    </row>
    <row r="101" spans="1:53" s="4" customFormat="1" ht="12.75" customHeight="1">
      <c r="B101" s="37"/>
      <c r="C101" s="92"/>
      <c r="D101" s="25"/>
      <c r="E101" s="348" t="s">
        <v>1880</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1881</v>
      </c>
      <c r="AP101" s="4">
        <v>3</v>
      </c>
    </row>
    <row r="102" spans="1:53" s="4" customFormat="1" ht="12.75" customHeight="1">
      <c r="B102" s="37"/>
      <c r="C102" s="92"/>
      <c r="D102" s="25"/>
      <c r="E102" s="348" t="s">
        <v>1875</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1876</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1882</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1883</v>
      </c>
    </row>
    <row r="105" spans="1:53" s="4" customFormat="1" ht="12.75" customHeight="1">
      <c r="B105" s="37"/>
      <c r="C105" s="38"/>
      <c r="D105" s="25" t="s">
        <v>1879</v>
      </c>
      <c r="E105" s="348" t="s">
        <v>1872</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0" t="s">
        <v>1884</v>
      </c>
      <c r="AG105" s="1610"/>
      <c r="AH105" s="1610"/>
      <c r="AI105" s="1610"/>
      <c r="AJ105" s="1610"/>
      <c r="AK105" s="1610"/>
      <c r="AL105" s="1610"/>
      <c r="AN105" s="241"/>
    </row>
    <row r="106" spans="1:53" s="4" customFormat="1" ht="12.75" customHeight="1">
      <c r="B106" s="37"/>
      <c r="C106" s="92"/>
      <c r="D106" s="25"/>
      <c r="E106" s="348" t="s">
        <v>1885</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1886</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1887</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1888</v>
      </c>
    </row>
    <row r="109" spans="1:53" s="4" customFormat="1" ht="12.75" customHeight="1">
      <c r="B109" s="37"/>
      <c r="C109" s="38"/>
      <c r="D109" s="25" t="s">
        <v>1881</v>
      </c>
      <c r="E109" s="348" t="s">
        <v>1877</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0" t="s">
        <v>1840</v>
      </c>
      <c r="AG109" s="1610"/>
      <c r="AH109" s="1610"/>
      <c r="AI109" s="1610"/>
      <c r="AJ109" s="1610"/>
      <c r="AK109" s="1610"/>
      <c r="AL109" s="1610"/>
      <c r="AN109" s="241"/>
      <c r="AO109" s="4" t="s">
        <v>1889</v>
      </c>
    </row>
    <row r="110" spans="1:53" s="4" customFormat="1" ht="12.75" customHeight="1">
      <c r="B110" s="37"/>
      <c r="C110" s="38"/>
      <c r="D110" s="25"/>
      <c r="E110" s="348" t="s">
        <v>1890</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1891</v>
      </c>
      <c r="E112" s="93"/>
      <c r="F112" s="93"/>
      <c r="G112" s="93"/>
      <c r="H112" s="1653" t="s">
        <v>19</v>
      </c>
      <c r="I112" s="1653"/>
      <c r="J112" s="93"/>
      <c r="K112" s="93"/>
      <c r="L112" s="93"/>
      <c r="M112" s="825" t="s">
        <v>1892</v>
      </c>
      <c r="R112" s="1752"/>
      <c r="S112" s="1752"/>
      <c r="T112" s="1752"/>
      <c r="U112" s="1752"/>
      <c r="V112" s="1752"/>
      <c r="W112" s="1752"/>
      <c r="Y112" s="1055" t="str">
        <f>IF(AND(H112="(i)",NOT(Application!AF419&gt;25)),AO103,IF(AND(H112="(iv)",OR(R112=AO108,R112=AO109),NOT(AP94)),AO104,""))</f>
        <v/>
      </c>
      <c r="Z112" s="1055"/>
      <c r="AA112" s="1055"/>
      <c r="AB112" s="1055"/>
      <c r="AC112" s="1055"/>
      <c r="AD112" s="1055"/>
      <c r="AE112" s="1055"/>
      <c r="AF112" s="1055"/>
      <c r="AG112" s="1055"/>
      <c r="AH112" s="1055"/>
      <c r="AI112" s="1055"/>
      <c r="AJ112" s="1055"/>
      <c r="AK112" s="1055"/>
      <c r="AL112" s="1055"/>
      <c r="AM112" s="1753"/>
      <c r="AN112" s="844"/>
    </row>
    <row r="113" spans="1:47" s="4" customFormat="1" ht="12.75" customHeight="1">
      <c r="B113" s="37"/>
      <c r="C113" s="92"/>
      <c r="E113" s="93"/>
      <c r="F113" s="93"/>
      <c r="G113" s="93"/>
      <c r="H113" s="93"/>
      <c r="I113" s="93"/>
      <c r="J113" s="93"/>
      <c r="K113" s="93"/>
      <c r="L113" s="93"/>
      <c r="M113" s="93"/>
      <c r="Y113" s="1055"/>
      <c r="Z113" s="1055"/>
      <c r="AA113" s="1055"/>
      <c r="AB113" s="1055"/>
      <c r="AC113" s="1055"/>
      <c r="AD113" s="1055"/>
      <c r="AE113" s="1055"/>
      <c r="AF113" s="1055"/>
      <c r="AG113" s="1055"/>
      <c r="AH113" s="1055"/>
      <c r="AI113" s="1055"/>
      <c r="AJ113" s="1055"/>
      <c r="AK113" s="1055"/>
      <c r="AL113" s="1055"/>
      <c r="AM113" s="1753"/>
      <c r="AN113" s="844"/>
    </row>
    <row r="114" spans="1:47" s="4" customFormat="1" ht="12.75" customHeight="1">
      <c r="B114" s="37"/>
      <c r="C114" s="92"/>
      <c r="D114" s="4" t="s">
        <v>1893</v>
      </c>
      <c r="E114" s="93"/>
      <c r="F114" s="93"/>
      <c r="G114" s="93"/>
      <c r="H114" s="93"/>
      <c r="I114" s="93"/>
      <c r="J114" s="93"/>
      <c r="K114" s="93"/>
      <c r="L114" s="93"/>
      <c r="M114" s="93"/>
      <c r="AN114" s="241"/>
      <c r="AP114" s="386"/>
      <c r="AU114" s="386"/>
    </row>
    <row r="115" spans="1:47" s="4" customFormat="1" ht="12.75" customHeight="1">
      <c r="B115" s="37"/>
      <c r="C115" s="92"/>
      <c r="D115" s="4" t="s">
        <v>1894</v>
      </c>
      <c r="E115" s="93"/>
      <c r="F115" s="93"/>
      <c r="G115" s="93"/>
      <c r="H115" s="93"/>
      <c r="I115" s="93"/>
      <c r="J115" s="93"/>
      <c r="K115" s="93"/>
      <c r="L115" s="93"/>
      <c r="M115" s="93"/>
      <c r="AN115" s="241"/>
    </row>
    <row r="116" spans="1:47" s="4" customFormat="1" ht="12.75" customHeight="1">
      <c r="B116" s="37"/>
      <c r="C116" s="92"/>
      <c r="D116" s="1743" t="s">
        <v>1895</v>
      </c>
      <c r="E116" s="1743"/>
      <c r="F116" s="1743"/>
      <c r="G116" s="1743"/>
      <c r="H116" s="1743"/>
      <c r="I116" s="1743"/>
      <c r="J116" s="1743"/>
      <c r="K116" s="1743"/>
      <c r="L116" s="1743"/>
      <c r="M116" s="1743"/>
      <c r="N116" s="1743"/>
      <c r="O116" s="1743"/>
      <c r="P116" s="1743"/>
      <c r="Q116" s="1743"/>
      <c r="R116" s="1743"/>
      <c r="S116" s="1743"/>
      <c r="T116" s="1743"/>
      <c r="U116" s="1743"/>
      <c r="V116" s="1743"/>
      <c r="W116" s="1743"/>
      <c r="X116" s="1743"/>
      <c r="Y116" s="1743"/>
      <c r="Z116" s="1743"/>
      <c r="AA116" s="1743"/>
      <c r="AB116" s="1743"/>
      <c r="AC116" s="1743"/>
      <c r="AD116" s="1743"/>
      <c r="AE116" s="1743"/>
      <c r="AF116" s="1743"/>
      <c r="AG116" s="1743"/>
      <c r="AH116" s="1743"/>
      <c r="AN116" s="241"/>
      <c r="AO116" s="4" t="s">
        <v>326</v>
      </c>
      <c r="AP116" s="386">
        <v>0</v>
      </c>
    </row>
    <row r="117" spans="1:47" s="4" customFormat="1" ht="12.75" customHeight="1">
      <c r="B117" s="37"/>
      <c r="C117" s="92"/>
      <c r="D117" s="1743"/>
      <c r="E117" s="1743"/>
      <c r="F117" s="1743"/>
      <c r="G117" s="1743"/>
      <c r="H117" s="1743"/>
      <c r="I117" s="1743"/>
      <c r="J117" s="1743"/>
      <c r="K117" s="1743"/>
      <c r="L117" s="1743"/>
      <c r="M117" s="1743"/>
      <c r="N117" s="1743"/>
      <c r="O117" s="1743"/>
      <c r="P117" s="1743"/>
      <c r="Q117" s="1743"/>
      <c r="R117" s="1743"/>
      <c r="S117" s="1743"/>
      <c r="T117" s="1743"/>
      <c r="U117" s="1743"/>
      <c r="V117" s="1743"/>
      <c r="W117" s="1743"/>
      <c r="X117" s="1743"/>
      <c r="Y117" s="1743"/>
      <c r="Z117" s="1743"/>
      <c r="AA117" s="1743"/>
      <c r="AB117" s="1743"/>
      <c r="AC117" s="1743"/>
      <c r="AD117" s="1743"/>
      <c r="AE117" s="1743"/>
      <c r="AF117" s="1743"/>
      <c r="AG117" s="1743"/>
      <c r="AH117" s="1743"/>
      <c r="AN117" s="241"/>
      <c r="AO117" s="4" t="s">
        <v>1896</v>
      </c>
      <c r="AP117" s="4">
        <v>3</v>
      </c>
    </row>
    <row r="118" spans="1:47" s="4" customFormat="1" ht="12.75" customHeight="1">
      <c r="B118" s="37"/>
      <c r="C118" s="92"/>
      <c r="E118" s="4" t="s">
        <v>1891</v>
      </c>
      <c r="F118" s="93"/>
      <c r="G118" s="93"/>
      <c r="H118" s="1751" t="s">
        <v>326</v>
      </c>
      <c r="I118" s="1751"/>
      <c r="J118" s="1751"/>
      <c r="K118" s="1751"/>
      <c r="L118" s="1751"/>
      <c r="M118" s="1751"/>
      <c r="N118" s="1751"/>
      <c r="O118" s="1751"/>
      <c r="P118" s="1751"/>
      <c r="Q118" s="1751"/>
      <c r="R118" s="1751"/>
      <c r="S118" s="1751"/>
      <c r="T118" s="1751"/>
      <c r="U118" s="1751"/>
      <c r="V118" s="1751"/>
      <c r="W118" s="1751"/>
      <c r="X118" s="1751"/>
      <c r="Y118" s="1751"/>
      <c r="Z118" s="1751"/>
      <c r="AA118" s="1751"/>
      <c r="AB118" s="1751"/>
      <c r="AC118" s="1751"/>
      <c r="AD118" s="1751"/>
      <c r="AE118" s="1751"/>
      <c r="AN118" s="241"/>
      <c r="AO118" s="4" t="s">
        <v>1897</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02" t="s">
        <v>326</v>
      </c>
      <c r="C120" s="1302"/>
      <c r="D120" s="42"/>
      <c r="E120" s="1624" t="s">
        <v>1898</v>
      </c>
      <c r="F120" s="1624"/>
      <c r="G120" s="1624"/>
      <c r="H120" s="1624"/>
      <c r="I120" s="1624"/>
      <c r="J120" s="1624"/>
      <c r="K120" s="1624"/>
      <c r="L120" s="1624"/>
      <c r="M120" s="1624"/>
      <c r="N120" s="1624"/>
      <c r="O120" s="1624"/>
      <c r="P120" s="1624"/>
      <c r="Q120" s="1624"/>
      <c r="R120" s="1624"/>
      <c r="S120" s="1624"/>
      <c r="T120" s="1624"/>
      <c r="U120" s="1624"/>
      <c r="V120" s="1624"/>
      <c r="W120" s="1624"/>
      <c r="X120" s="1624"/>
      <c r="Y120" s="1624"/>
      <c r="Z120" s="1624"/>
      <c r="AA120" s="1624"/>
      <c r="AB120" s="1624"/>
      <c r="AC120" s="1624"/>
      <c r="AD120" s="1624"/>
      <c r="AE120" s="1624"/>
      <c r="AF120" s="1624"/>
      <c r="AG120" s="1624"/>
      <c r="AH120" s="42"/>
      <c r="AI120" s="42"/>
      <c r="AJ120" s="42"/>
      <c r="AK120" s="42"/>
      <c r="AL120" s="42"/>
      <c r="AN120" s="241"/>
    </row>
    <row r="121" spans="1:47" s="4" customFormat="1" ht="12.75" customHeight="1">
      <c r="B121" s="37"/>
      <c r="C121" s="92"/>
      <c r="D121" s="42"/>
      <c r="E121" s="1624"/>
      <c r="F121" s="1624"/>
      <c r="G121" s="1624"/>
      <c r="H121" s="1624"/>
      <c r="I121" s="1624"/>
      <c r="J121" s="1624"/>
      <c r="K121" s="1624"/>
      <c r="L121" s="1624"/>
      <c r="M121" s="1624"/>
      <c r="N121" s="1624"/>
      <c r="O121" s="1624"/>
      <c r="P121" s="1624"/>
      <c r="Q121" s="1624"/>
      <c r="R121" s="1624"/>
      <c r="S121" s="1624"/>
      <c r="T121" s="1624"/>
      <c r="U121" s="1624"/>
      <c r="V121" s="1624"/>
      <c r="W121" s="1624"/>
      <c r="X121" s="1624"/>
      <c r="Y121" s="1624"/>
      <c r="Z121" s="1624"/>
      <c r="AA121" s="1624"/>
      <c r="AB121" s="1624"/>
      <c r="AC121" s="1624"/>
      <c r="AD121" s="1624"/>
      <c r="AE121" s="1624"/>
      <c r="AF121" s="1624"/>
      <c r="AG121" s="1624"/>
      <c r="AH121" s="42"/>
      <c r="AI121" s="42"/>
      <c r="AJ121" s="42"/>
      <c r="AK121" s="42"/>
      <c r="AL121" s="42"/>
      <c r="AN121" s="241"/>
    </row>
    <row r="122" spans="1:47" s="4" customFormat="1" ht="12.75" customHeight="1">
      <c r="B122" s="37"/>
      <c r="C122" s="92"/>
      <c r="D122" s="42"/>
      <c r="E122" s="1624"/>
      <c r="F122" s="1624"/>
      <c r="G122" s="1624"/>
      <c r="H122" s="1624"/>
      <c r="I122" s="1624"/>
      <c r="J122" s="1624"/>
      <c r="K122" s="1624"/>
      <c r="L122" s="1624"/>
      <c r="M122" s="1624"/>
      <c r="N122" s="1624"/>
      <c r="O122" s="1624"/>
      <c r="P122" s="1624"/>
      <c r="Q122" s="1624"/>
      <c r="R122" s="1624"/>
      <c r="S122" s="1624"/>
      <c r="T122" s="1624"/>
      <c r="U122" s="1624"/>
      <c r="V122" s="1624"/>
      <c r="W122" s="1624"/>
      <c r="X122" s="1624"/>
      <c r="Y122" s="1624"/>
      <c r="Z122" s="1624"/>
      <c r="AA122" s="1624"/>
      <c r="AB122" s="1624"/>
      <c r="AC122" s="1624"/>
      <c r="AD122" s="1624"/>
      <c r="AE122" s="1624"/>
      <c r="AF122" s="1624"/>
      <c r="AG122" s="1624"/>
      <c r="AH122" s="42"/>
      <c r="AI122" s="42"/>
      <c r="AJ122" s="42"/>
      <c r="AK122" s="42"/>
      <c r="AL122" s="42"/>
      <c r="AN122" s="241"/>
    </row>
    <row r="123" spans="1:47" s="4" customFormat="1" ht="12.75" customHeight="1">
      <c r="B123" s="37"/>
      <c r="C123" s="92"/>
      <c r="D123" s="253"/>
      <c r="E123" s="1747"/>
      <c r="F123" s="1747"/>
      <c r="G123" s="1747"/>
      <c r="H123" s="1747"/>
      <c r="I123" s="1747"/>
      <c r="J123" s="1747"/>
      <c r="K123" s="1747"/>
      <c r="L123" s="1747"/>
      <c r="M123" s="1747"/>
      <c r="N123" s="1747"/>
      <c r="O123" s="1747"/>
      <c r="P123" s="1747"/>
      <c r="Q123" s="1747"/>
      <c r="R123" s="1747"/>
      <c r="S123" s="1747"/>
      <c r="T123" s="1747"/>
      <c r="U123" s="1747"/>
      <c r="V123" s="1747"/>
      <c r="W123" s="1747"/>
      <c r="X123" s="1747"/>
      <c r="Y123" s="1747"/>
      <c r="Z123" s="1747"/>
      <c r="AA123" s="1747"/>
      <c r="AB123" s="1747"/>
      <c r="AC123" s="1747"/>
      <c r="AD123" s="1747"/>
      <c r="AE123" s="1747"/>
      <c r="AF123" s="1747"/>
      <c r="AG123" s="174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1899</v>
      </c>
      <c r="AJ124" s="1217">
        <f>VLOOKUP($H$112,$AO$96:$AP$101,2,FALSE)+IF(R112=AO108,0,VLOOKUP($H$118,$AO$116:$AP$118,2,FALSE))</f>
        <v>7</v>
      </c>
      <c r="AK124" s="1219"/>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1900</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44" t="s">
        <v>1901</v>
      </c>
      <c r="F128" s="1744"/>
      <c r="G128" s="1744"/>
      <c r="H128" s="1744"/>
      <c r="I128" s="1744"/>
      <c r="J128" s="1744"/>
      <c r="K128" s="1744"/>
      <c r="L128" s="1744"/>
      <c r="M128" s="1744"/>
      <c r="N128" s="1744"/>
      <c r="O128" s="1744"/>
      <c r="P128" s="1744"/>
      <c r="Q128" s="1744"/>
      <c r="R128" s="1744"/>
      <c r="S128" s="1744"/>
      <c r="T128" s="1744"/>
      <c r="U128" s="1744"/>
      <c r="V128" s="1744"/>
      <c r="W128" s="1744"/>
      <c r="X128" s="1744"/>
      <c r="Y128" s="1744"/>
      <c r="Z128" s="1744"/>
      <c r="AA128" s="1744"/>
      <c r="AB128" s="1744"/>
      <c r="AC128" s="1744"/>
      <c r="AD128" s="1744"/>
      <c r="AF128" s="1610" t="s">
        <v>1840</v>
      </c>
      <c r="AG128" s="1610"/>
      <c r="AH128" s="1610"/>
      <c r="AI128" s="1610"/>
      <c r="AJ128" s="1610"/>
      <c r="AK128" s="1610"/>
      <c r="AL128" s="1610"/>
      <c r="AM128" s="4"/>
      <c r="AN128" s="252"/>
      <c r="AO128" s="4" t="str">
        <f>S133</f>
        <v>N/A</v>
      </c>
    </row>
    <row r="129" spans="1:42" s="4" customFormat="1" ht="12.75" customHeight="1">
      <c r="A129" s="97"/>
      <c r="B129" s="37"/>
      <c r="C129" s="92"/>
      <c r="D129" s="25"/>
      <c r="E129" s="1744"/>
      <c r="F129" s="1744"/>
      <c r="G129" s="1744"/>
      <c r="H129" s="1744"/>
      <c r="I129" s="1744"/>
      <c r="J129" s="1744"/>
      <c r="K129" s="1744"/>
      <c r="L129" s="1744"/>
      <c r="M129" s="1744"/>
      <c r="N129" s="1744"/>
      <c r="O129" s="1744"/>
      <c r="P129" s="1744"/>
      <c r="Q129" s="1744"/>
      <c r="R129" s="1744"/>
      <c r="S129" s="1744"/>
      <c r="T129" s="1744"/>
      <c r="U129" s="1744"/>
      <c r="V129" s="1744"/>
      <c r="W129" s="1744"/>
      <c r="X129" s="1744"/>
      <c r="Y129" s="1744"/>
      <c r="Z129" s="1744"/>
      <c r="AA129" s="1744"/>
      <c r="AB129" s="1744"/>
      <c r="AC129" s="1744"/>
      <c r="AD129" s="1744"/>
      <c r="AF129" s="37"/>
      <c r="AN129" s="241"/>
    </row>
    <row r="130" spans="1:42" s="4" customFormat="1" ht="12.75" customHeight="1">
      <c r="B130" s="37"/>
      <c r="C130" s="38"/>
      <c r="D130" s="25"/>
      <c r="E130" s="1744"/>
      <c r="F130" s="1744"/>
      <c r="G130" s="1744"/>
      <c r="H130" s="1744"/>
      <c r="I130" s="1744"/>
      <c r="J130" s="1744"/>
      <c r="K130" s="1744"/>
      <c r="L130" s="1744"/>
      <c r="M130" s="1744"/>
      <c r="N130" s="1744"/>
      <c r="O130" s="1744"/>
      <c r="P130" s="1744"/>
      <c r="Q130" s="1744"/>
      <c r="R130" s="1744"/>
      <c r="S130" s="1744"/>
      <c r="T130" s="1744"/>
      <c r="U130" s="1744"/>
      <c r="V130" s="1744"/>
      <c r="W130" s="1744"/>
      <c r="X130" s="1744"/>
      <c r="Y130" s="1744"/>
      <c r="Z130" s="1744"/>
      <c r="AA130" s="1744"/>
      <c r="AB130" s="1744"/>
      <c r="AC130" s="1744"/>
      <c r="AD130" s="1744"/>
      <c r="AF130" s="37"/>
      <c r="AN130" s="241"/>
    </row>
    <row r="131" spans="1:42" s="4" customFormat="1" ht="12.75" customHeight="1">
      <c r="A131" s="32"/>
      <c r="B131" s="264"/>
      <c r="C131" s="98"/>
      <c r="D131" s="25"/>
      <c r="E131" s="1744"/>
      <c r="F131" s="1744"/>
      <c r="G131" s="1744"/>
      <c r="H131" s="1744"/>
      <c r="I131" s="1744"/>
      <c r="J131" s="1744"/>
      <c r="K131" s="1744"/>
      <c r="L131" s="1744"/>
      <c r="M131" s="1744"/>
      <c r="N131" s="1744"/>
      <c r="O131" s="1744"/>
      <c r="P131" s="1744"/>
      <c r="Q131" s="1744"/>
      <c r="R131" s="1744"/>
      <c r="S131" s="1744"/>
      <c r="T131" s="1744"/>
      <c r="U131" s="1744"/>
      <c r="V131" s="1744"/>
      <c r="W131" s="1744"/>
      <c r="X131" s="1744"/>
      <c r="Y131" s="1744"/>
      <c r="Z131" s="1744"/>
      <c r="AA131" s="1744"/>
      <c r="AB131" s="1744"/>
      <c r="AC131" s="1744"/>
      <c r="AD131" s="1744"/>
      <c r="AE131" s="19"/>
      <c r="AF131" s="264"/>
      <c r="AG131" s="19"/>
      <c r="AH131" s="19"/>
      <c r="AI131" s="19"/>
      <c r="AJ131" s="19"/>
      <c r="AN131" s="241"/>
    </row>
    <row r="132" spans="1:42" s="4" customFormat="1" ht="22.9" customHeight="1">
      <c r="B132" s="264"/>
      <c r="C132" s="98"/>
      <c r="D132" s="25"/>
      <c r="E132" s="1744"/>
      <c r="F132" s="1744"/>
      <c r="G132" s="1744"/>
      <c r="H132" s="1744"/>
      <c r="I132" s="1744"/>
      <c r="J132" s="1744"/>
      <c r="K132" s="1744"/>
      <c r="L132" s="1744"/>
      <c r="M132" s="1744"/>
      <c r="N132" s="1744"/>
      <c r="O132" s="1744"/>
      <c r="P132" s="1744"/>
      <c r="Q132" s="1744"/>
      <c r="R132" s="1744"/>
      <c r="S132" s="1744"/>
      <c r="T132" s="1744"/>
      <c r="U132" s="1744"/>
      <c r="V132" s="1744"/>
      <c r="W132" s="1744"/>
      <c r="X132" s="1744"/>
      <c r="Y132" s="1744"/>
      <c r="Z132" s="1744"/>
      <c r="AA132" s="1744"/>
      <c r="AB132" s="1744"/>
      <c r="AC132" s="1744"/>
      <c r="AD132" s="1744"/>
      <c r="AE132" s="19"/>
      <c r="AF132" s="264"/>
      <c r="AG132" s="19"/>
      <c r="AH132" s="19"/>
      <c r="AI132" s="19"/>
      <c r="AJ132" s="19"/>
      <c r="AN132" s="241"/>
    </row>
    <row r="133" spans="1:42" s="4" customFormat="1" ht="12.75" customHeight="1">
      <c r="B133" s="264"/>
      <c r="C133" s="38"/>
      <c r="D133" s="25"/>
      <c r="E133" s="19" t="s">
        <v>1902</v>
      </c>
      <c r="F133" s="584"/>
      <c r="G133" s="584"/>
      <c r="H133" s="584"/>
      <c r="I133" s="584"/>
      <c r="J133" s="584"/>
      <c r="K133" s="584"/>
      <c r="L133" s="584"/>
      <c r="M133" s="584"/>
      <c r="N133" s="584"/>
      <c r="O133" s="584"/>
      <c r="P133" s="584"/>
      <c r="Q133" s="584"/>
      <c r="R133" s="584"/>
      <c r="S133" s="1742" t="s">
        <v>326</v>
      </c>
      <c r="T133" s="1742"/>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1903</v>
      </c>
      <c r="F135" s="99"/>
      <c r="G135" s="99"/>
      <c r="H135" s="99"/>
      <c r="I135" s="99"/>
      <c r="J135" s="99"/>
      <c r="K135" s="99"/>
      <c r="L135" s="99"/>
      <c r="M135" s="99"/>
      <c r="N135" s="99"/>
      <c r="O135" s="99"/>
      <c r="P135" s="99"/>
      <c r="Q135" s="99"/>
      <c r="R135" s="99"/>
      <c r="S135" s="99"/>
      <c r="T135" s="99"/>
      <c r="W135" s="99"/>
      <c r="X135" s="99"/>
      <c r="Y135" s="99"/>
      <c r="Z135" s="99"/>
      <c r="AA135" s="99"/>
      <c r="AB135" s="99"/>
      <c r="AF135" s="1610" t="s">
        <v>1904</v>
      </c>
      <c r="AG135" s="1610"/>
      <c r="AH135" s="1610"/>
      <c r="AI135" s="1610"/>
      <c r="AJ135" s="1610"/>
      <c r="AK135" s="1610"/>
      <c r="AL135" s="161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1891</v>
      </c>
      <c r="E137" s="93"/>
      <c r="F137" s="93"/>
      <c r="G137" s="93"/>
      <c r="H137" s="1653" t="s">
        <v>19</v>
      </c>
      <c r="I137" s="1653"/>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1905</v>
      </c>
      <c r="AJ139" s="1217">
        <f>VLOOKUP($H$137,$AO$133:$AP$135,2,FALSE)</f>
        <v>3</v>
      </c>
      <c r="AK139" s="1219"/>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1906</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1907</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0" t="s">
        <v>1840</v>
      </c>
      <c r="AG143" s="1610"/>
      <c r="AH143" s="1610"/>
      <c r="AI143" s="1610"/>
      <c r="AJ143" s="1610"/>
      <c r="AK143" s="1610"/>
      <c r="AL143" s="1610"/>
      <c r="AN143" s="241"/>
    </row>
    <row r="144" spans="1:42" s="4" customFormat="1" ht="12.75" customHeight="1">
      <c r="D144" s="25"/>
      <c r="E144" s="19" t="s">
        <v>1908</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0" t="s">
        <v>1904</v>
      </c>
      <c r="AG146" s="1610"/>
      <c r="AH146" s="1610"/>
      <c r="AI146" s="1610"/>
      <c r="AJ146" s="1610"/>
      <c r="AK146" s="1610"/>
      <c r="AL146" s="1610"/>
      <c r="AN146" s="241"/>
    </row>
    <row r="147" spans="1:42" s="4" customFormat="1" ht="12.75" customHeight="1">
      <c r="B147" s="37"/>
      <c r="C147" s="38"/>
      <c r="D147" s="25"/>
      <c r="E147" s="19" t="s">
        <v>1910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1891</v>
      </c>
      <c r="E149" s="93"/>
      <c r="F149" s="93"/>
      <c r="G149" s="93"/>
      <c r="H149" s="1653" t="s">
        <v>19</v>
      </c>
      <c r="I149" s="1653"/>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1911</v>
      </c>
      <c r="AJ151" s="1217">
        <f>VLOOKUP(H149,AO140:AP142,2,FALSE)</f>
        <v>3</v>
      </c>
      <c r="AK151" s="1219"/>
      <c r="AL151" s="403"/>
      <c r="AN151" s="241"/>
    </row>
    <row r="152" spans="1:42" s="4" customFormat="1" ht="12.75" customHeight="1">
      <c r="B152" s="37"/>
      <c r="C152" s="38"/>
      <c r="AN152" s="241"/>
    </row>
    <row r="153" spans="1:42" s="4" customFormat="1" ht="12.75" customHeight="1">
      <c r="C153" s="3" t="s">
        <v>1912</v>
      </c>
      <c r="AN153" s="241"/>
    </row>
    <row r="154" spans="1:42" s="4" customFormat="1" ht="12.75" customHeight="1">
      <c r="C154" s="3"/>
      <c r="D154" s="229" t="s">
        <v>1913</v>
      </c>
      <c r="AN154" s="241"/>
    </row>
    <row r="155" spans="1:42" s="4" customFormat="1" ht="12.75" customHeight="1">
      <c r="C155" s="3"/>
      <c r="AN155" s="241"/>
    </row>
    <row r="156" spans="1:42" s="4" customFormat="1" ht="12.75" customHeight="1">
      <c r="C156" s="3"/>
      <c r="D156" s="25" t="s">
        <v>19</v>
      </c>
      <c r="E156" s="1624" t="s">
        <v>1914</v>
      </c>
      <c r="F156" s="1624"/>
      <c r="G156" s="1624"/>
      <c r="H156" s="1624"/>
      <c r="I156" s="1624"/>
      <c r="J156" s="1624"/>
      <c r="K156" s="1624"/>
      <c r="L156" s="1624"/>
      <c r="M156" s="1624"/>
      <c r="N156" s="1624"/>
      <c r="O156" s="1624"/>
      <c r="P156" s="1624"/>
      <c r="Q156" s="1624"/>
      <c r="R156" s="1624"/>
      <c r="S156" s="1624"/>
      <c r="T156" s="1624"/>
      <c r="U156" s="1624"/>
      <c r="V156" s="1624"/>
      <c r="W156" s="1624"/>
      <c r="X156" s="1624"/>
      <c r="Y156" s="1624"/>
      <c r="Z156" s="1624"/>
      <c r="AA156" s="1624"/>
      <c r="AB156" s="1624"/>
      <c r="AC156" s="1624"/>
      <c r="AE156" s="280"/>
      <c r="AF156" s="1392" t="s">
        <v>1878</v>
      </c>
      <c r="AG156" s="1392"/>
      <c r="AH156" s="1392"/>
      <c r="AI156" s="1392"/>
      <c r="AJ156" s="1392"/>
      <c r="AK156" s="1392"/>
      <c r="AL156" s="1392"/>
      <c r="AN156" s="241"/>
    </row>
    <row r="157" spans="1:42" s="4" customFormat="1" ht="12.75" customHeight="1">
      <c r="C157" s="3"/>
      <c r="E157" s="1624"/>
      <c r="F157" s="1624"/>
      <c r="G157" s="1624"/>
      <c r="H157" s="1624"/>
      <c r="I157" s="1624"/>
      <c r="J157" s="1624"/>
      <c r="K157" s="1624"/>
      <c r="L157" s="1624"/>
      <c r="M157" s="1624"/>
      <c r="N157" s="1624"/>
      <c r="O157" s="1624"/>
      <c r="P157" s="1624"/>
      <c r="Q157" s="1624"/>
      <c r="R157" s="1624"/>
      <c r="S157" s="1624"/>
      <c r="T157" s="1624"/>
      <c r="U157" s="1624"/>
      <c r="V157" s="1624"/>
      <c r="W157" s="1624"/>
      <c r="X157" s="1624"/>
      <c r="Y157" s="1624"/>
      <c r="Z157" s="1624"/>
      <c r="AA157" s="1624"/>
      <c r="AB157" s="1624"/>
      <c r="AC157" s="1624"/>
      <c r="AE157" s="280"/>
      <c r="AF157" s="280"/>
      <c r="AG157" s="280"/>
      <c r="AH157" s="280"/>
      <c r="AI157" s="280"/>
      <c r="AJ157" s="280"/>
      <c r="AK157" s="280"/>
      <c r="AL157" s="280"/>
      <c r="AN157" s="241"/>
    </row>
    <row r="158" spans="1:42" s="4" customFormat="1" ht="12.75" customHeight="1">
      <c r="C158" s="3"/>
      <c r="D158" s="25"/>
      <c r="E158" s="1624"/>
      <c r="F158" s="1624"/>
      <c r="G158" s="1624"/>
      <c r="H158" s="1624"/>
      <c r="I158" s="1624"/>
      <c r="J158" s="1624"/>
      <c r="K158" s="1624"/>
      <c r="L158" s="1624"/>
      <c r="M158" s="1624"/>
      <c r="N158" s="1624"/>
      <c r="O158" s="1624"/>
      <c r="P158" s="1624"/>
      <c r="Q158" s="1624"/>
      <c r="R158" s="1624"/>
      <c r="S158" s="1624"/>
      <c r="T158" s="1624"/>
      <c r="U158" s="1624"/>
      <c r="V158" s="1624"/>
      <c r="W158" s="1624"/>
      <c r="X158" s="1624"/>
      <c r="Y158" s="1624"/>
      <c r="Z158" s="1624"/>
      <c r="AA158" s="1624"/>
      <c r="AB158" s="1624"/>
      <c r="AC158" s="1624"/>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24" t="s">
        <v>1915</v>
      </c>
      <c r="F160" s="1624"/>
      <c r="G160" s="1624"/>
      <c r="H160" s="1624"/>
      <c r="I160" s="1624"/>
      <c r="J160" s="1624"/>
      <c r="K160" s="1624"/>
      <c r="L160" s="1624"/>
      <c r="M160" s="1624"/>
      <c r="N160" s="1624"/>
      <c r="O160" s="1624"/>
      <c r="P160" s="1624"/>
      <c r="Q160" s="1624"/>
      <c r="R160" s="1624"/>
      <c r="S160" s="1624"/>
      <c r="T160" s="1624"/>
      <c r="U160" s="1624"/>
      <c r="V160" s="1624"/>
      <c r="W160" s="1624"/>
      <c r="X160" s="1624"/>
      <c r="Y160" s="1624"/>
      <c r="Z160" s="1624"/>
      <c r="AA160" s="1624"/>
      <c r="AB160" s="1624"/>
      <c r="AC160" s="1624"/>
      <c r="AE160" s="280"/>
      <c r="AF160" s="1392" t="s">
        <v>1884</v>
      </c>
      <c r="AG160" s="1392"/>
      <c r="AH160" s="1392"/>
      <c r="AI160" s="1392"/>
      <c r="AJ160" s="1392"/>
      <c r="AK160" s="1392"/>
      <c r="AL160" s="1392"/>
      <c r="AN160" s="241"/>
    </row>
    <row r="161" spans="1:42" s="4" customFormat="1" ht="12.75" customHeight="1">
      <c r="C161" s="3"/>
      <c r="E161" s="1624"/>
      <c r="F161" s="1624"/>
      <c r="G161" s="1624"/>
      <c r="H161" s="1624"/>
      <c r="I161" s="1624"/>
      <c r="J161" s="1624"/>
      <c r="K161" s="1624"/>
      <c r="L161" s="1624"/>
      <c r="M161" s="1624"/>
      <c r="N161" s="1624"/>
      <c r="O161" s="1624"/>
      <c r="P161" s="1624"/>
      <c r="Q161" s="1624"/>
      <c r="R161" s="1624"/>
      <c r="S161" s="1624"/>
      <c r="T161" s="1624"/>
      <c r="U161" s="1624"/>
      <c r="V161" s="1624"/>
      <c r="W161" s="1624"/>
      <c r="X161" s="1624"/>
      <c r="Y161" s="1624"/>
      <c r="Z161" s="1624"/>
      <c r="AA161" s="1624"/>
      <c r="AB161" s="1624"/>
      <c r="AC161" s="1624"/>
      <c r="AE161" s="280"/>
      <c r="AF161" s="280"/>
      <c r="AG161" s="280"/>
      <c r="AH161" s="280"/>
      <c r="AI161" s="280"/>
      <c r="AJ161" s="280"/>
      <c r="AK161" s="280"/>
      <c r="AL161" s="280"/>
      <c r="AN161" s="241"/>
    </row>
    <row r="162" spans="1:42" s="4" customFormat="1" ht="15" customHeight="1">
      <c r="C162" s="3"/>
      <c r="D162" s="25"/>
      <c r="E162" s="1624"/>
      <c r="F162" s="1624"/>
      <c r="G162" s="1624"/>
      <c r="H162" s="1624"/>
      <c r="I162" s="1624"/>
      <c r="J162" s="1624"/>
      <c r="K162" s="1624"/>
      <c r="L162" s="1624"/>
      <c r="M162" s="1624"/>
      <c r="N162" s="1624"/>
      <c r="O162" s="1624"/>
      <c r="P162" s="1624"/>
      <c r="Q162" s="1624"/>
      <c r="R162" s="1624"/>
      <c r="S162" s="1624"/>
      <c r="T162" s="1624"/>
      <c r="U162" s="1624"/>
      <c r="V162" s="1624"/>
      <c r="W162" s="1624"/>
      <c r="X162" s="1624"/>
      <c r="Y162" s="1624"/>
      <c r="Z162" s="1624"/>
      <c r="AA162" s="1624"/>
      <c r="AB162" s="1624"/>
      <c r="AC162" s="1624"/>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24" t="s">
        <v>1916</v>
      </c>
      <c r="F164" s="1624"/>
      <c r="G164" s="1624"/>
      <c r="H164" s="1624"/>
      <c r="I164" s="1624"/>
      <c r="J164" s="1624"/>
      <c r="K164" s="1624"/>
      <c r="L164" s="1624"/>
      <c r="M164" s="1624"/>
      <c r="N164" s="1624"/>
      <c r="O164" s="1624"/>
      <c r="P164" s="1624"/>
      <c r="Q164" s="1624"/>
      <c r="R164" s="1624"/>
      <c r="S164" s="1624"/>
      <c r="T164" s="1624"/>
      <c r="U164" s="1624"/>
      <c r="V164" s="1624"/>
      <c r="W164" s="1624"/>
      <c r="X164" s="1624"/>
      <c r="Y164" s="1624"/>
      <c r="Z164" s="1624"/>
      <c r="AA164" s="1624"/>
      <c r="AB164" s="1624"/>
      <c r="AC164" s="1624"/>
      <c r="AE164" s="280"/>
      <c r="AF164" s="1392" t="s">
        <v>1840</v>
      </c>
      <c r="AG164" s="1392"/>
      <c r="AH164" s="1392"/>
      <c r="AI164" s="1392"/>
      <c r="AJ164" s="1392"/>
      <c r="AK164" s="1392"/>
      <c r="AL164" s="1392"/>
      <c r="AN164" s="241"/>
    </row>
    <row r="165" spans="1:42" s="4" customFormat="1" ht="12.75" customHeight="1">
      <c r="B165" s="37"/>
      <c r="C165" s="38"/>
      <c r="E165" s="1624"/>
      <c r="F165" s="1624"/>
      <c r="G165" s="1624"/>
      <c r="H165" s="1624"/>
      <c r="I165" s="1624"/>
      <c r="J165" s="1624"/>
      <c r="K165" s="1624"/>
      <c r="L165" s="1624"/>
      <c r="M165" s="1624"/>
      <c r="N165" s="1624"/>
      <c r="O165" s="1624"/>
      <c r="P165" s="1624"/>
      <c r="Q165" s="1624"/>
      <c r="R165" s="1624"/>
      <c r="S165" s="1624"/>
      <c r="T165" s="1624"/>
      <c r="U165" s="1624"/>
      <c r="V165" s="1624"/>
      <c r="W165" s="1624"/>
      <c r="X165" s="1624"/>
      <c r="Y165" s="1624"/>
      <c r="Z165" s="1624"/>
      <c r="AA165" s="1624"/>
      <c r="AB165" s="1624"/>
      <c r="AC165" s="1624"/>
      <c r="AE165" s="1392"/>
      <c r="AF165" s="1392"/>
      <c r="AG165" s="1392"/>
      <c r="AH165" s="1392"/>
      <c r="AI165" s="1392"/>
      <c r="AJ165" s="1392"/>
      <c r="AK165" s="1392"/>
      <c r="AL165" s="853"/>
      <c r="AN165" s="241"/>
    </row>
    <row r="166" spans="1:42" s="4" customFormat="1" ht="12.75" customHeight="1">
      <c r="A166" s="97"/>
      <c r="D166" s="25"/>
      <c r="E166" s="1624"/>
      <c r="F166" s="1624"/>
      <c r="G166" s="1624"/>
      <c r="H166" s="1624"/>
      <c r="I166" s="1624"/>
      <c r="J166" s="1624"/>
      <c r="K166" s="1624"/>
      <c r="L166" s="1624"/>
      <c r="M166" s="1624"/>
      <c r="N166" s="1624"/>
      <c r="O166" s="1624"/>
      <c r="P166" s="1624"/>
      <c r="Q166" s="1624"/>
      <c r="R166" s="1624"/>
      <c r="S166" s="1624"/>
      <c r="T166" s="1624"/>
      <c r="U166" s="1624"/>
      <c r="V166" s="1624"/>
      <c r="W166" s="1624"/>
      <c r="X166" s="1624"/>
      <c r="Y166" s="1624"/>
      <c r="Z166" s="1624"/>
      <c r="AA166" s="1624"/>
      <c r="AB166" s="1624"/>
      <c r="AC166" s="1624"/>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1879</v>
      </c>
      <c r="E168" s="1624" t="s">
        <v>1917</v>
      </c>
      <c r="F168" s="1624"/>
      <c r="G168" s="1624"/>
      <c r="H168" s="1624"/>
      <c r="I168" s="1624"/>
      <c r="J168" s="1624"/>
      <c r="K168" s="1624"/>
      <c r="L168" s="1624"/>
      <c r="M168" s="1624"/>
      <c r="N168" s="1624"/>
      <c r="O168" s="1624"/>
      <c r="P168" s="1624"/>
      <c r="Q168" s="1624"/>
      <c r="R168" s="1624"/>
      <c r="S168" s="1624"/>
      <c r="T168" s="1624"/>
      <c r="U168" s="1624"/>
      <c r="V168" s="1624"/>
      <c r="W168" s="1624"/>
      <c r="X168" s="1624"/>
      <c r="Y168" s="1624"/>
      <c r="Z168" s="1624"/>
      <c r="AA168" s="1624"/>
      <c r="AB168" s="1624"/>
      <c r="AC168" s="1624"/>
      <c r="AE168" s="280"/>
      <c r="AF168" s="1392" t="s">
        <v>1884</v>
      </c>
      <c r="AG168" s="1392"/>
      <c r="AH168" s="1392"/>
      <c r="AI168" s="1392"/>
      <c r="AJ168" s="1392"/>
      <c r="AK168" s="1392"/>
      <c r="AL168" s="1392"/>
      <c r="AN168" s="241"/>
    </row>
    <row r="169" spans="1:42" s="4" customFormat="1" ht="12.75" customHeight="1">
      <c r="A169" s="88"/>
      <c r="B169" s="37"/>
      <c r="C169" s="103"/>
      <c r="D169" s="25"/>
      <c r="E169" s="1624"/>
      <c r="F169" s="1624"/>
      <c r="G169" s="1624"/>
      <c r="H169" s="1624"/>
      <c r="I169" s="1624"/>
      <c r="J169" s="1624"/>
      <c r="K169" s="1624"/>
      <c r="L169" s="1624"/>
      <c r="M169" s="1624"/>
      <c r="N169" s="1624"/>
      <c r="O169" s="1624"/>
      <c r="P169" s="1624"/>
      <c r="Q169" s="1624"/>
      <c r="R169" s="1624"/>
      <c r="S169" s="1624"/>
      <c r="T169" s="1624"/>
      <c r="U169" s="1624"/>
      <c r="V169" s="1624"/>
      <c r="W169" s="1624"/>
      <c r="X169" s="1624"/>
      <c r="Y169" s="1624"/>
      <c r="Z169" s="1624"/>
      <c r="AA169" s="1624"/>
      <c r="AB169" s="1624"/>
      <c r="AC169" s="1624"/>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624"/>
      <c r="F170" s="1624"/>
      <c r="G170" s="1624"/>
      <c r="H170" s="1624"/>
      <c r="I170" s="1624"/>
      <c r="J170" s="1624"/>
      <c r="K170" s="1624"/>
      <c r="L170" s="1624"/>
      <c r="M170" s="1624"/>
      <c r="N170" s="1624"/>
      <c r="O170" s="1624"/>
      <c r="P170" s="1624"/>
      <c r="Q170" s="1624"/>
      <c r="R170" s="1624"/>
      <c r="S170" s="1624"/>
      <c r="T170" s="1624"/>
      <c r="U170" s="1624"/>
      <c r="V170" s="1624"/>
      <c r="W170" s="1624"/>
      <c r="X170" s="1624"/>
      <c r="Y170" s="1624"/>
      <c r="Z170" s="1624"/>
      <c r="AA170" s="1624"/>
      <c r="AB170" s="1624"/>
      <c r="AC170" s="1624"/>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1881</v>
      </c>
      <c r="E172" s="1624" t="s">
        <v>1918</v>
      </c>
      <c r="F172" s="1624"/>
      <c r="G172" s="1624"/>
      <c r="H172" s="1624"/>
      <c r="I172" s="1624"/>
      <c r="J172" s="1624"/>
      <c r="K172" s="1624"/>
      <c r="L172" s="1624"/>
      <c r="M172" s="1624"/>
      <c r="N172" s="1624"/>
      <c r="O172" s="1624"/>
      <c r="P172" s="1624"/>
      <c r="Q172" s="1624"/>
      <c r="R172" s="1624"/>
      <c r="S172" s="1624"/>
      <c r="T172" s="1624"/>
      <c r="U172" s="1624"/>
      <c r="V172" s="1624"/>
      <c r="W172" s="1624"/>
      <c r="X172" s="1624"/>
      <c r="Y172" s="1624"/>
      <c r="Z172" s="1624"/>
      <c r="AA172" s="1624"/>
      <c r="AB172" s="1624"/>
      <c r="AC172" s="1624"/>
      <c r="AE172" s="280"/>
      <c r="AF172" s="1392" t="s">
        <v>1840</v>
      </c>
      <c r="AG172" s="1392"/>
      <c r="AH172" s="1392"/>
      <c r="AI172" s="1392"/>
      <c r="AJ172" s="1392"/>
      <c r="AK172" s="1392"/>
      <c r="AL172" s="1392"/>
      <c r="AM172" s="20"/>
      <c r="AN172" s="241"/>
      <c r="AO172" s="25" t="s">
        <v>44</v>
      </c>
      <c r="AP172" s="4">
        <v>3</v>
      </c>
    </row>
    <row r="173" spans="1:42" s="4" customFormat="1" ht="12.75" customHeight="1">
      <c r="B173" s="37"/>
      <c r="C173" s="38"/>
      <c r="D173" s="25"/>
      <c r="E173" s="1624"/>
      <c r="F173" s="1624"/>
      <c r="G173" s="1624"/>
      <c r="H173" s="1624"/>
      <c r="I173" s="1624"/>
      <c r="J173" s="1624"/>
      <c r="K173" s="1624"/>
      <c r="L173" s="1624"/>
      <c r="M173" s="1624"/>
      <c r="N173" s="1624"/>
      <c r="O173" s="1624"/>
      <c r="P173" s="1624"/>
      <c r="Q173" s="1624"/>
      <c r="R173" s="1624"/>
      <c r="S173" s="1624"/>
      <c r="T173" s="1624"/>
      <c r="U173" s="1624"/>
      <c r="V173" s="1624"/>
      <c r="W173" s="1624"/>
      <c r="X173" s="1624"/>
      <c r="Y173" s="1624"/>
      <c r="Z173" s="1624"/>
      <c r="AA173" s="1624"/>
      <c r="AB173" s="1624"/>
      <c r="AC173" s="1624"/>
      <c r="AE173" s="280"/>
      <c r="AF173" s="870"/>
      <c r="AG173" s="280"/>
      <c r="AH173" s="280"/>
      <c r="AI173" s="280"/>
      <c r="AJ173" s="280"/>
      <c r="AK173" s="280"/>
      <c r="AL173" s="280"/>
      <c r="AM173" s="20"/>
      <c r="AN173" s="241"/>
      <c r="AO173" s="25" t="s">
        <v>1879</v>
      </c>
      <c r="AP173" s="104">
        <v>4</v>
      </c>
    </row>
    <row r="174" spans="1:42" s="4" customFormat="1" ht="12.75" customHeight="1">
      <c r="B174" s="37"/>
      <c r="C174" s="38"/>
      <c r="D174" s="25"/>
      <c r="E174" s="1624"/>
      <c r="F174" s="1624"/>
      <c r="G174" s="1624"/>
      <c r="H174" s="1624"/>
      <c r="I174" s="1624"/>
      <c r="J174" s="1624"/>
      <c r="K174" s="1624"/>
      <c r="L174" s="1624"/>
      <c r="M174" s="1624"/>
      <c r="N174" s="1624"/>
      <c r="O174" s="1624"/>
      <c r="P174" s="1624"/>
      <c r="Q174" s="1624"/>
      <c r="R174" s="1624"/>
      <c r="S174" s="1624"/>
      <c r="T174" s="1624"/>
      <c r="U174" s="1624"/>
      <c r="V174" s="1624"/>
      <c r="W174" s="1624"/>
      <c r="X174" s="1624"/>
      <c r="Y174" s="1624"/>
      <c r="Z174" s="1624"/>
      <c r="AA174" s="1624"/>
      <c r="AB174" s="1624"/>
      <c r="AC174" s="1624"/>
      <c r="AE174" s="280"/>
      <c r="AF174" s="870"/>
      <c r="AG174" s="280"/>
      <c r="AH174" s="280"/>
      <c r="AI174" s="280"/>
      <c r="AJ174" s="280"/>
      <c r="AK174" s="280"/>
      <c r="AL174" s="280"/>
      <c r="AM174" s="20"/>
      <c r="AN174" s="241"/>
      <c r="AO174" s="25" t="s">
        <v>1881</v>
      </c>
      <c r="AP174" s="4">
        <v>3</v>
      </c>
    </row>
    <row r="175" spans="1:42" s="4" customFormat="1" ht="12.75" customHeight="1">
      <c r="B175" s="37"/>
      <c r="C175" s="38"/>
      <c r="D175" s="25"/>
      <c r="AE175" s="280"/>
      <c r="AF175" s="280"/>
      <c r="AG175" s="280"/>
      <c r="AH175" s="280"/>
      <c r="AI175" s="280"/>
      <c r="AJ175" s="280"/>
      <c r="AK175" s="280"/>
      <c r="AL175" s="280"/>
      <c r="AM175" s="20"/>
      <c r="AN175" s="241"/>
      <c r="AO175" s="25" t="s">
        <v>1919</v>
      </c>
      <c r="AP175" s="4">
        <v>2</v>
      </c>
    </row>
    <row r="176" spans="1:42" s="4" customFormat="1" ht="12.75" customHeight="1">
      <c r="A176" s="97"/>
      <c r="B176" s="37"/>
      <c r="C176" s="38"/>
      <c r="D176" s="25" t="s">
        <v>1919</v>
      </c>
      <c r="E176" s="1624" t="s">
        <v>1920</v>
      </c>
      <c r="F176" s="1624"/>
      <c r="G176" s="1624"/>
      <c r="H176" s="1624"/>
      <c r="I176" s="1624"/>
      <c r="J176" s="1624"/>
      <c r="K176" s="1624"/>
      <c r="L176" s="1624"/>
      <c r="M176" s="1624"/>
      <c r="N176" s="1624"/>
      <c r="O176" s="1624"/>
      <c r="P176" s="1624"/>
      <c r="Q176" s="1624"/>
      <c r="R176" s="1624"/>
      <c r="S176" s="1624"/>
      <c r="T176" s="1624"/>
      <c r="U176" s="1624"/>
      <c r="V176" s="1624"/>
      <c r="W176" s="1624"/>
      <c r="X176" s="1624"/>
      <c r="Y176" s="1624"/>
      <c r="Z176" s="1624"/>
      <c r="AA176" s="1624"/>
      <c r="AB176" s="1624"/>
      <c r="AC176" s="1624"/>
      <c r="AE176" s="280"/>
      <c r="AF176" s="1392" t="s">
        <v>1904</v>
      </c>
      <c r="AG176" s="1392"/>
      <c r="AH176" s="1392"/>
      <c r="AI176" s="1392"/>
      <c r="AJ176" s="1392"/>
      <c r="AK176" s="1392"/>
      <c r="AL176" s="1392"/>
      <c r="AM176" s="20"/>
      <c r="AN176" s="241"/>
      <c r="AO176" s="25" t="s">
        <v>1921</v>
      </c>
      <c r="AP176" s="4">
        <v>1</v>
      </c>
    </row>
    <row r="177" spans="1:61" s="4" customFormat="1" ht="22.9" customHeight="1">
      <c r="A177" s="97"/>
      <c r="B177" s="37"/>
      <c r="C177" s="38"/>
      <c r="D177" s="25"/>
      <c r="E177" s="1624"/>
      <c r="F177" s="1624"/>
      <c r="G177" s="1624"/>
      <c r="H177" s="1624"/>
      <c r="I177" s="1624"/>
      <c r="J177" s="1624"/>
      <c r="K177" s="1624"/>
      <c r="L177" s="1624"/>
      <c r="M177" s="1624"/>
      <c r="N177" s="1624"/>
      <c r="O177" s="1624"/>
      <c r="P177" s="1624"/>
      <c r="Q177" s="1624"/>
      <c r="R177" s="1624"/>
      <c r="S177" s="1624"/>
      <c r="T177" s="1624"/>
      <c r="U177" s="1624"/>
      <c r="V177" s="1624"/>
      <c r="W177" s="1624"/>
      <c r="X177" s="1624"/>
      <c r="Y177" s="1624"/>
      <c r="Z177" s="1624"/>
      <c r="AA177" s="1624"/>
      <c r="AB177" s="1624"/>
      <c r="AC177" s="1624"/>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1921</v>
      </c>
      <c r="E179" s="1624" t="s">
        <v>1922</v>
      </c>
      <c r="F179" s="1624"/>
      <c r="G179" s="1624"/>
      <c r="H179" s="1624"/>
      <c r="I179" s="1624"/>
      <c r="J179" s="1624"/>
      <c r="K179" s="1624"/>
      <c r="L179" s="1624"/>
      <c r="M179" s="1624"/>
      <c r="N179" s="1624"/>
      <c r="O179" s="1624"/>
      <c r="P179" s="1624"/>
      <c r="Q179" s="1624"/>
      <c r="R179" s="1624"/>
      <c r="S179" s="1624"/>
      <c r="T179" s="1624"/>
      <c r="U179" s="1624"/>
      <c r="V179" s="1624"/>
      <c r="W179" s="1624"/>
      <c r="X179" s="1624"/>
      <c r="Y179" s="1624"/>
      <c r="Z179" s="1624"/>
      <c r="AA179" s="1624"/>
      <c r="AB179" s="1624"/>
      <c r="AC179" s="1624"/>
      <c r="AE179" s="280"/>
      <c r="AF179" s="1392" t="s">
        <v>1923</v>
      </c>
      <c r="AG179" s="1392"/>
      <c r="AH179" s="1392"/>
      <c r="AI179" s="1392"/>
      <c r="AJ179" s="1392"/>
      <c r="AK179" s="1392"/>
      <c r="AL179" s="1392"/>
      <c r="AM179" s="20"/>
      <c r="AN179" s="241"/>
    </row>
    <row r="180" spans="1:61" s="4" customFormat="1" ht="22.9" customHeight="1">
      <c r="A180" s="97"/>
      <c r="B180" s="37"/>
      <c r="C180" s="38"/>
      <c r="D180" s="25"/>
      <c r="E180" s="1624"/>
      <c r="F180" s="1624"/>
      <c r="G180" s="1624"/>
      <c r="H180" s="1624"/>
      <c r="I180" s="1624"/>
      <c r="J180" s="1624"/>
      <c r="K180" s="1624"/>
      <c r="L180" s="1624"/>
      <c r="M180" s="1624"/>
      <c r="N180" s="1624"/>
      <c r="O180" s="1624"/>
      <c r="P180" s="1624"/>
      <c r="Q180" s="1624"/>
      <c r="R180" s="1624"/>
      <c r="S180" s="1624"/>
      <c r="T180" s="1624"/>
      <c r="U180" s="1624"/>
      <c r="V180" s="1624"/>
      <c r="W180" s="1624"/>
      <c r="X180" s="1624"/>
      <c r="Y180" s="1624"/>
      <c r="Z180" s="1624"/>
      <c r="AA180" s="1624"/>
      <c r="AB180" s="1624"/>
      <c r="AC180" s="1624"/>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1891</v>
      </c>
      <c r="E182" s="93"/>
      <c r="F182" s="93"/>
      <c r="G182" s="93"/>
      <c r="H182" s="1653" t="s">
        <v>1919</v>
      </c>
      <c r="I182" s="1653"/>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1924</v>
      </c>
      <c r="AJ184" s="1217">
        <f>VLOOKUP($H$182,$AO$169:$AP$176,2,FALSE)</f>
        <v>2</v>
      </c>
      <c r="AK184" s="1219"/>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1925</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9" t="s">
        <v>1926</v>
      </c>
      <c r="F188" s="1799"/>
      <c r="G188" s="1799"/>
      <c r="H188" s="1799"/>
      <c r="I188" s="1799"/>
      <c r="J188" s="1799"/>
      <c r="K188" s="1799"/>
      <c r="L188" s="1799"/>
      <c r="M188" s="1799"/>
      <c r="N188" s="1799"/>
      <c r="O188" s="1799"/>
      <c r="P188" s="1799"/>
      <c r="Q188" s="1799"/>
      <c r="R188" s="1799"/>
      <c r="S188" s="1799"/>
      <c r="T188" s="1799"/>
      <c r="U188" s="1799"/>
      <c r="V188" s="1799"/>
      <c r="W188" s="1799"/>
      <c r="X188" s="1799"/>
      <c r="Y188" s="1799"/>
      <c r="Z188" s="1799"/>
      <c r="AA188" s="1799"/>
      <c r="AB188" s="1799"/>
      <c r="AD188" s="37"/>
      <c r="AF188" s="1288" t="s">
        <v>1840</v>
      </c>
      <c r="AG188" s="1288"/>
      <c r="AH188" s="1288"/>
      <c r="AI188" s="1288"/>
      <c r="AJ188" s="1288"/>
      <c r="AK188" s="1288"/>
      <c r="AL188" s="1288"/>
      <c r="AN188" s="241"/>
    </row>
    <row r="189" spans="1:61" s="4" customFormat="1" ht="12.75" customHeight="1">
      <c r="A189" s="97"/>
      <c r="B189" s="37"/>
      <c r="C189" s="107"/>
      <c r="D189" s="25"/>
      <c r="E189" s="1799"/>
      <c r="F189" s="1799"/>
      <c r="G189" s="1799"/>
      <c r="H189" s="1799"/>
      <c r="I189" s="1799"/>
      <c r="J189" s="1799"/>
      <c r="K189" s="1799"/>
      <c r="L189" s="1799"/>
      <c r="M189" s="1799"/>
      <c r="N189" s="1799"/>
      <c r="O189" s="1799"/>
      <c r="P189" s="1799"/>
      <c r="Q189" s="1799"/>
      <c r="R189" s="1799"/>
      <c r="S189" s="1799"/>
      <c r="T189" s="1799"/>
      <c r="U189" s="1799"/>
      <c r="V189" s="1799"/>
      <c r="W189" s="1799"/>
      <c r="X189" s="1799"/>
      <c r="Y189" s="1799"/>
      <c r="Z189" s="1799"/>
      <c r="AA189" s="1799"/>
      <c r="AB189" s="1799"/>
      <c r="AD189" s="37"/>
      <c r="AF189" s="1288"/>
      <c r="AG189" s="1288"/>
      <c r="AH189" s="1288"/>
      <c r="AI189" s="1288"/>
      <c r="AJ189" s="1288"/>
      <c r="AK189" s="1288"/>
      <c r="AL189" s="1288"/>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24" t="s">
        <v>1927</v>
      </c>
      <c r="F191" s="1624"/>
      <c r="G191" s="1624"/>
      <c r="H191" s="1624"/>
      <c r="I191" s="1624"/>
      <c r="J191" s="1624"/>
      <c r="K191" s="1624"/>
      <c r="L191" s="1624"/>
      <c r="M191" s="1624"/>
      <c r="N191" s="1624"/>
      <c r="O191" s="1624"/>
      <c r="P191" s="1624"/>
      <c r="Q191" s="1624"/>
      <c r="R191" s="1624"/>
      <c r="S191" s="1624"/>
      <c r="T191" s="1624"/>
      <c r="U191" s="1624"/>
      <c r="V191" s="1624"/>
      <c r="W191" s="1624"/>
      <c r="X191" s="1624"/>
      <c r="Y191" s="1624"/>
      <c r="Z191" s="1624"/>
      <c r="AA191" s="1624"/>
      <c r="AB191" s="1624"/>
      <c r="AF191" s="1392" t="s">
        <v>1840</v>
      </c>
      <c r="AG191" s="1392"/>
      <c r="AH191" s="1392"/>
      <c r="AI191" s="1392"/>
      <c r="AJ191" s="1392"/>
      <c r="AK191" s="1392"/>
      <c r="AL191" s="1392"/>
      <c r="AN191" s="241"/>
      <c r="AO191" s="25" t="s">
        <v>19</v>
      </c>
      <c r="AP191" s="4">
        <v>3</v>
      </c>
    </row>
    <row r="192" spans="1:61" s="4" customFormat="1" ht="12.75" customHeight="1">
      <c r="B192" s="37"/>
      <c r="C192" s="98"/>
      <c r="E192" s="1624"/>
      <c r="F192" s="1624"/>
      <c r="G192" s="1624"/>
      <c r="H192" s="1624"/>
      <c r="I192" s="1624"/>
      <c r="J192" s="1624"/>
      <c r="K192" s="1624"/>
      <c r="L192" s="1624"/>
      <c r="M192" s="1624"/>
      <c r="N192" s="1624"/>
      <c r="O192" s="1624"/>
      <c r="P192" s="1624"/>
      <c r="Q192" s="1624"/>
      <c r="R192" s="1624"/>
      <c r="S192" s="1624"/>
      <c r="T192" s="1624"/>
      <c r="U192" s="1624"/>
      <c r="V192" s="1624"/>
      <c r="W192" s="1624"/>
      <c r="X192" s="1624"/>
      <c r="Y192" s="1624"/>
      <c r="Z192" s="1624"/>
      <c r="AA192" s="1624"/>
      <c r="AB192" s="1624"/>
      <c r="AE192" s="19"/>
      <c r="AF192" s="1392"/>
      <c r="AG192" s="1392"/>
      <c r="AH192" s="1392"/>
      <c r="AI192" s="1392"/>
      <c r="AJ192" s="1392"/>
      <c r="AK192" s="1392"/>
      <c r="AL192" s="1392"/>
      <c r="AN192" s="241"/>
      <c r="AO192" s="25" t="s">
        <v>24</v>
      </c>
      <c r="AP192" s="25">
        <f>3*$AO$197</f>
        <v>0</v>
      </c>
    </row>
    <row r="193" spans="1:53" s="4" customFormat="1" ht="12.75" customHeight="1">
      <c r="B193" s="37"/>
      <c r="C193" s="98"/>
      <c r="E193" s="1624"/>
      <c r="F193" s="1624"/>
      <c r="G193" s="1624"/>
      <c r="H193" s="1624"/>
      <c r="I193" s="1624"/>
      <c r="J193" s="1624"/>
      <c r="K193" s="1624"/>
      <c r="L193" s="1624"/>
      <c r="M193" s="1624"/>
      <c r="N193" s="1624"/>
      <c r="O193" s="1624"/>
      <c r="P193" s="1624"/>
      <c r="Q193" s="1624"/>
      <c r="R193" s="1624"/>
      <c r="S193" s="1624"/>
      <c r="T193" s="1624"/>
      <c r="U193" s="1624"/>
      <c r="V193" s="1624"/>
      <c r="W193" s="1624"/>
      <c r="X193" s="1624"/>
      <c r="Y193" s="1624"/>
      <c r="Z193" s="1624"/>
      <c r="AA193" s="1624"/>
      <c r="AB193" s="1624"/>
      <c r="AE193" s="19"/>
      <c r="AF193" s="264"/>
      <c r="AG193" s="19"/>
      <c r="AH193" s="19"/>
      <c r="AI193" s="19"/>
      <c r="AJ193" s="19"/>
      <c r="AK193" s="19"/>
      <c r="AL193" s="19"/>
      <c r="AN193" s="241"/>
      <c r="AO193" s="4" t="s">
        <v>44</v>
      </c>
      <c r="AP193" s="25">
        <f>2*$AO$197</f>
        <v>0</v>
      </c>
    </row>
    <row r="194" spans="1:53" s="4" customFormat="1" ht="6.75" customHeight="1">
      <c r="B194" s="37"/>
      <c r="C194" s="98"/>
      <c r="E194" s="1624"/>
      <c r="F194" s="1624"/>
      <c r="G194" s="1624"/>
      <c r="H194" s="1624"/>
      <c r="I194" s="1624"/>
      <c r="J194" s="1624"/>
      <c r="K194" s="1624"/>
      <c r="L194" s="1624"/>
      <c r="M194" s="1624"/>
      <c r="N194" s="1624"/>
      <c r="O194" s="1624"/>
      <c r="P194" s="1624"/>
      <c r="Q194" s="1624"/>
      <c r="R194" s="1624"/>
      <c r="S194" s="1624"/>
      <c r="T194" s="1624"/>
      <c r="U194" s="1624"/>
      <c r="V194" s="1624"/>
      <c r="W194" s="1624"/>
      <c r="X194" s="1624"/>
      <c r="Y194" s="1624"/>
      <c r="Z194" s="1624"/>
      <c r="AA194" s="1624"/>
      <c r="AB194" s="1624"/>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24" t="s">
        <v>1928</v>
      </c>
      <c r="F196" s="1624"/>
      <c r="G196" s="1624"/>
      <c r="H196" s="1624"/>
      <c r="I196" s="1624"/>
      <c r="J196" s="1624"/>
      <c r="K196" s="1624"/>
      <c r="L196" s="1624"/>
      <c r="M196" s="1624"/>
      <c r="N196" s="1624"/>
      <c r="O196" s="1624"/>
      <c r="P196" s="1624"/>
      <c r="Q196" s="1624"/>
      <c r="R196" s="1624"/>
      <c r="S196" s="1624"/>
      <c r="T196" s="1624"/>
      <c r="U196" s="1624"/>
      <c r="V196" s="1624"/>
      <c r="W196" s="1624"/>
      <c r="X196" s="1624"/>
      <c r="Y196" s="1624"/>
      <c r="Z196" s="1624"/>
      <c r="AA196" s="1624"/>
      <c r="AB196" s="1624"/>
      <c r="AF196" s="1392" t="s">
        <v>1904</v>
      </c>
      <c r="AG196" s="1392"/>
      <c r="AH196" s="1392"/>
      <c r="AI196" s="1392"/>
      <c r="AJ196" s="1392"/>
      <c r="AK196" s="1392"/>
      <c r="AL196" s="1392"/>
      <c r="AN196" s="241"/>
      <c r="AY196" s="4" t="s">
        <v>1929</v>
      </c>
      <c r="AZ196" s="846">
        <f>Application!S215</f>
        <v>106</v>
      </c>
    </row>
    <row r="197" spans="1:53" s="4" customFormat="1" ht="12.75" customHeight="1">
      <c r="B197" s="37"/>
      <c r="C197" s="38"/>
      <c r="E197" s="1624"/>
      <c r="F197" s="1624"/>
      <c r="G197" s="1624"/>
      <c r="H197" s="1624"/>
      <c r="I197" s="1624"/>
      <c r="J197" s="1624"/>
      <c r="K197" s="1624"/>
      <c r="L197" s="1624"/>
      <c r="M197" s="1624"/>
      <c r="N197" s="1624"/>
      <c r="O197" s="1624"/>
      <c r="P197" s="1624"/>
      <c r="Q197" s="1624"/>
      <c r="R197" s="1624"/>
      <c r="S197" s="1624"/>
      <c r="T197" s="1624"/>
      <c r="U197" s="1624"/>
      <c r="V197" s="1624"/>
      <c r="W197" s="1624"/>
      <c r="X197" s="1624"/>
      <c r="Y197" s="1624"/>
      <c r="Z197" s="1624"/>
      <c r="AA197" s="1624"/>
      <c r="AB197" s="1624"/>
      <c r="AD197" s="37"/>
      <c r="AE197" s="19"/>
      <c r="AF197" s="1392"/>
      <c r="AG197" s="1392"/>
      <c r="AH197" s="1392"/>
      <c r="AI197" s="1392"/>
      <c r="AJ197" s="1392"/>
      <c r="AK197" s="1392"/>
      <c r="AL197" s="1392"/>
      <c r="AN197" s="241"/>
      <c r="AO197" s="104" t="b">
        <f>IF(OR(Application!D214="Special Needs",Application!D211="At-Risk and Special Needs"),IF(BA203&gt;=0.25,TRUE,FALSE),IF(AZ203&gt;=0.25,TRUE,FALSE))</f>
        <v>0</v>
      </c>
      <c r="AY197" s="4" t="s">
        <v>1930</v>
      </c>
      <c r="AZ197" s="846">
        <f>Application!G738</f>
        <v>106</v>
      </c>
    </row>
    <row r="198" spans="1:53" s="4" customFormat="1" ht="12.75" customHeight="1">
      <c r="B198" s="37"/>
      <c r="C198" s="38"/>
      <c r="E198" s="1624"/>
      <c r="F198" s="1624"/>
      <c r="G198" s="1624"/>
      <c r="H198" s="1624"/>
      <c r="I198" s="1624"/>
      <c r="J198" s="1624"/>
      <c r="K198" s="1624"/>
      <c r="L198" s="1624"/>
      <c r="M198" s="1624"/>
      <c r="N198" s="1624"/>
      <c r="O198" s="1624"/>
      <c r="P198" s="1624"/>
      <c r="Q198" s="1624"/>
      <c r="R198" s="1624"/>
      <c r="S198" s="1624"/>
      <c r="T198" s="1624"/>
      <c r="U198" s="1624"/>
      <c r="V198" s="1624"/>
      <c r="W198" s="1624"/>
      <c r="X198" s="1624"/>
      <c r="Y198" s="1624"/>
      <c r="Z198" s="1624"/>
      <c r="AA198" s="1624"/>
      <c r="AB198" s="1624"/>
      <c r="AD198" s="37"/>
      <c r="AE198" s="19"/>
      <c r="AN198" s="241"/>
      <c r="AY198" s="4" t="s">
        <v>1931</v>
      </c>
      <c r="AZ198" s="4">
        <f>Application!CC634</f>
        <v>0</v>
      </c>
    </row>
    <row r="199" spans="1:53" customFormat="1" ht="12.75" customHeight="1">
      <c r="A199" s="4"/>
      <c r="B199" s="37"/>
      <c r="C199" s="38"/>
      <c r="D199" s="4"/>
      <c r="E199" s="1624"/>
      <c r="F199" s="1624"/>
      <c r="G199" s="1624"/>
      <c r="H199" s="1624"/>
      <c r="I199" s="1624"/>
      <c r="J199" s="1624"/>
      <c r="K199" s="1624"/>
      <c r="L199" s="1624"/>
      <c r="M199" s="1624"/>
      <c r="N199" s="1624"/>
      <c r="O199" s="1624"/>
      <c r="P199" s="1624"/>
      <c r="Q199" s="1624"/>
      <c r="R199" s="1624"/>
      <c r="S199" s="1624"/>
      <c r="T199" s="1624"/>
      <c r="U199" s="1624"/>
      <c r="V199" s="1624"/>
      <c r="W199" s="1624"/>
      <c r="X199" s="1624"/>
      <c r="Y199" s="1624"/>
      <c r="Z199" s="1624"/>
      <c r="AA199" s="1624"/>
      <c r="AB199" s="1624"/>
      <c r="AC199" s="4"/>
      <c r="AD199" s="37"/>
      <c r="AE199" s="19"/>
      <c r="AF199" s="19"/>
      <c r="AG199" s="19"/>
      <c r="AH199" s="19"/>
      <c r="AI199" s="19"/>
      <c r="AJ199" s="4"/>
      <c r="AK199" s="4"/>
      <c r="AL199" s="4"/>
      <c r="AM199" s="4"/>
      <c r="AN199" s="173"/>
      <c r="AY199" s="4" t="s">
        <v>1932</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52" t="s">
        <v>1933</v>
      </c>
      <c r="F201" s="1652"/>
      <c r="G201" s="1652"/>
      <c r="H201" s="1652"/>
      <c r="I201" s="1652"/>
      <c r="J201" s="1652"/>
      <c r="K201" s="1652"/>
      <c r="L201" s="1652"/>
      <c r="M201" s="1652"/>
      <c r="N201" s="1652"/>
      <c r="O201" s="1652"/>
      <c r="P201" s="1652"/>
      <c r="Q201" s="1652"/>
      <c r="R201" s="1652"/>
      <c r="S201" s="1652"/>
      <c r="T201" s="1652"/>
      <c r="U201" s="1652"/>
      <c r="V201" s="1652"/>
      <c r="W201" s="1652"/>
      <c r="X201" s="1652"/>
      <c r="Y201" s="1652"/>
      <c r="Z201" s="1652"/>
      <c r="AA201" s="1652"/>
      <c r="AB201" s="1652"/>
      <c r="AC201" s="4"/>
      <c r="AD201" s="37"/>
      <c r="AE201" s="19"/>
      <c r="AF201" s="19"/>
      <c r="AG201" s="19"/>
      <c r="AH201" s="19"/>
      <c r="AI201" s="19"/>
      <c r="AJ201" s="4"/>
      <c r="AK201" s="4"/>
      <c r="AL201" s="4"/>
      <c r="AM201" s="4"/>
      <c r="AN201" s="173"/>
      <c r="AY201" s="4" t="s">
        <v>1934</v>
      </c>
      <c r="AZ201">
        <f>Application!CM634</f>
        <v>0</v>
      </c>
    </row>
    <row r="202" spans="1:53" customFormat="1" ht="12.75" customHeight="1">
      <c r="A202" s="4"/>
      <c r="B202" s="37"/>
      <c r="C202" s="38"/>
      <c r="D202" s="4"/>
      <c r="E202" s="1652"/>
      <c r="F202" s="1652"/>
      <c r="G202" s="1652"/>
      <c r="H202" s="1652"/>
      <c r="I202" s="1652"/>
      <c r="J202" s="1652"/>
      <c r="K202" s="1652"/>
      <c r="L202" s="1652"/>
      <c r="M202" s="1652"/>
      <c r="N202" s="1652"/>
      <c r="O202" s="1652"/>
      <c r="P202" s="1652"/>
      <c r="Q202" s="1652"/>
      <c r="R202" s="1652"/>
      <c r="S202" s="1652"/>
      <c r="T202" s="1652"/>
      <c r="U202" s="1652"/>
      <c r="V202" s="1652"/>
      <c r="W202" s="1652"/>
      <c r="X202" s="1652"/>
      <c r="Y202" s="1652"/>
      <c r="Z202" s="1652"/>
      <c r="AA202" s="1652"/>
      <c r="AB202" s="1652"/>
      <c r="AC202" s="4"/>
      <c r="AD202" s="37"/>
      <c r="AE202" s="19"/>
      <c r="AF202" s="19"/>
      <c r="AG202" s="19"/>
      <c r="AH202" s="19"/>
      <c r="AI202" s="19"/>
      <c r="AJ202" s="4"/>
      <c r="AK202" s="4"/>
      <c r="AL202" s="4"/>
      <c r="AM202" s="4"/>
      <c r="AN202" s="173"/>
      <c r="AY202" s="4" t="s">
        <v>1935</v>
      </c>
      <c r="AZ202">
        <f>AZ198+AZ199+AZ201</f>
        <v>0</v>
      </c>
    </row>
    <row r="203" spans="1:53" customFormat="1" ht="18" customHeight="1">
      <c r="A203" s="4"/>
      <c r="B203" s="37"/>
      <c r="C203" s="38"/>
      <c r="D203" s="4"/>
      <c r="E203" s="1652"/>
      <c r="F203" s="1652"/>
      <c r="G203" s="1652"/>
      <c r="H203" s="1652"/>
      <c r="I203" s="1652"/>
      <c r="J203" s="1652"/>
      <c r="K203" s="1652"/>
      <c r="L203" s="1652"/>
      <c r="M203" s="1652"/>
      <c r="N203" s="1652"/>
      <c r="O203" s="1652"/>
      <c r="P203" s="1652"/>
      <c r="Q203" s="1652"/>
      <c r="R203" s="1652"/>
      <c r="S203" s="1652"/>
      <c r="T203" s="1652"/>
      <c r="U203" s="1652"/>
      <c r="V203" s="1652"/>
      <c r="W203" s="1652"/>
      <c r="X203" s="1652"/>
      <c r="Y203" s="1652"/>
      <c r="Z203" s="1652"/>
      <c r="AA203" s="1652"/>
      <c r="AB203" s="1652"/>
      <c r="AC203" s="4"/>
      <c r="AD203" s="37"/>
      <c r="AE203" s="19"/>
      <c r="AF203" s="19"/>
      <c r="AG203" s="19"/>
      <c r="AH203" s="19"/>
      <c r="AI203" s="19"/>
      <c r="AJ203" s="4"/>
      <c r="AK203" s="4"/>
      <c r="AL203" s="4"/>
      <c r="AM203" s="4"/>
      <c r="AN203" s="173"/>
      <c r="AY203" s="4" t="s">
        <v>1936</v>
      </c>
      <c r="AZ203">
        <f>IFERROR(AZ202/AZ197,0)</f>
        <v>0</v>
      </c>
      <c r="BA203">
        <f>IFERROR(AZ202/(AZ197-AZ196),0)</f>
        <v>0</v>
      </c>
    </row>
    <row r="204" spans="1:53" customFormat="1" ht="12.75" customHeight="1">
      <c r="A204" s="4"/>
      <c r="B204" s="37"/>
      <c r="C204" s="38"/>
      <c r="D204" s="4" t="s">
        <v>1891</v>
      </c>
      <c r="E204" s="93"/>
      <c r="F204" s="93"/>
      <c r="G204" s="93"/>
      <c r="H204" s="1653" t="s">
        <v>326</v>
      </c>
      <c r="I204" s="1653"/>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1937</v>
      </c>
      <c r="AJ206" s="1217">
        <f>VLOOKUP($H$204,$AO$190:$AP$193,2,FALSE)</f>
        <v>0</v>
      </c>
      <c r="AK206" s="1219"/>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1938</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98" t="s">
        <v>1939</v>
      </c>
      <c r="F210" s="1798"/>
      <c r="G210" s="1798"/>
      <c r="H210" s="1798"/>
      <c r="I210" s="1798"/>
      <c r="J210" s="1798"/>
      <c r="K210" s="1798"/>
      <c r="L210" s="1798"/>
      <c r="M210" s="1798"/>
      <c r="N210" s="1798"/>
      <c r="O210" s="1798"/>
      <c r="P210" s="1798"/>
      <c r="Q210" s="1798"/>
      <c r="R210" s="1798"/>
      <c r="S210" s="1798"/>
      <c r="T210" s="1798"/>
      <c r="U210" s="1798"/>
      <c r="V210" s="1798"/>
      <c r="W210" s="1798"/>
      <c r="X210" s="1798"/>
      <c r="Y210" s="1798"/>
      <c r="Z210" s="1798"/>
      <c r="AA210" s="1798"/>
      <c r="AB210" s="1798"/>
      <c r="AC210" s="4"/>
      <c r="AD210" s="4"/>
      <c r="AF210" s="1610" t="s">
        <v>1840</v>
      </c>
      <c r="AG210" s="1610"/>
      <c r="AH210" s="1610"/>
      <c r="AI210" s="1610"/>
      <c r="AJ210" s="1610"/>
      <c r="AK210" s="1610"/>
      <c r="AL210" s="1610"/>
      <c r="AM210" s="4"/>
      <c r="AN210" s="173"/>
      <c r="AO210" s="4" t="s">
        <v>326</v>
      </c>
      <c r="AP210" s="386">
        <v>0</v>
      </c>
    </row>
    <row r="211" spans="1:52" customFormat="1" ht="11.85" customHeight="1">
      <c r="A211" s="4"/>
      <c r="B211" s="37"/>
      <c r="C211" s="92"/>
      <c r="D211" s="25"/>
      <c r="E211" s="1798"/>
      <c r="F211" s="1798"/>
      <c r="G211" s="1798"/>
      <c r="H211" s="1798"/>
      <c r="I211" s="1798"/>
      <c r="J211" s="1798"/>
      <c r="K211" s="1798"/>
      <c r="L211" s="1798"/>
      <c r="M211" s="1798"/>
      <c r="N211" s="1798"/>
      <c r="O211" s="1798"/>
      <c r="P211" s="1798"/>
      <c r="Q211" s="1798"/>
      <c r="R211" s="1798"/>
      <c r="S211" s="1798"/>
      <c r="T211" s="1798"/>
      <c r="U211" s="1798"/>
      <c r="V211" s="1798"/>
      <c r="W211" s="1798"/>
      <c r="X211" s="1798"/>
      <c r="Y211" s="1798"/>
      <c r="Z211" s="1798"/>
      <c r="AA211" s="1798"/>
      <c r="AB211" s="1798"/>
      <c r="AC211" s="4"/>
      <c r="AD211" s="4"/>
      <c r="AE211" s="4"/>
      <c r="AM211" s="4"/>
      <c r="AN211" s="173"/>
      <c r="AO211" s="25" t="s">
        <v>19</v>
      </c>
      <c r="AP211" s="4">
        <v>3</v>
      </c>
    </row>
    <row r="212" spans="1:52" customFormat="1" ht="13.9" customHeight="1">
      <c r="A212" s="4"/>
      <c r="B212" s="810"/>
      <c r="C212" s="38"/>
      <c r="D212" s="25"/>
      <c r="E212" s="1798"/>
      <c r="F212" s="1798"/>
      <c r="G212" s="1798"/>
      <c r="H212" s="1798"/>
      <c r="I212" s="1798"/>
      <c r="J212" s="1798"/>
      <c r="K212" s="1798"/>
      <c r="L212" s="1798"/>
      <c r="M212" s="1798"/>
      <c r="N212" s="1798"/>
      <c r="O212" s="1798"/>
      <c r="P212" s="1798"/>
      <c r="Q212" s="1798"/>
      <c r="R212" s="1798"/>
      <c r="S212" s="1798"/>
      <c r="T212" s="1798"/>
      <c r="U212" s="1798"/>
      <c r="V212" s="1798"/>
      <c r="W212" s="1798"/>
      <c r="X212" s="1798"/>
      <c r="Y212" s="1798"/>
      <c r="Z212" s="1798"/>
      <c r="AA212" s="1798"/>
      <c r="AB212" s="1798"/>
      <c r="AC212" s="4"/>
      <c r="AD212" s="4"/>
      <c r="AE212" s="19"/>
      <c r="AM212" s="4"/>
      <c r="AN212" s="173"/>
      <c r="AO212" s="25" t="s">
        <v>24</v>
      </c>
      <c r="AP212" s="4">
        <v>2</v>
      </c>
    </row>
    <row r="213" spans="1:52" customFormat="1" ht="13.9" customHeight="1">
      <c r="A213" s="4"/>
      <c r="B213" s="37"/>
      <c r="C213" s="38"/>
      <c r="D213" s="25" t="s">
        <v>24</v>
      </c>
      <c r="E213" s="1796" t="s">
        <v>1940</v>
      </c>
      <c r="F213" s="1796"/>
      <c r="G213" s="1796"/>
      <c r="H213" s="1796"/>
      <c r="I213" s="1796"/>
      <c r="J213" s="1796"/>
      <c r="K213" s="1796"/>
      <c r="L213" s="1796"/>
      <c r="M213" s="1796"/>
      <c r="N213" s="1796"/>
      <c r="O213" s="1796"/>
      <c r="P213" s="1796"/>
      <c r="Q213" s="1796"/>
      <c r="R213" s="1796"/>
      <c r="S213" s="1796"/>
      <c r="T213" s="1796"/>
      <c r="U213" s="1796"/>
      <c r="V213" s="1796"/>
      <c r="W213" s="1796"/>
      <c r="X213" s="1796"/>
      <c r="Y213" s="1796"/>
      <c r="Z213" s="1796"/>
      <c r="AA213" s="1796"/>
      <c r="AB213" s="1796"/>
      <c r="AC213" s="4"/>
      <c r="AD213" s="4"/>
      <c r="AF213" s="1610" t="s">
        <v>1904</v>
      </c>
      <c r="AG213" s="1610"/>
      <c r="AH213" s="1610"/>
      <c r="AI213" s="1610"/>
      <c r="AJ213" s="1610"/>
      <c r="AK213" s="1610"/>
      <c r="AL213" s="1610"/>
      <c r="AM213" s="4"/>
      <c r="AN213" s="574"/>
      <c r="AP213" s="21"/>
    </row>
    <row r="214" spans="1:52" customFormat="1" ht="12.75" customHeight="1">
      <c r="A214" s="4"/>
      <c r="B214" s="37"/>
      <c r="C214" s="92"/>
      <c r="D214" s="4"/>
      <c r="E214" s="1796"/>
      <c r="F214" s="1796"/>
      <c r="G214" s="1796"/>
      <c r="H214" s="1796"/>
      <c r="I214" s="1796"/>
      <c r="J214" s="1796"/>
      <c r="K214" s="1796"/>
      <c r="L214" s="1796"/>
      <c r="M214" s="1796"/>
      <c r="N214" s="1796"/>
      <c r="O214" s="1796"/>
      <c r="P214" s="1796"/>
      <c r="Q214" s="1796"/>
      <c r="R214" s="1796"/>
      <c r="S214" s="1796"/>
      <c r="T214" s="1796"/>
      <c r="U214" s="1796"/>
      <c r="V214" s="1796"/>
      <c r="W214" s="1796"/>
      <c r="X214" s="1796"/>
      <c r="Y214" s="1796"/>
      <c r="Z214" s="1796"/>
      <c r="AA214" s="1796"/>
      <c r="AB214" s="1796"/>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796"/>
      <c r="F215" s="1796"/>
      <c r="G215" s="1796"/>
      <c r="H215" s="1796"/>
      <c r="I215" s="1796"/>
      <c r="J215" s="1796"/>
      <c r="K215" s="1796"/>
      <c r="L215" s="1796"/>
      <c r="M215" s="1796"/>
      <c r="N215" s="1796"/>
      <c r="O215" s="1796"/>
      <c r="P215" s="1796"/>
      <c r="Q215" s="1796"/>
      <c r="R215" s="1796"/>
      <c r="S215" s="1796"/>
      <c r="T215" s="1796"/>
      <c r="U215" s="1796"/>
      <c r="V215" s="1796"/>
      <c r="W215" s="1796"/>
      <c r="X215" s="1796"/>
      <c r="Y215" s="1796"/>
      <c r="Z215" s="1796"/>
      <c r="AA215" s="1796"/>
      <c r="AB215" s="1796"/>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1891</v>
      </c>
      <c r="E216" s="93"/>
      <c r="F216" s="93"/>
      <c r="G216" s="93"/>
      <c r="H216" s="1653" t="s">
        <v>326</v>
      </c>
      <c r="I216" s="1653"/>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1941</v>
      </c>
      <c r="AJ218" s="1217">
        <f>VLOOKUP($H$216,$AO$210:$AP$212,2,FALSE)</f>
        <v>0</v>
      </c>
      <c r="AK218" s="1219"/>
      <c r="AL218" s="403"/>
      <c r="AM218" s="4"/>
      <c r="AN218" s="173"/>
      <c r="AP218" s="1217"/>
      <c r="AQ218" s="1219"/>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1942</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624" t="s">
        <v>1943</v>
      </c>
      <c r="F222" s="1624"/>
      <c r="G222" s="1624"/>
      <c r="H222" s="1624"/>
      <c r="I222" s="1624"/>
      <c r="J222" s="1624"/>
      <c r="K222" s="1624"/>
      <c r="L222" s="1624"/>
      <c r="M222" s="1624"/>
      <c r="N222" s="1624"/>
      <c r="O222" s="1624"/>
      <c r="P222" s="1624"/>
      <c r="Q222" s="1624"/>
      <c r="R222" s="1624"/>
      <c r="S222" s="1624"/>
      <c r="T222" s="1624"/>
      <c r="U222" s="1624"/>
      <c r="V222" s="1624"/>
      <c r="W222" s="1624"/>
      <c r="X222" s="1624"/>
      <c r="Y222" s="1624"/>
      <c r="Z222" s="1624"/>
      <c r="AA222" s="1624"/>
      <c r="AB222" s="1624"/>
      <c r="AC222" s="4"/>
      <c r="AD222" s="4"/>
      <c r="AF222" s="1610" t="s">
        <v>1840</v>
      </c>
      <c r="AG222" s="1610"/>
      <c r="AH222" s="1610"/>
      <c r="AI222" s="1610"/>
      <c r="AJ222" s="1610"/>
      <c r="AK222" s="1610"/>
      <c r="AL222" s="1610"/>
      <c r="AM222" s="4"/>
      <c r="AN222" s="173"/>
      <c r="AO222" s="34"/>
      <c r="AP222" s="21"/>
      <c r="AT222" s="21"/>
      <c r="AU222" s="21"/>
      <c r="AV222" s="21"/>
      <c r="AW222" s="21"/>
      <c r="AX222" s="21"/>
      <c r="AY222" s="21"/>
      <c r="AZ222" s="21"/>
    </row>
    <row r="223" spans="1:52" customFormat="1">
      <c r="A223" s="4"/>
      <c r="B223" s="37"/>
      <c r="C223" s="92"/>
      <c r="D223" s="25"/>
      <c r="E223" s="1624"/>
      <c r="F223" s="1624"/>
      <c r="G223" s="1624"/>
      <c r="H223" s="1624"/>
      <c r="I223" s="1624"/>
      <c r="J223" s="1624"/>
      <c r="K223" s="1624"/>
      <c r="L223" s="1624"/>
      <c r="M223" s="1624"/>
      <c r="N223" s="1624"/>
      <c r="O223" s="1624"/>
      <c r="P223" s="1624"/>
      <c r="Q223" s="1624"/>
      <c r="R223" s="1624"/>
      <c r="S223" s="1624"/>
      <c r="T223" s="1624"/>
      <c r="U223" s="1624"/>
      <c r="V223" s="1624"/>
      <c r="W223" s="1624"/>
      <c r="X223" s="1624"/>
      <c r="Y223" s="1624"/>
      <c r="Z223" s="1624"/>
      <c r="AA223" s="1624"/>
      <c r="AB223" s="1624"/>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24" t="s">
        <v>1944</v>
      </c>
      <c r="F225" s="1624"/>
      <c r="G225" s="1624"/>
      <c r="H225" s="1624"/>
      <c r="I225" s="1624"/>
      <c r="J225" s="1624"/>
      <c r="K225" s="1624"/>
      <c r="L225" s="1624"/>
      <c r="M225" s="1624"/>
      <c r="N225" s="1624"/>
      <c r="O225" s="1624"/>
      <c r="P225" s="1624"/>
      <c r="Q225" s="1624"/>
      <c r="R225" s="1624"/>
      <c r="S225" s="1624"/>
      <c r="T225" s="1624"/>
      <c r="U225" s="1624"/>
      <c r="V225" s="1624"/>
      <c r="W225" s="1624"/>
      <c r="X225" s="1624"/>
      <c r="Y225" s="1624"/>
      <c r="Z225" s="1624"/>
      <c r="AA225" s="1624"/>
      <c r="AB225" s="1624"/>
      <c r="AC225" s="4"/>
      <c r="AD225" s="4"/>
      <c r="AF225" s="1610" t="s">
        <v>1904</v>
      </c>
      <c r="AG225" s="1610"/>
      <c r="AH225" s="1610"/>
      <c r="AI225" s="1610"/>
      <c r="AJ225" s="1610"/>
      <c r="AK225" s="1610"/>
      <c r="AL225" s="1610"/>
      <c r="AM225" s="4"/>
      <c r="AN225" s="173"/>
      <c r="AO225" s="4" t="s">
        <v>326</v>
      </c>
      <c r="AP225" s="386">
        <v>0</v>
      </c>
      <c r="AT225" s="21"/>
      <c r="AU225" s="21"/>
      <c r="AV225" s="21"/>
      <c r="AW225" s="21"/>
      <c r="AX225" s="21"/>
      <c r="AY225" s="21"/>
      <c r="AZ225" s="21"/>
    </row>
    <row r="226" spans="1:82" customFormat="1">
      <c r="A226" s="4"/>
      <c r="B226" s="37"/>
      <c r="C226" s="92"/>
      <c r="D226" s="4"/>
      <c r="E226" s="1624"/>
      <c r="F226" s="1624"/>
      <c r="G226" s="1624"/>
      <c r="H226" s="1624"/>
      <c r="I226" s="1624"/>
      <c r="J226" s="1624"/>
      <c r="K226" s="1624"/>
      <c r="L226" s="1624"/>
      <c r="M226" s="1624"/>
      <c r="N226" s="1624"/>
      <c r="O226" s="1624"/>
      <c r="P226" s="1624"/>
      <c r="Q226" s="1624"/>
      <c r="R226" s="1624"/>
      <c r="S226" s="1624"/>
      <c r="T226" s="1624"/>
      <c r="U226" s="1624"/>
      <c r="V226" s="1624"/>
      <c r="W226" s="1624"/>
      <c r="X226" s="1624"/>
      <c r="Y226" s="1624"/>
      <c r="Z226" s="1624"/>
      <c r="AA226" s="1624"/>
      <c r="AB226" s="1624"/>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1891</v>
      </c>
      <c r="E228" s="93"/>
      <c r="F228" s="93"/>
      <c r="G228" s="93"/>
      <c r="H228" s="1653" t="s">
        <v>326</v>
      </c>
      <c r="I228" s="1653"/>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1945</v>
      </c>
      <c r="AJ230" s="1217">
        <f>VLOOKUP($H$228,$AO$225:$AP$227,2,FALSE)</f>
        <v>0</v>
      </c>
      <c r="AK230" s="1219"/>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1946</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624" t="s">
        <v>1947</v>
      </c>
      <c r="F234" s="1624"/>
      <c r="G234" s="1624"/>
      <c r="H234" s="1624"/>
      <c r="I234" s="1624"/>
      <c r="J234" s="1624"/>
      <c r="K234" s="1624"/>
      <c r="L234" s="1624"/>
      <c r="M234" s="1624"/>
      <c r="N234" s="1624"/>
      <c r="O234" s="1624"/>
      <c r="P234" s="1624"/>
      <c r="Q234" s="1624"/>
      <c r="R234" s="1624"/>
      <c r="S234" s="1624"/>
      <c r="T234" s="1624"/>
      <c r="U234" s="1624"/>
      <c r="V234" s="1624"/>
      <c r="W234" s="1624"/>
      <c r="X234" s="1624"/>
      <c r="Y234" s="1624"/>
      <c r="Z234" s="1624"/>
      <c r="AA234" s="1624"/>
      <c r="AB234" s="1624"/>
      <c r="AC234" s="4"/>
      <c r="AD234" s="4"/>
      <c r="AF234" s="1610" t="s">
        <v>1840</v>
      </c>
      <c r="AG234" s="1610"/>
      <c r="AH234" s="1610"/>
      <c r="AI234" s="1610"/>
      <c r="AJ234" s="1610"/>
      <c r="AK234" s="1610"/>
      <c r="AL234" s="1610"/>
      <c r="AM234" s="4"/>
      <c r="AN234" s="173"/>
      <c r="AT234" s="21"/>
      <c r="AU234" s="21"/>
      <c r="AV234" s="21"/>
      <c r="AW234" s="21"/>
      <c r="AX234" s="21"/>
      <c r="AY234" s="21"/>
      <c r="AZ234" s="21"/>
    </row>
    <row r="235" spans="1:82" customFormat="1">
      <c r="A235" s="4"/>
      <c r="B235" s="37"/>
      <c r="C235" s="92"/>
      <c r="D235" s="25"/>
      <c r="E235" s="1624"/>
      <c r="F235" s="1624"/>
      <c r="G235" s="1624"/>
      <c r="H235" s="1624"/>
      <c r="I235" s="1624"/>
      <c r="J235" s="1624"/>
      <c r="K235" s="1624"/>
      <c r="L235" s="1624"/>
      <c r="M235" s="1624"/>
      <c r="N235" s="1624"/>
      <c r="O235" s="1624"/>
      <c r="P235" s="1624"/>
      <c r="Q235" s="1624"/>
      <c r="R235" s="1624"/>
      <c r="S235" s="1624"/>
      <c r="T235" s="1624"/>
      <c r="U235" s="1624"/>
      <c r="V235" s="1624"/>
      <c r="W235" s="1624"/>
      <c r="X235" s="1624"/>
      <c r="Y235" s="1624"/>
      <c r="Z235" s="1624"/>
      <c r="AA235" s="1624"/>
      <c r="AB235" s="1624"/>
      <c r="AC235" s="4"/>
      <c r="AD235" s="4"/>
      <c r="AL235" s="4"/>
      <c r="AM235" s="4"/>
      <c r="AN235" s="173"/>
    </row>
    <row r="236" spans="1:82" customFormat="1" ht="12.75" customHeight="1">
      <c r="A236" s="4"/>
      <c r="B236" s="37"/>
      <c r="C236" s="92"/>
      <c r="D236" s="25"/>
      <c r="E236" s="1624"/>
      <c r="F236" s="1624"/>
      <c r="G236" s="1624"/>
      <c r="H236" s="1624"/>
      <c r="I236" s="1624"/>
      <c r="J236" s="1624"/>
      <c r="K236" s="1624"/>
      <c r="L236" s="1624"/>
      <c r="M236" s="1624"/>
      <c r="N236" s="1624"/>
      <c r="O236" s="1624"/>
      <c r="P236" s="1624"/>
      <c r="Q236" s="1624"/>
      <c r="R236" s="1624"/>
      <c r="S236" s="1624"/>
      <c r="T236" s="1624"/>
      <c r="U236" s="1624"/>
      <c r="V236" s="1624"/>
      <c r="W236" s="1624"/>
      <c r="X236" s="1624"/>
      <c r="Y236" s="1624"/>
      <c r="Z236" s="1624"/>
      <c r="AA236" s="1624"/>
      <c r="AB236" s="1624"/>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624" t="s">
        <v>1948</v>
      </c>
      <c r="F238" s="1624"/>
      <c r="G238" s="1624"/>
      <c r="H238" s="1624"/>
      <c r="I238" s="1624"/>
      <c r="J238" s="1624"/>
      <c r="K238" s="1624"/>
      <c r="L238" s="1624"/>
      <c r="M238" s="1624"/>
      <c r="N238" s="1624"/>
      <c r="O238" s="1624"/>
      <c r="P238" s="1624"/>
      <c r="Q238" s="1624"/>
      <c r="R238" s="1624"/>
      <c r="S238" s="1624"/>
      <c r="T238" s="1624"/>
      <c r="U238" s="1624"/>
      <c r="V238" s="1624"/>
      <c r="W238" s="1624"/>
      <c r="X238" s="1624"/>
      <c r="Y238" s="1624"/>
      <c r="Z238" s="1624"/>
      <c r="AA238" s="1624"/>
      <c r="AB238" s="281"/>
      <c r="AC238" s="4"/>
      <c r="AD238" s="4"/>
      <c r="AF238" s="1610" t="s">
        <v>1904</v>
      </c>
      <c r="AG238" s="1610"/>
      <c r="AH238" s="1610"/>
      <c r="AI238" s="1610"/>
      <c r="AJ238" s="1610"/>
      <c r="AK238" s="1610"/>
      <c r="AL238" s="1610"/>
      <c r="AM238" s="4"/>
      <c r="AN238" s="173"/>
      <c r="AO238" s="34"/>
      <c r="AP238" s="21"/>
    </row>
    <row r="239" spans="1:82" customFormat="1">
      <c r="A239" s="4"/>
      <c r="B239" s="37"/>
      <c r="C239" s="38"/>
      <c r="D239" s="4"/>
      <c r="E239" s="1624"/>
      <c r="F239" s="1624"/>
      <c r="G239" s="1624"/>
      <c r="H239" s="1624"/>
      <c r="I239" s="1624"/>
      <c r="J239" s="1624"/>
      <c r="K239" s="1624"/>
      <c r="L239" s="1624"/>
      <c r="M239" s="1624"/>
      <c r="N239" s="1624"/>
      <c r="O239" s="1624"/>
      <c r="P239" s="1624"/>
      <c r="Q239" s="1624"/>
      <c r="R239" s="1624"/>
      <c r="S239" s="1624"/>
      <c r="T239" s="1624"/>
      <c r="U239" s="1624"/>
      <c r="V239" s="1624"/>
      <c r="W239" s="1624"/>
      <c r="X239" s="1624"/>
      <c r="Y239" s="1624"/>
      <c r="Z239" s="1624"/>
      <c r="AA239" s="1624"/>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624"/>
      <c r="F240" s="1624"/>
      <c r="G240" s="1624"/>
      <c r="H240" s="1624"/>
      <c r="I240" s="1624"/>
      <c r="J240" s="1624"/>
      <c r="K240" s="1624"/>
      <c r="L240" s="1624"/>
      <c r="M240" s="1624"/>
      <c r="N240" s="1624"/>
      <c r="O240" s="1624"/>
      <c r="P240" s="1624"/>
      <c r="Q240" s="1624"/>
      <c r="R240" s="1624"/>
      <c r="S240" s="1624"/>
      <c r="T240" s="1624"/>
      <c r="U240" s="1624"/>
      <c r="V240" s="1624"/>
      <c r="W240" s="1624"/>
      <c r="X240" s="1624"/>
      <c r="Y240" s="1624"/>
      <c r="Z240" s="1624"/>
      <c r="AA240" s="1624"/>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1891</v>
      </c>
      <c r="E242" s="93"/>
      <c r="F242" s="93"/>
      <c r="G242" s="93"/>
      <c r="H242" s="1653" t="s">
        <v>326</v>
      </c>
      <c r="I242" s="1653"/>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1949</v>
      </c>
      <c r="AJ244" s="1217">
        <f>VLOOKUP($H$242,$AO$225:$AP$227,2,FALSE)</f>
        <v>0</v>
      </c>
      <c r="AK244" s="1219"/>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624" t="s">
        <v>1951</v>
      </c>
      <c r="F248" s="1624"/>
      <c r="G248" s="1624"/>
      <c r="H248" s="1624"/>
      <c r="I248" s="1624"/>
      <c r="J248" s="1624"/>
      <c r="K248" s="1624"/>
      <c r="L248" s="1624"/>
      <c r="M248" s="1624"/>
      <c r="N248" s="1624"/>
      <c r="O248" s="1624"/>
      <c r="P248" s="1624"/>
      <c r="Q248" s="1624"/>
      <c r="R248" s="1624"/>
      <c r="S248" s="1624"/>
      <c r="T248" s="1624"/>
      <c r="U248" s="1624"/>
      <c r="V248" s="1624"/>
      <c r="W248" s="1624"/>
      <c r="X248" s="1624"/>
      <c r="Y248" s="1624"/>
      <c r="Z248" s="1624"/>
      <c r="AA248" s="1624"/>
      <c r="AB248" s="1624"/>
      <c r="AC248" s="4"/>
      <c r="AD248" s="4"/>
      <c r="AF248" s="1610" t="s">
        <v>1904</v>
      </c>
      <c r="AG248" s="1610"/>
      <c r="AH248" s="1610"/>
      <c r="AI248" s="1610"/>
      <c r="AJ248" s="1610"/>
      <c r="AK248" s="1610"/>
      <c r="AL248" s="1610"/>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24"/>
      <c r="F249" s="1624"/>
      <c r="G249" s="1624"/>
      <c r="H249" s="1624"/>
      <c r="I249" s="1624"/>
      <c r="J249" s="1624"/>
      <c r="K249" s="1624"/>
      <c r="L249" s="1624"/>
      <c r="M249" s="1624"/>
      <c r="N249" s="1624"/>
      <c r="O249" s="1624"/>
      <c r="P249" s="1624"/>
      <c r="Q249" s="1624"/>
      <c r="R249" s="1624"/>
      <c r="S249" s="1624"/>
      <c r="T249" s="1624"/>
      <c r="U249" s="1624"/>
      <c r="V249" s="1624"/>
      <c r="W249" s="1624"/>
      <c r="X249" s="1624"/>
      <c r="Y249" s="1624"/>
      <c r="Z249" s="1624"/>
      <c r="AA249" s="1624"/>
      <c r="AB249" s="1624"/>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624" t="s">
        <v>1952</v>
      </c>
      <c r="F251" s="1624"/>
      <c r="G251" s="1624"/>
      <c r="H251" s="1624"/>
      <c r="I251" s="1624"/>
      <c r="J251" s="1624"/>
      <c r="K251" s="1624"/>
      <c r="L251" s="1624"/>
      <c r="M251" s="1624"/>
      <c r="N251" s="1624"/>
      <c r="O251" s="1624"/>
      <c r="P251" s="1624"/>
      <c r="Q251" s="1624"/>
      <c r="R251" s="1624"/>
      <c r="S251" s="1624"/>
      <c r="T251" s="1624"/>
      <c r="U251" s="1624"/>
      <c r="V251" s="1624"/>
      <c r="W251" s="1624"/>
      <c r="X251" s="1624"/>
      <c r="Y251" s="1624"/>
      <c r="Z251" s="1624"/>
      <c r="AA251" s="1624"/>
      <c r="AB251" s="1624"/>
      <c r="AC251" s="4"/>
      <c r="AD251" s="4"/>
      <c r="AF251" s="1610" t="s">
        <v>1923</v>
      </c>
      <c r="AG251" s="1610"/>
      <c r="AH251" s="1610"/>
      <c r="AI251" s="1610"/>
      <c r="AJ251" s="1610"/>
      <c r="AK251" s="1610"/>
      <c r="AL251" s="1610"/>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24"/>
      <c r="F252" s="1624"/>
      <c r="G252" s="1624"/>
      <c r="H252" s="1624"/>
      <c r="I252" s="1624"/>
      <c r="J252" s="1624"/>
      <c r="K252" s="1624"/>
      <c r="L252" s="1624"/>
      <c r="M252" s="1624"/>
      <c r="N252" s="1624"/>
      <c r="O252" s="1624"/>
      <c r="P252" s="1624"/>
      <c r="Q252" s="1624"/>
      <c r="R252" s="1624"/>
      <c r="S252" s="1624"/>
      <c r="T252" s="1624"/>
      <c r="U252" s="1624"/>
      <c r="V252" s="1624"/>
      <c r="W252" s="1624"/>
      <c r="X252" s="1624"/>
      <c r="Y252" s="1624"/>
      <c r="Z252" s="1624"/>
      <c r="AA252" s="1624"/>
      <c r="AB252" s="1624"/>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1891</v>
      </c>
      <c r="E254" s="93"/>
      <c r="F254" s="93"/>
      <c r="G254" s="93"/>
      <c r="H254" s="1653" t="s">
        <v>24</v>
      </c>
      <c r="I254" s="1653"/>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1953</v>
      </c>
      <c r="AJ256" s="1217">
        <f>VLOOKUP($H$254,$AO$246:$AP$248,2,FALSE)</f>
        <v>1</v>
      </c>
      <c r="AK256" s="1219"/>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1954</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624" t="s">
        <v>1955</v>
      </c>
      <c r="F260" s="1624"/>
      <c r="G260" s="1624"/>
      <c r="H260" s="1624"/>
      <c r="I260" s="1624"/>
      <c r="J260" s="1624"/>
      <c r="K260" s="1624"/>
      <c r="L260" s="1624"/>
      <c r="M260" s="1624"/>
      <c r="N260" s="1624"/>
      <c r="O260" s="1624"/>
      <c r="P260" s="1624"/>
      <c r="Q260" s="1624"/>
      <c r="R260" s="1624"/>
      <c r="S260" s="1624"/>
      <c r="T260" s="1624"/>
      <c r="U260" s="1624"/>
      <c r="V260" s="1624"/>
      <c r="W260" s="1624"/>
      <c r="X260" s="1624"/>
      <c r="Y260" s="1624"/>
      <c r="Z260" s="1624"/>
      <c r="AA260" s="1624"/>
      <c r="AB260" s="1624"/>
      <c r="AC260" s="1624"/>
      <c r="AD260" s="1624"/>
      <c r="AF260" s="1610" t="s">
        <v>1904</v>
      </c>
      <c r="AG260" s="1610"/>
      <c r="AH260" s="1610"/>
      <c r="AI260" s="1610"/>
      <c r="AJ260" s="1610"/>
      <c r="AK260" s="1610"/>
      <c r="AL260" s="1610"/>
      <c r="AM260" s="82"/>
      <c r="AN260" s="173"/>
      <c r="AO260" s="4" t="s">
        <v>326</v>
      </c>
      <c r="AP260" s="386">
        <v>0</v>
      </c>
    </row>
    <row r="261" spans="1:82" customFormat="1">
      <c r="A261" s="4"/>
      <c r="B261" s="264"/>
      <c r="C261" s="114"/>
      <c r="D261" s="25"/>
      <c r="E261" s="1624"/>
      <c r="F261" s="1624"/>
      <c r="G261" s="1624"/>
      <c r="H261" s="1624"/>
      <c r="I261" s="1624"/>
      <c r="J261" s="1624"/>
      <c r="K261" s="1624"/>
      <c r="L261" s="1624"/>
      <c r="M261" s="1624"/>
      <c r="N261" s="1624"/>
      <c r="O261" s="1624"/>
      <c r="P261" s="1624"/>
      <c r="Q261" s="1624"/>
      <c r="R261" s="1624"/>
      <c r="S261" s="1624"/>
      <c r="T261" s="1624"/>
      <c r="U261" s="1624"/>
      <c r="V261" s="1624"/>
      <c r="W261" s="1624"/>
      <c r="X261" s="1624"/>
      <c r="Y261" s="1624"/>
      <c r="Z261" s="1624"/>
      <c r="AA261" s="1624"/>
      <c r="AB261" s="1624"/>
      <c r="AC261" s="1624"/>
      <c r="AD261" s="1624"/>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624"/>
      <c r="F262" s="1624"/>
      <c r="G262" s="1624"/>
      <c r="H262" s="1624"/>
      <c r="I262" s="1624"/>
      <c r="J262" s="1624"/>
      <c r="K262" s="1624"/>
      <c r="L262" s="1624"/>
      <c r="M262" s="1624"/>
      <c r="N262" s="1624"/>
      <c r="O262" s="1624"/>
      <c r="P262" s="1624"/>
      <c r="Q262" s="1624"/>
      <c r="R262" s="1624"/>
      <c r="S262" s="1624"/>
      <c r="T262" s="1624"/>
      <c r="U262" s="1624"/>
      <c r="V262" s="1624"/>
      <c r="W262" s="1624"/>
      <c r="X262" s="1624"/>
      <c r="Y262" s="1624"/>
      <c r="Z262" s="1624"/>
      <c r="AA262" s="1624"/>
      <c r="AB262" s="1624"/>
      <c r="AC262" s="1624"/>
      <c r="AD262" s="1624"/>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97" t="s">
        <v>1956</v>
      </c>
      <c r="F264" s="1797"/>
      <c r="G264" s="1797"/>
      <c r="H264" s="1797"/>
      <c r="I264" s="1797"/>
      <c r="J264" s="1797"/>
      <c r="K264" s="1797"/>
      <c r="L264" s="1797"/>
      <c r="M264" s="1797"/>
      <c r="N264" s="1797"/>
      <c r="O264" s="1797"/>
      <c r="P264" s="1797"/>
      <c r="Q264" s="1797"/>
      <c r="R264" s="1797"/>
      <c r="S264" s="1797"/>
      <c r="T264" s="1797"/>
      <c r="U264" s="1797"/>
      <c r="V264" s="1797"/>
      <c r="W264" s="1797"/>
      <c r="X264" s="1797"/>
      <c r="Y264" s="1797"/>
      <c r="Z264" s="1797"/>
      <c r="AA264" s="1797"/>
      <c r="AB264" s="1797"/>
      <c r="AC264" s="1797"/>
      <c r="AD264" s="1797"/>
      <c r="AF264" s="1610" t="s">
        <v>1840</v>
      </c>
      <c r="AG264" s="1610"/>
      <c r="AH264" s="1610"/>
      <c r="AI264" s="1610"/>
      <c r="AJ264" s="1610"/>
      <c r="AK264" s="1610"/>
      <c r="AL264" s="1610"/>
      <c r="AM264" s="82"/>
      <c r="AN264" s="241"/>
    </row>
    <row r="265" spans="1:82" s="4" customFormat="1" ht="12.75" customHeight="1">
      <c r="B265" s="264"/>
      <c r="C265" s="114"/>
      <c r="D265" s="25"/>
      <c r="E265" s="1797"/>
      <c r="F265" s="1797"/>
      <c r="G265" s="1797"/>
      <c r="H265" s="1797"/>
      <c r="I265" s="1797"/>
      <c r="J265" s="1797"/>
      <c r="K265" s="1797"/>
      <c r="L265" s="1797"/>
      <c r="M265" s="1797"/>
      <c r="N265" s="1797"/>
      <c r="O265" s="1797"/>
      <c r="P265" s="1797"/>
      <c r="Q265" s="1797"/>
      <c r="R265" s="1797"/>
      <c r="S265" s="1797"/>
      <c r="T265" s="1797"/>
      <c r="U265" s="1797"/>
      <c r="V265" s="1797"/>
      <c r="W265" s="1797"/>
      <c r="X265" s="1797"/>
      <c r="Y265" s="1797"/>
      <c r="Z265" s="1797"/>
      <c r="AA265" s="1797"/>
      <c r="AB265" s="1797"/>
      <c r="AC265" s="1797"/>
      <c r="AD265" s="1797"/>
      <c r="AE265" s="86"/>
      <c r="AF265" s="86"/>
      <c r="AG265" s="86"/>
      <c r="AH265" s="86"/>
      <c r="AI265" s="86"/>
      <c r="AJ265" s="86"/>
      <c r="AK265" s="86"/>
      <c r="AL265" s="86"/>
      <c r="AM265" s="82"/>
      <c r="AN265" s="241"/>
    </row>
    <row r="266" spans="1:82" s="4" customFormat="1" ht="12.75" customHeight="1">
      <c r="B266" s="264"/>
      <c r="C266" s="114"/>
      <c r="D266" s="25"/>
      <c r="E266" s="1797"/>
      <c r="F266" s="1797"/>
      <c r="G266" s="1797"/>
      <c r="H266" s="1797"/>
      <c r="I266" s="1797"/>
      <c r="J266" s="1797"/>
      <c r="K266" s="1797"/>
      <c r="L266" s="1797"/>
      <c r="M266" s="1797"/>
      <c r="N266" s="1797"/>
      <c r="O266" s="1797"/>
      <c r="P266" s="1797"/>
      <c r="Q266" s="1797"/>
      <c r="R266" s="1797"/>
      <c r="S266" s="1797"/>
      <c r="T266" s="1797"/>
      <c r="U266" s="1797"/>
      <c r="V266" s="1797"/>
      <c r="W266" s="1797"/>
      <c r="X266" s="1797"/>
      <c r="Y266" s="1797"/>
      <c r="Z266" s="1797"/>
      <c r="AA266" s="1797"/>
      <c r="AB266" s="1797"/>
      <c r="AC266" s="1797"/>
      <c r="AD266" s="1797"/>
      <c r="AE266" s="86"/>
      <c r="AF266" s="86"/>
      <c r="AG266" s="86"/>
      <c r="AH266" s="86"/>
      <c r="AI266" s="86"/>
      <c r="AJ266" s="86"/>
      <c r="AK266" s="86"/>
      <c r="AL266" s="86"/>
      <c r="AM266" s="82"/>
      <c r="AN266" s="241"/>
    </row>
    <row r="267" spans="1:82" s="4" customFormat="1" ht="12.75" customHeight="1">
      <c r="B267" s="264"/>
      <c r="C267" s="114"/>
      <c r="D267" s="25"/>
      <c r="E267" s="1797"/>
      <c r="F267" s="1797"/>
      <c r="G267" s="1797"/>
      <c r="H267" s="1797"/>
      <c r="I267" s="1797"/>
      <c r="J267" s="1797"/>
      <c r="K267" s="1797"/>
      <c r="L267" s="1797"/>
      <c r="M267" s="1797"/>
      <c r="N267" s="1797"/>
      <c r="O267" s="1797"/>
      <c r="P267" s="1797"/>
      <c r="Q267" s="1797"/>
      <c r="R267" s="1797"/>
      <c r="S267" s="1797"/>
      <c r="T267" s="1797"/>
      <c r="U267" s="1797"/>
      <c r="V267" s="1797"/>
      <c r="W267" s="1797"/>
      <c r="X267" s="1797"/>
      <c r="Y267" s="1797"/>
      <c r="Z267" s="1797"/>
      <c r="AA267" s="1797"/>
      <c r="AB267" s="1797"/>
      <c r="AC267" s="1797"/>
      <c r="AD267" s="1797"/>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1891</v>
      </c>
      <c r="E269" s="93"/>
      <c r="F269" s="93"/>
      <c r="G269" s="93"/>
      <c r="H269" s="1653" t="s">
        <v>326</v>
      </c>
      <c r="I269" s="1653"/>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1957</v>
      </c>
      <c r="AJ271" s="1217">
        <f>VLOOKUP($H$269,$AO$260:$AP$262,2,FALSE)</f>
        <v>0</v>
      </c>
      <c r="AK271" s="1219"/>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1958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624" t="s">
        <v>1959</v>
      </c>
      <c r="F275" s="1624"/>
      <c r="G275" s="1624"/>
      <c r="H275" s="1624"/>
      <c r="I275" s="1624"/>
      <c r="J275" s="1624"/>
      <c r="K275" s="1624"/>
      <c r="L275" s="1624"/>
      <c r="M275" s="1624"/>
      <c r="N275" s="1624"/>
      <c r="O275" s="1624"/>
      <c r="P275" s="1624"/>
      <c r="Q275" s="1624"/>
      <c r="R275" s="1624"/>
      <c r="S275" s="1624"/>
      <c r="T275" s="1624"/>
      <c r="U275" s="1624"/>
      <c r="V275" s="1624"/>
      <c r="W275" s="1624"/>
      <c r="X275" s="1624"/>
      <c r="Y275" s="1624"/>
      <c r="Z275" s="1624"/>
      <c r="AA275" s="1624"/>
      <c r="AB275" s="1624"/>
      <c r="AC275" s="1624"/>
      <c r="AD275" s="1624"/>
      <c r="AF275" s="1610" t="s">
        <v>1960</v>
      </c>
      <c r="AG275" s="1610"/>
      <c r="AH275" s="1610"/>
      <c r="AI275" s="1610"/>
      <c r="AJ275" s="1610"/>
      <c r="AK275" s="1610"/>
      <c r="AL275" s="1610"/>
      <c r="AM275" s="82"/>
      <c r="AN275" s="173"/>
      <c r="AO275" s="25" t="s">
        <v>768</v>
      </c>
      <c r="AP275" s="4">
        <v>8</v>
      </c>
      <c r="AT275" s="350"/>
      <c r="AU275" s="350"/>
      <c r="AV275" s="350"/>
      <c r="AW275" s="350"/>
      <c r="AX275" s="350"/>
      <c r="AY275" s="350"/>
      <c r="AZ275" s="350"/>
    </row>
    <row r="276" spans="1:82" customFormat="1">
      <c r="A276" s="4"/>
      <c r="B276" s="264"/>
      <c r="C276" s="114"/>
      <c r="D276" s="25"/>
      <c r="E276" s="1624"/>
      <c r="F276" s="1624"/>
      <c r="G276" s="1624"/>
      <c r="H276" s="1624"/>
      <c r="I276" s="1624"/>
      <c r="J276" s="1624"/>
      <c r="K276" s="1624"/>
      <c r="L276" s="1624"/>
      <c r="M276" s="1624"/>
      <c r="N276" s="1624"/>
      <c r="O276" s="1624"/>
      <c r="P276" s="1624"/>
      <c r="Q276" s="1624"/>
      <c r="R276" s="1624"/>
      <c r="S276" s="1624"/>
      <c r="T276" s="1624"/>
      <c r="U276" s="1624"/>
      <c r="V276" s="1624"/>
      <c r="W276" s="1624"/>
      <c r="X276" s="1624"/>
      <c r="Y276" s="1624"/>
      <c r="Z276" s="1624"/>
      <c r="AA276" s="1624"/>
      <c r="AB276" s="1624"/>
      <c r="AC276" s="1624"/>
      <c r="AD276" s="1624"/>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24"/>
      <c r="F277" s="1624"/>
      <c r="G277" s="1624"/>
      <c r="H277" s="1624"/>
      <c r="I277" s="1624"/>
      <c r="J277" s="1624"/>
      <c r="K277" s="1624"/>
      <c r="L277" s="1624"/>
      <c r="M277" s="1624"/>
      <c r="N277" s="1624"/>
      <c r="O277" s="1624"/>
      <c r="P277" s="1624"/>
      <c r="Q277" s="1624"/>
      <c r="R277" s="1624"/>
      <c r="S277" s="1624"/>
      <c r="T277" s="1624"/>
      <c r="U277" s="1624"/>
      <c r="V277" s="1624"/>
      <c r="W277" s="1624"/>
      <c r="X277" s="1624"/>
      <c r="Y277" s="1624"/>
      <c r="Z277" s="1624"/>
      <c r="AA277" s="1624"/>
      <c r="AB277" s="1624"/>
      <c r="AC277" s="1624"/>
      <c r="AD277" s="1624"/>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1891</v>
      </c>
      <c r="E279" s="93"/>
      <c r="F279" s="93"/>
      <c r="G279" s="93"/>
      <c r="H279" s="1653" t="s">
        <v>326</v>
      </c>
      <c r="I279" s="1653"/>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1961</v>
      </c>
      <c r="AJ281" s="1217">
        <f>VLOOKUP($H$279,$AO$274:$AP$275,2,FALSE)</f>
        <v>0</v>
      </c>
      <c r="AK281" s="1219"/>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1962</v>
      </c>
      <c r="AK283" s="1217">
        <f>$AJ$124+$AJ$139+$AJ$151+$AJ$184+$AJ$206+$AJ$218+$AJ$230+$AJ$244+$AJ$256+$AJ$271+AJ281</f>
        <v>16</v>
      </c>
      <c r="AL283" s="1218"/>
      <c r="AM283" s="1219"/>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1963</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1964</v>
      </c>
      <c r="C287" s="37"/>
      <c r="D287" s="37"/>
      <c r="E287" s="37"/>
      <c r="F287" s="37"/>
      <c r="G287"/>
      <c r="H287" s="1072" t="s">
        <v>2459</v>
      </c>
      <c r="I287" s="1072"/>
      <c r="J287" s="1072"/>
      <c r="K287" s="1072"/>
      <c r="L287" s="1072"/>
      <c r="M287" s="1072"/>
      <c r="N287" s="1072"/>
      <c r="O287" s="1072"/>
      <c r="P287" s="1072"/>
      <c r="Q287" s="1072"/>
      <c r="R287" s="1072"/>
      <c r="S287"/>
      <c r="T287" s="37" t="s">
        <v>1964</v>
      </c>
      <c r="U287"/>
      <c r="V287" s="37"/>
      <c r="W287" s="37"/>
      <c r="X287" s="37"/>
      <c r="Y287" s="37"/>
      <c r="Z287"/>
      <c r="AA287" s="1072" t="s">
        <v>2464</v>
      </c>
      <c r="AB287" s="1072"/>
      <c r="AC287" s="1072"/>
      <c r="AD287" s="1072"/>
      <c r="AE287" s="1072"/>
      <c r="AF287" s="1072"/>
      <c r="AG287" s="1072"/>
      <c r="AH287" s="1072"/>
      <c r="AI287" s="1072"/>
      <c r="AJ287" s="1072"/>
      <c r="AK287" s="1072"/>
      <c r="AL287" s="403"/>
      <c r="AN287" s="241"/>
      <c r="AP287" t="s">
        <v>1965</v>
      </c>
    </row>
    <row r="288" spans="1:82" s="4" customFormat="1" ht="12.75" customHeight="1">
      <c r="B288" s="37" t="s">
        <v>1037</v>
      </c>
      <c r="C288" s="37"/>
      <c r="D288" s="37"/>
      <c r="E288" s="37"/>
      <c r="F288" s="37"/>
      <c r="G288"/>
      <c r="H288" s="1214" t="s">
        <v>2460</v>
      </c>
      <c r="I288" s="1214"/>
      <c r="J288" s="1214"/>
      <c r="K288" s="1214"/>
      <c r="L288" s="1214"/>
      <c r="M288" s="1214"/>
      <c r="N288" s="1214"/>
      <c r="O288" s="1214"/>
      <c r="P288" s="1214"/>
      <c r="Q288" s="1214"/>
      <c r="R288" s="1214"/>
      <c r="S288"/>
      <c r="T288" s="37" t="s">
        <v>1037</v>
      </c>
      <c r="U288"/>
      <c r="V288" s="37"/>
      <c r="W288" s="37"/>
      <c r="X288" s="37"/>
      <c r="Y288" s="37"/>
      <c r="Z288"/>
      <c r="AA288" s="1214" t="s">
        <v>2465</v>
      </c>
      <c r="AB288" s="1214"/>
      <c r="AC288" s="1214"/>
      <c r="AD288" s="1214"/>
      <c r="AE288" s="1214"/>
      <c r="AF288" s="1214"/>
      <c r="AG288" s="1214"/>
      <c r="AH288" s="1214"/>
      <c r="AI288" s="1214"/>
      <c r="AJ288" s="1214"/>
      <c r="AK288" s="1214"/>
      <c r="AL288" s="403"/>
      <c r="AN288" s="241"/>
      <c r="AP288" t="s">
        <v>1966</v>
      </c>
    </row>
    <row r="289" spans="1:42" s="4" customFormat="1" ht="12.75" customHeight="1">
      <c r="B289" s="37" t="s">
        <v>1967</v>
      </c>
      <c r="C289" s="37"/>
      <c r="D289" s="37"/>
      <c r="E289" s="37"/>
      <c r="F289" s="37"/>
      <c r="G289"/>
      <c r="H289" s="1214" t="s">
        <v>1339</v>
      </c>
      <c r="I289" s="1214"/>
      <c r="J289" s="1214"/>
      <c r="K289" s="1214"/>
      <c r="L289" s="1214"/>
      <c r="M289" s="1214"/>
      <c r="N289" s="1214"/>
      <c r="O289" s="1214"/>
      <c r="P289" s="1214"/>
      <c r="Q289" s="1214"/>
      <c r="R289" s="1214"/>
      <c r="S289"/>
      <c r="T289" s="37" t="s">
        <v>1967</v>
      </c>
      <c r="U289"/>
      <c r="V289" s="37"/>
      <c r="W289" s="37"/>
      <c r="X289" s="37"/>
      <c r="Y289" s="37"/>
      <c r="Z289"/>
      <c r="AA289" s="1214" t="s">
        <v>1339</v>
      </c>
      <c r="AB289" s="1214"/>
      <c r="AC289" s="1214"/>
      <c r="AD289" s="1214"/>
      <c r="AE289" s="1214"/>
      <c r="AF289" s="1214"/>
      <c r="AG289" s="1214"/>
      <c r="AH289" s="1214"/>
      <c r="AI289" s="1214"/>
      <c r="AJ289" s="1214"/>
      <c r="AK289" s="1214"/>
      <c r="AL289" s="403"/>
      <c r="AN289" s="241"/>
      <c r="AO289" s="177"/>
      <c r="AP289" t="s">
        <v>1968</v>
      </c>
    </row>
    <row r="290" spans="1:42" s="4" customFormat="1" ht="12.75" customHeight="1">
      <c r="B290" s="37" t="s">
        <v>989</v>
      </c>
      <c r="C290" s="37"/>
      <c r="D290" s="37"/>
      <c r="E290" s="37"/>
      <c r="F290" s="37"/>
      <c r="G290"/>
      <c r="H290" s="1214" t="s">
        <v>2461</v>
      </c>
      <c r="I290" s="1214"/>
      <c r="J290" s="1214"/>
      <c r="K290" s="1214"/>
      <c r="L290" s="1214"/>
      <c r="M290" s="1214"/>
      <c r="N290" s="1214"/>
      <c r="O290" s="1214"/>
      <c r="P290" s="1214"/>
      <c r="Q290" s="1214"/>
      <c r="R290" s="1214"/>
      <c r="S290"/>
      <c r="T290" s="37" t="s">
        <v>989</v>
      </c>
      <c r="U290"/>
      <c r="V290" s="37"/>
      <c r="W290" s="37"/>
      <c r="X290" s="37"/>
      <c r="Y290" s="37"/>
      <c r="Z290"/>
      <c r="AA290" s="1214" t="s">
        <v>2466</v>
      </c>
      <c r="AB290" s="1214"/>
      <c r="AC290" s="1214"/>
      <c r="AD290" s="1214"/>
      <c r="AE290" s="1214"/>
      <c r="AF290" s="1214"/>
      <c r="AG290" s="1214"/>
      <c r="AH290" s="1214"/>
      <c r="AI290" s="1214"/>
      <c r="AJ290" s="1214"/>
      <c r="AK290" s="1214"/>
      <c r="AL290" s="403"/>
      <c r="AN290" s="241"/>
      <c r="AO290" s="177"/>
      <c r="AP290" t="s">
        <v>1969</v>
      </c>
    </row>
    <row r="291" spans="1:42" s="4" customFormat="1" ht="12.75" customHeight="1">
      <c r="B291" s="37" t="s">
        <v>990</v>
      </c>
      <c r="C291" s="37"/>
      <c r="D291" s="37"/>
      <c r="E291" s="37"/>
      <c r="F291" s="37"/>
      <c r="G291" s="37"/>
      <c r="H291" s="1339" t="s">
        <v>2462</v>
      </c>
      <c r="I291" s="1339"/>
      <c r="J291" s="1339"/>
      <c r="K291" s="1339"/>
      <c r="L291" s="1339"/>
      <c r="M291" s="1339"/>
      <c r="N291" s="37" t="s">
        <v>992</v>
      </c>
      <c r="O291" s="37"/>
      <c r="P291" s="1068"/>
      <c r="Q291" s="1068"/>
      <c r="R291" s="1068"/>
      <c r="S291" s="37"/>
      <c r="T291" s="37" t="s">
        <v>990</v>
      </c>
      <c r="U291"/>
      <c r="V291" s="37"/>
      <c r="W291" s="37"/>
      <c r="X291" s="37"/>
      <c r="Y291" s="37"/>
      <c r="Z291"/>
      <c r="AA291" s="1339" t="s">
        <v>2467</v>
      </c>
      <c r="AB291" s="1339"/>
      <c r="AC291" s="1339"/>
      <c r="AD291" s="1339"/>
      <c r="AE291" s="1339"/>
      <c r="AF291" s="1339"/>
      <c r="AG291" s="37" t="s">
        <v>992</v>
      </c>
      <c r="AH291" s="37"/>
      <c r="AI291" s="1068"/>
      <c r="AJ291" s="1068"/>
      <c r="AK291" s="1068"/>
      <c r="AL291" s="403"/>
      <c r="AN291" s="241"/>
      <c r="AO291" s="177"/>
      <c r="AP291" t="s">
        <v>1970</v>
      </c>
    </row>
    <row r="292" spans="1:42" s="4" customFormat="1" ht="12.75" customHeight="1">
      <c r="B292" s="37" t="s">
        <v>1971</v>
      </c>
      <c r="C292" s="37"/>
      <c r="D292" s="37"/>
      <c r="E292" s="37"/>
      <c r="F292" s="37"/>
      <c r="G292" s="37"/>
      <c r="H292" s="1214" t="s">
        <v>1965</v>
      </c>
      <c r="I292" s="1214"/>
      <c r="J292" s="1214"/>
      <c r="K292" s="1214"/>
      <c r="L292" s="1214"/>
      <c r="M292" s="1214"/>
      <c r="N292" s="1214"/>
      <c r="O292" s="1214"/>
      <c r="P292" s="1214"/>
      <c r="Q292" s="1214"/>
      <c r="R292" s="1214"/>
      <c r="S292" s="37"/>
      <c r="T292" s="37" t="s">
        <v>1971</v>
      </c>
      <c r="U292"/>
      <c r="V292" s="37"/>
      <c r="W292" s="37"/>
      <c r="X292" s="37"/>
      <c r="Y292" s="37"/>
      <c r="Z292"/>
      <c r="AA292" s="1214" t="s">
        <v>1966</v>
      </c>
      <c r="AB292" s="1214"/>
      <c r="AC292" s="1214"/>
      <c r="AD292" s="1214"/>
      <c r="AE292" s="1214"/>
      <c r="AF292" s="1214"/>
      <c r="AG292" s="1214"/>
      <c r="AH292" s="1214"/>
      <c r="AI292" s="1214"/>
      <c r="AJ292" s="1214"/>
      <c r="AK292" s="1214"/>
      <c r="AL292" s="403"/>
      <c r="AN292" s="241"/>
      <c r="AO292" s="177"/>
      <c r="AP292" t="s">
        <v>1972</v>
      </c>
    </row>
    <row r="293" spans="1:42" s="4" customFormat="1" ht="12.75" customHeight="1">
      <c r="B293" s="37" t="s">
        <v>1973</v>
      </c>
      <c r="C293" s="37"/>
      <c r="D293" s="37"/>
      <c r="E293" s="37"/>
      <c r="F293" s="37"/>
      <c r="G293" s="37"/>
      <c r="H293" s="1214" t="s">
        <v>2463</v>
      </c>
      <c r="I293" s="1214"/>
      <c r="J293" s="1214"/>
      <c r="K293" s="1214"/>
      <c r="L293" s="1214"/>
      <c r="M293" s="1214"/>
      <c r="N293" s="1214"/>
      <c r="O293" s="1214"/>
      <c r="P293" s="1214"/>
      <c r="Q293" s="1214"/>
      <c r="R293" s="1214"/>
      <c r="S293" s="37"/>
      <c r="T293" s="37" t="s">
        <v>1973</v>
      </c>
      <c r="U293"/>
      <c r="V293" s="37"/>
      <c r="W293" s="37"/>
      <c r="X293" s="37"/>
      <c r="Y293" s="37"/>
      <c r="Z293"/>
      <c r="AA293" s="1214" t="s">
        <v>2468</v>
      </c>
      <c r="AB293" s="1214"/>
      <c r="AC293" s="1214"/>
      <c r="AD293" s="1214"/>
      <c r="AE293" s="1214"/>
      <c r="AF293" s="1214"/>
      <c r="AG293" s="1214"/>
      <c r="AH293" s="1214"/>
      <c r="AI293" s="1214"/>
      <c r="AJ293" s="1214"/>
      <c r="AK293" s="1214"/>
      <c r="AL293" s="403"/>
      <c r="AN293" s="241"/>
      <c r="AP293" t="s">
        <v>1974</v>
      </c>
    </row>
    <row r="294" spans="1:42" s="4" customFormat="1" ht="12.75" customHeight="1">
      <c r="B294" s="37" t="s">
        <v>1975</v>
      </c>
      <c r="C294" s="37"/>
      <c r="D294" s="37"/>
      <c r="E294" s="37"/>
      <c r="F294" s="37"/>
      <c r="G294" s="37"/>
      <c r="H294" s="1580">
        <v>0.22</v>
      </c>
      <c r="I294" s="1580"/>
      <c r="J294" s="1580"/>
      <c r="K294" s="1580"/>
      <c r="L294" s="1580"/>
      <c r="M294" s="1580"/>
      <c r="N294" s="1580"/>
      <c r="O294" s="1580"/>
      <c r="P294" s="1580"/>
      <c r="Q294" s="1580"/>
      <c r="R294" s="1580"/>
      <c r="S294" s="37"/>
      <c r="T294" s="37" t="s">
        <v>1975</v>
      </c>
      <c r="U294" s="37"/>
      <c r="V294" s="37"/>
      <c r="W294" s="37"/>
      <c r="X294" s="37"/>
      <c r="Y294" s="37"/>
      <c r="Z294" s="12"/>
      <c r="AA294" s="1580">
        <v>0.26</v>
      </c>
      <c r="AB294" s="1580"/>
      <c r="AC294" s="1580"/>
      <c r="AD294" s="1580"/>
      <c r="AE294" s="1580"/>
      <c r="AF294" s="1580"/>
      <c r="AG294" s="1580"/>
      <c r="AH294" s="1580"/>
      <c r="AI294" s="1580"/>
      <c r="AJ294" s="1580"/>
      <c r="AK294" s="1580"/>
      <c r="AL294" s="403"/>
      <c r="AN294" s="241"/>
      <c r="AP294" t="s">
        <v>1976</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1977</v>
      </c>
    </row>
    <row r="296" spans="1:42" s="4" customFormat="1" ht="12.75" customHeight="1">
      <c r="B296" s="37" t="s">
        <v>1964</v>
      </c>
      <c r="C296" s="37"/>
      <c r="D296" s="37"/>
      <c r="E296" s="37"/>
      <c r="F296" s="37"/>
      <c r="G296"/>
      <c r="H296" s="1072" t="s">
        <v>2469</v>
      </c>
      <c r="I296" s="1072"/>
      <c r="J296" s="1072"/>
      <c r="K296" s="1072"/>
      <c r="L296" s="1072"/>
      <c r="M296" s="1072"/>
      <c r="N296" s="1072"/>
      <c r="O296" s="1072"/>
      <c r="P296" s="1072"/>
      <c r="Q296" s="1072"/>
      <c r="R296" s="1072"/>
      <c r="S296"/>
      <c r="T296" s="37" t="s">
        <v>1964</v>
      </c>
      <c r="U296"/>
      <c r="V296" s="37"/>
      <c r="W296" s="37"/>
      <c r="X296" s="37"/>
      <c r="Y296" s="37"/>
      <c r="Z296"/>
      <c r="AA296" s="1072" t="s">
        <v>2490</v>
      </c>
      <c r="AB296" s="1072"/>
      <c r="AC296" s="1072"/>
      <c r="AD296" s="1072"/>
      <c r="AE296" s="1072"/>
      <c r="AF296" s="1072"/>
      <c r="AG296" s="1072"/>
      <c r="AH296" s="1072"/>
      <c r="AI296" s="1072"/>
      <c r="AJ296" s="1072"/>
      <c r="AK296" s="1072"/>
      <c r="AL296" s="403"/>
      <c r="AN296" s="241"/>
      <c r="AP296" t="s">
        <v>1978</v>
      </c>
    </row>
    <row r="297" spans="1:42" s="20" customFormat="1" ht="12.75" customHeight="1">
      <c r="A297" s="4"/>
      <c r="B297" s="37" t="s">
        <v>1037</v>
      </c>
      <c r="C297" s="37"/>
      <c r="D297" s="37"/>
      <c r="E297" s="37"/>
      <c r="F297" s="37"/>
      <c r="G297"/>
      <c r="H297" s="1214" t="s">
        <v>2470</v>
      </c>
      <c r="I297" s="1214"/>
      <c r="J297" s="1214"/>
      <c r="K297" s="1214"/>
      <c r="L297" s="1214"/>
      <c r="M297" s="1214"/>
      <c r="N297" s="1214"/>
      <c r="O297" s="1214"/>
      <c r="P297" s="1214"/>
      <c r="Q297" s="1214"/>
      <c r="R297" s="1214"/>
      <c r="S297"/>
      <c r="T297" s="37" t="s">
        <v>1037</v>
      </c>
      <c r="U297"/>
      <c r="V297" s="37"/>
      <c r="W297" s="37"/>
      <c r="X297" s="37"/>
      <c r="Y297" s="37"/>
      <c r="Z297"/>
      <c r="AA297" s="1214" t="s">
        <v>2491</v>
      </c>
      <c r="AB297" s="1214"/>
      <c r="AC297" s="1214"/>
      <c r="AD297" s="1214"/>
      <c r="AE297" s="1214"/>
      <c r="AF297" s="1214"/>
      <c r="AG297" s="1214"/>
      <c r="AH297" s="1214"/>
      <c r="AI297" s="1214"/>
      <c r="AJ297" s="1214"/>
      <c r="AK297" s="1214"/>
      <c r="AL297" s="403"/>
      <c r="AM297" s="4"/>
      <c r="AN297" s="241"/>
      <c r="AO297" s="4"/>
      <c r="AP297" s="41" t="s">
        <v>1979</v>
      </c>
    </row>
    <row r="298" spans="1:42" s="20" customFormat="1" ht="12.75" customHeight="1">
      <c r="A298" s="4"/>
      <c r="B298" s="37" t="s">
        <v>1967</v>
      </c>
      <c r="C298" s="37"/>
      <c r="D298" s="37"/>
      <c r="E298" s="37"/>
      <c r="F298" s="37"/>
      <c r="G298"/>
      <c r="H298" s="1214" t="s">
        <v>1339</v>
      </c>
      <c r="I298" s="1214"/>
      <c r="J298" s="1214"/>
      <c r="K298" s="1214"/>
      <c r="L298" s="1214"/>
      <c r="M298" s="1214"/>
      <c r="N298" s="1214"/>
      <c r="O298" s="1214"/>
      <c r="P298" s="1214"/>
      <c r="Q298" s="1214"/>
      <c r="R298" s="1214"/>
      <c r="S298"/>
      <c r="T298" s="37" t="s">
        <v>1967</v>
      </c>
      <c r="U298"/>
      <c r="V298" s="37"/>
      <c r="W298" s="37"/>
      <c r="X298" s="37"/>
      <c r="Y298" s="37"/>
      <c r="Z298"/>
      <c r="AA298" s="1214" t="s">
        <v>1339</v>
      </c>
      <c r="AB298" s="1214"/>
      <c r="AC298" s="1214"/>
      <c r="AD298" s="1214"/>
      <c r="AE298" s="1214"/>
      <c r="AF298" s="1214"/>
      <c r="AG298" s="1214"/>
      <c r="AH298" s="1214"/>
      <c r="AI298" s="1214"/>
      <c r="AJ298" s="1214"/>
      <c r="AK298" s="1214"/>
      <c r="AL298" s="403"/>
      <c r="AM298" s="4"/>
      <c r="AN298" s="241"/>
      <c r="AO298" s="4"/>
    </row>
    <row r="299" spans="1:42" s="4" customFormat="1" ht="12.75" customHeight="1">
      <c r="B299" s="37" t="s">
        <v>989</v>
      </c>
      <c r="C299" s="37"/>
      <c r="D299" s="37"/>
      <c r="E299" s="37"/>
      <c r="F299" s="37"/>
      <c r="G299"/>
      <c r="H299" s="1214" t="s">
        <v>2471</v>
      </c>
      <c r="I299" s="1214"/>
      <c r="J299" s="1214"/>
      <c r="K299" s="1214"/>
      <c r="L299" s="1214"/>
      <c r="M299" s="1214"/>
      <c r="N299" s="1214"/>
      <c r="O299" s="1214"/>
      <c r="P299" s="1214"/>
      <c r="Q299" s="1214"/>
      <c r="R299" s="1214"/>
      <c r="S299"/>
      <c r="T299" s="37" t="s">
        <v>989</v>
      </c>
      <c r="U299"/>
      <c r="V299" s="37"/>
      <c r="W299" s="37"/>
      <c r="X299" s="37"/>
      <c r="Y299" s="37"/>
      <c r="Z299"/>
      <c r="AA299" s="1214" t="s">
        <v>2492</v>
      </c>
      <c r="AB299" s="1214"/>
      <c r="AC299" s="1214"/>
      <c r="AD299" s="1214"/>
      <c r="AE299" s="1214"/>
      <c r="AF299" s="1214"/>
      <c r="AG299" s="1214"/>
      <c r="AH299" s="1214"/>
      <c r="AI299" s="1214"/>
      <c r="AJ299" s="1214"/>
      <c r="AK299" s="1214"/>
      <c r="AL299" s="403"/>
      <c r="AN299" s="241"/>
    </row>
    <row r="300" spans="1:42" s="4" customFormat="1" ht="12.75" customHeight="1">
      <c r="B300" s="37" t="s">
        <v>990</v>
      </c>
      <c r="C300" s="37"/>
      <c r="D300" s="37"/>
      <c r="E300" s="37"/>
      <c r="F300" s="37"/>
      <c r="G300" s="37"/>
      <c r="H300" s="1339" t="s">
        <v>2472</v>
      </c>
      <c r="I300" s="1339"/>
      <c r="J300" s="1339"/>
      <c r="K300" s="1339"/>
      <c r="L300" s="1339"/>
      <c r="M300" s="1339"/>
      <c r="N300" s="37" t="s">
        <v>992</v>
      </c>
      <c r="O300" s="37"/>
      <c r="P300" s="1068"/>
      <c r="Q300" s="1068"/>
      <c r="R300" s="1068"/>
      <c r="S300" s="37"/>
      <c r="T300" s="37" t="s">
        <v>990</v>
      </c>
      <c r="U300"/>
      <c r="V300" s="37"/>
      <c r="W300" s="37"/>
      <c r="X300" s="37"/>
      <c r="Y300" s="37"/>
      <c r="Z300"/>
      <c r="AA300" s="1339" t="s">
        <v>2493</v>
      </c>
      <c r="AB300" s="1339"/>
      <c r="AC300" s="1339"/>
      <c r="AD300" s="1339"/>
      <c r="AE300" s="1339"/>
      <c r="AF300" s="1339"/>
      <c r="AG300" s="37" t="s">
        <v>992</v>
      </c>
      <c r="AH300" s="37"/>
      <c r="AI300" s="1068"/>
      <c r="AJ300" s="1068"/>
      <c r="AK300" s="1068"/>
      <c r="AL300" s="403"/>
      <c r="AN300" s="241"/>
    </row>
    <row r="301" spans="1:42" s="4" customFormat="1" ht="12.75" customHeight="1">
      <c r="B301" s="37" t="s">
        <v>1971</v>
      </c>
      <c r="C301" s="37"/>
      <c r="D301" s="37"/>
      <c r="E301" s="37"/>
      <c r="F301" s="37"/>
      <c r="G301" s="37"/>
      <c r="H301" s="1214" t="s">
        <v>1968</v>
      </c>
      <c r="I301" s="1214"/>
      <c r="J301" s="1214"/>
      <c r="K301" s="1214"/>
      <c r="L301" s="1214"/>
      <c r="M301" s="1214"/>
      <c r="N301" s="1214"/>
      <c r="O301" s="1214"/>
      <c r="P301" s="1214"/>
      <c r="Q301" s="1214"/>
      <c r="R301" s="1214"/>
      <c r="S301" s="37"/>
      <c r="T301" s="37" t="s">
        <v>1971</v>
      </c>
      <c r="U301"/>
      <c r="V301" s="37"/>
      <c r="W301" s="37"/>
      <c r="X301" s="37"/>
      <c r="Y301" s="37"/>
      <c r="Z301"/>
      <c r="AA301" s="1214" t="s">
        <v>1969</v>
      </c>
      <c r="AB301" s="1214"/>
      <c r="AC301" s="1214"/>
      <c r="AD301" s="1214"/>
      <c r="AE301" s="1214"/>
      <c r="AF301" s="1214"/>
      <c r="AG301" s="1214"/>
      <c r="AH301" s="1214"/>
      <c r="AI301" s="1214"/>
      <c r="AJ301" s="1214"/>
      <c r="AK301" s="1214"/>
      <c r="AL301" s="403"/>
      <c r="AN301" s="241"/>
    </row>
    <row r="302" spans="1:42" s="4" customFormat="1" ht="12.75" customHeight="1">
      <c r="B302" s="37" t="s">
        <v>1973</v>
      </c>
      <c r="C302" s="37"/>
      <c r="D302" s="37"/>
      <c r="E302" s="37"/>
      <c r="F302" s="37"/>
      <c r="G302" s="37"/>
      <c r="H302" s="1214" t="s">
        <v>2473</v>
      </c>
      <c r="I302" s="1214"/>
      <c r="J302" s="1214"/>
      <c r="K302" s="1214"/>
      <c r="L302" s="1214"/>
      <c r="M302" s="1214"/>
      <c r="N302" s="1214"/>
      <c r="O302" s="1214"/>
      <c r="P302" s="1214"/>
      <c r="Q302" s="1214"/>
      <c r="R302" s="1214"/>
      <c r="S302" s="37"/>
      <c r="T302" s="37" t="s">
        <v>1973</v>
      </c>
      <c r="U302"/>
      <c r="V302" s="37"/>
      <c r="W302" s="37"/>
      <c r="X302" s="37"/>
      <c r="Y302" s="37"/>
      <c r="Z302"/>
      <c r="AA302" s="1214" t="s">
        <v>2494</v>
      </c>
      <c r="AB302" s="1214"/>
      <c r="AC302" s="1214"/>
      <c r="AD302" s="1214"/>
      <c r="AE302" s="1214"/>
      <c r="AF302" s="1214"/>
      <c r="AG302" s="1214"/>
      <c r="AH302" s="1214"/>
      <c r="AI302" s="1214"/>
      <c r="AJ302" s="1214"/>
      <c r="AK302" s="1214"/>
      <c r="AL302" s="403"/>
      <c r="AN302" s="241"/>
    </row>
    <row r="303" spans="1:42" s="4" customFormat="1" ht="12.75" customHeight="1">
      <c r="B303" s="37" t="s">
        <v>1975</v>
      </c>
      <c r="C303" s="37"/>
      <c r="D303" s="37"/>
      <c r="E303" s="37"/>
      <c r="F303" s="37"/>
      <c r="G303" s="37"/>
      <c r="H303" s="1580">
        <v>0.34</v>
      </c>
      <c r="I303" s="1580"/>
      <c r="J303" s="1580"/>
      <c r="K303" s="1580"/>
      <c r="L303" s="1580"/>
      <c r="M303" s="1580"/>
      <c r="N303" s="1580"/>
      <c r="O303" s="1580"/>
      <c r="P303" s="1580"/>
      <c r="Q303" s="1580"/>
      <c r="R303" s="1580"/>
      <c r="S303" s="37"/>
      <c r="T303" s="37" t="s">
        <v>1975</v>
      </c>
      <c r="U303" s="37"/>
      <c r="V303" s="37"/>
      <c r="W303" s="37"/>
      <c r="X303" s="37"/>
      <c r="Y303" s="37"/>
      <c r="Z303" s="12"/>
      <c r="AA303" s="1580">
        <v>0.3</v>
      </c>
      <c r="AB303" s="1580"/>
      <c r="AC303" s="1580"/>
      <c r="AD303" s="1580"/>
      <c r="AE303" s="1580"/>
      <c r="AF303" s="1580"/>
      <c r="AG303" s="1580"/>
      <c r="AH303" s="1580"/>
      <c r="AI303" s="1580"/>
      <c r="AJ303" s="1580"/>
      <c r="AK303" s="1580"/>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1964</v>
      </c>
      <c r="C305" s="37"/>
      <c r="D305" s="37"/>
      <c r="E305" s="37"/>
      <c r="F305" s="37"/>
      <c r="G305"/>
      <c r="H305" s="1072" t="s">
        <v>2474</v>
      </c>
      <c r="I305" s="1072"/>
      <c r="J305" s="1072"/>
      <c r="K305" s="1072"/>
      <c r="L305" s="1072"/>
      <c r="M305" s="1072"/>
      <c r="N305" s="1072"/>
      <c r="O305" s="1072"/>
      <c r="P305" s="1072"/>
      <c r="Q305" s="1072"/>
      <c r="R305" s="1072"/>
      <c r="S305"/>
      <c r="T305" s="37" t="s">
        <v>1964</v>
      </c>
      <c r="U305"/>
      <c r="V305" s="37"/>
      <c r="W305" s="37"/>
      <c r="X305" s="37"/>
      <c r="Y305" s="37"/>
      <c r="Z305"/>
      <c r="AA305" s="1072" t="s">
        <v>2480</v>
      </c>
      <c r="AB305" s="1072"/>
      <c r="AC305" s="1072"/>
      <c r="AD305" s="1072"/>
      <c r="AE305" s="1072"/>
      <c r="AF305" s="1072"/>
      <c r="AG305" s="1072"/>
      <c r="AH305" s="1072"/>
      <c r="AI305" s="1072"/>
      <c r="AJ305" s="1072"/>
      <c r="AK305" s="1072"/>
      <c r="AL305" s="403"/>
      <c r="AN305" s="241"/>
    </row>
    <row r="306" spans="2:40" s="4" customFormat="1" ht="12.75" customHeight="1">
      <c r="B306" s="37" t="s">
        <v>1037</v>
      </c>
      <c r="C306" s="37"/>
      <c r="D306" s="37"/>
      <c r="E306" s="37"/>
      <c r="F306" s="37"/>
      <c r="G306"/>
      <c r="H306" s="1214" t="s">
        <v>2475</v>
      </c>
      <c r="I306" s="1214"/>
      <c r="J306" s="1214"/>
      <c r="K306" s="1214"/>
      <c r="L306" s="1214"/>
      <c r="M306" s="1214"/>
      <c r="N306" s="1214"/>
      <c r="O306" s="1214"/>
      <c r="P306" s="1214"/>
      <c r="Q306" s="1214"/>
      <c r="R306" s="1214"/>
      <c r="S306"/>
      <c r="T306" s="37" t="s">
        <v>1037</v>
      </c>
      <c r="U306"/>
      <c r="V306" s="37"/>
      <c r="W306" s="37"/>
      <c r="X306" s="37"/>
      <c r="Y306" s="37"/>
      <c r="Z306"/>
      <c r="AA306" s="1214" t="s">
        <v>2481</v>
      </c>
      <c r="AB306" s="1214"/>
      <c r="AC306" s="1214"/>
      <c r="AD306" s="1214"/>
      <c r="AE306" s="1214"/>
      <c r="AF306" s="1214"/>
      <c r="AG306" s="1214"/>
      <c r="AH306" s="1214"/>
      <c r="AI306" s="1214"/>
      <c r="AJ306" s="1214"/>
      <c r="AK306" s="1214"/>
      <c r="AL306" s="403"/>
      <c r="AN306" s="241"/>
    </row>
    <row r="307" spans="2:40" s="4" customFormat="1" ht="12.75" customHeight="1">
      <c r="B307" s="37" t="s">
        <v>1967</v>
      </c>
      <c r="C307" s="37"/>
      <c r="D307" s="37"/>
      <c r="E307" s="37"/>
      <c r="F307" s="37"/>
      <c r="G307"/>
      <c r="H307" s="1214" t="s">
        <v>2476</v>
      </c>
      <c r="I307" s="1214"/>
      <c r="J307" s="1214"/>
      <c r="K307" s="1214"/>
      <c r="L307" s="1214"/>
      <c r="M307" s="1214"/>
      <c r="N307" s="1214"/>
      <c r="O307" s="1214"/>
      <c r="P307" s="1214"/>
      <c r="Q307" s="1214"/>
      <c r="R307" s="1214"/>
      <c r="S307"/>
      <c r="T307" s="37" t="s">
        <v>1967</v>
      </c>
      <c r="U307"/>
      <c r="V307" s="37"/>
      <c r="W307" s="37"/>
      <c r="X307" s="37"/>
      <c r="Y307" s="37"/>
      <c r="Z307"/>
      <c r="AA307" s="1214" t="s">
        <v>1339</v>
      </c>
      <c r="AB307" s="1214"/>
      <c r="AC307" s="1214"/>
      <c r="AD307" s="1214"/>
      <c r="AE307" s="1214"/>
      <c r="AF307" s="1214"/>
      <c r="AG307" s="1214"/>
      <c r="AH307" s="1214"/>
      <c r="AI307" s="1214"/>
      <c r="AJ307" s="1214"/>
      <c r="AK307" s="1214"/>
      <c r="AL307" s="403"/>
      <c r="AN307" s="241"/>
    </row>
    <row r="308" spans="2:40" s="4" customFormat="1" ht="12.75" customHeight="1">
      <c r="B308" s="37" t="s">
        <v>989</v>
      </c>
      <c r="C308" s="37"/>
      <c r="D308" s="37"/>
      <c r="E308" s="37"/>
      <c r="F308" s="37"/>
      <c r="G308"/>
      <c r="H308" s="1214" t="s">
        <v>2477</v>
      </c>
      <c r="I308" s="1214"/>
      <c r="J308" s="1214"/>
      <c r="K308" s="1214"/>
      <c r="L308" s="1214"/>
      <c r="M308" s="1214"/>
      <c r="N308" s="1214"/>
      <c r="O308" s="1214"/>
      <c r="P308" s="1214"/>
      <c r="Q308" s="1214"/>
      <c r="R308" s="1214"/>
      <c r="S308"/>
      <c r="T308" s="37" t="s">
        <v>989</v>
      </c>
      <c r="U308"/>
      <c r="V308" s="37"/>
      <c r="W308" s="37"/>
      <c r="X308" s="37"/>
      <c r="Y308" s="37"/>
      <c r="Z308"/>
      <c r="AA308" s="1214" t="s">
        <v>2482</v>
      </c>
      <c r="AB308" s="1214"/>
      <c r="AC308" s="1214"/>
      <c r="AD308" s="1214"/>
      <c r="AE308" s="1214"/>
      <c r="AF308" s="1214"/>
      <c r="AG308" s="1214"/>
      <c r="AH308" s="1214"/>
      <c r="AI308" s="1214"/>
      <c r="AJ308" s="1214"/>
      <c r="AK308" s="1214"/>
      <c r="AL308" s="403"/>
      <c r="AN308" s="241"/>
    </row>
    <row r="309" spans="2:40" s="4" customFormat="1" ht="12.75" customHeight="1">
      <c r="B309" s="37" t="s">
        <v>990</v>
      </c>
      <c r="C309" s="37"/>
      <c r="D309" s="37"/>
      <c r="E309" s="37"/>
      <c r="F309" s="37"/>
      <c r="G309" s="37"/>
      <c r="H309" s="1339" t="s">
        <v>2478</v>
      </c>
      <c r="I309" s="1339"/>
      <c r="J309" s="1339"/>
      <c r="K309" s="1339"/>
      <c r="L309" s="1339"/>
      <c r="M309" s="1339"/>
      <c r="N309" s="37" t="s">
        <v>992</v>
      </c>
      <c r="O309" s="37"/>
      <c r="P309" s="1068"/>
      <c r="Q309" s="1068"/>
      <c r="R309" s="1068"/>
      <c r="S309" s="37"/>
      <c r="T309" s="37" t="s">
        <v>990</v>
      </c>
      <c r="U309"/>
      <c r="V309" s="37"/>
      <c r="W309" s="37"/>
      <c r="X309" s="37"/>
      <c r="Y309" s="37"/>
      <c r="Z309"/>
      <c r="AA309" s="1339" t="s">
        <v>2483</v>
      </c>
      <c r="AB309" s="1339"/>
      <c r="AC309" s="1339"/>
      <c r="AD309" s="1339"/>
      <c r="AE309" s="1339"/>
      <c r="AF309" s="1339"/>
      <c r="AG309" s="37" t="s">
        <v>992</v>
      </c>
      <c r="AH309" s="37"/>
      <c r="AI309" s="1068"/>
      <c r="AJ309" s="1068"/>
      <c r="AK309" s="1068"/>
      <c r="AL309" s="403"/>
      <c r="AN309" s="241"/>
    </row>
    <row r="310" spans="2:40" s="4" customFormat="1" ht="12.75" customHeight="1">
      <c r="B310" s="37" t="s">
        <v>1971</v>
      </c>
      <c r="C310" s="37"/>
      <c r="D310" s="37"/>
      <c r="E310" s="37"/>
      <c r="F310" s="37"/>
      <c r="G310" s="37"/>
      <c r="H310" s="1214" t="s">
        <v>1974</v>
      </c>
      <c r="I310" s="1214"/>
      <c r="J310" s="1214"/>
      <c r="K310" s="1214"/>
      <c r="L310" s="1214"/>
      <c r="M310" s="1214"/>
      <c r="N310" s="1214"/>
      <c r="O310" s="1214"/>
      <c r="P310" s="1214"/>
      <c r="Q310" s="1214"/>
      <c r="R310" s="1214"/>
      <c r="S310" s="37"/>
      <c r="T310" s="37" t="s">
        <v>1971</v>
      </c>
      <c r="U310"/>
      <c r="V310" s="37"/>
      <c r="W310" s="37"/>
      <c r="X310" s="37"/>
      <c r="Y310" s="37"/>
      <c r="Z310"/>
      <c r="AA310" s="1214" t="s">
        <v>1978</v>
      </c>
      <c r="AB310" s="1214"/>
      <c r="AC310" s="1214"/>
      <c r="AD310" s="1214"/>
      <c r="AE310" s="1214"/>
      <c r="AF310" s="1214"/>
      <c r="AG310" s="1214"/>
      <c r="AH310" s="1214"/>
      <c r="AI310" s="1214"/>
      <c r="AJ310" s="1214"/>
      <c r="AK310" s="1214"/>
      <c r="AL310" s="403"/>
      <c r="AN310" s="241"/>
    </row>
    <row r="311" spans="2:40" s="4" customFormat="1" ht="12.75" customHeight="1">
      <c r="B311" s="37" t="s">
        <v>1973</v>
      </c>
      <c r="C311" s="37"/>
      <c r="D311" s="37"/>
      <c r="E311" s="37"/>
      <c r="F311" s="37"/>
      <c r="G311" s="37"/>
      <c r="H311" s="1214" t="s">
        <v>2479</v>
      </c>
      <c r="I311" s="1214"/>
      <c r="J311" s="1214"/>
      <c r="K311" s="1214"/>
      <c r="L311" s="1214"/>
      <c r="M311" s="1214"/>
      <c r="N311" s="1214"/>
      <c r="O311" s="1214"/>
      <c r="P311" s="1214"/>
      <c r="Q311" s="1214"/>
      <c r="R311" s="1214"/>
      <c r="S311" s="37"/>
      <c r="T311" s="37" t="s">
        <v>1973</v>
      </c>
      <c r="U311"/>
      <c r="V311" s="37"/>
      <c r="W311" s="37"/>
      <c r="X311" s="37"/>
      <c r="Y311" s="37"/>
      <c r="Z311"/>
      <c r="AA311" s="1214" t="s">
        <v>2484</v>
      </c>
      <c r="AB311" s="1214"/>
      <c r="AC311" s="1214"/>
      <c r="AD311" s="1214"/>
      <c r="AE311" s="1214"/>
      <c r="AF311" s="1214"/>
      <c r="AG311" s="1214"/>
      <c r="AH311" s="1214"/>
      <c r="AI311" s="1214"/>
      <c r="AJ311" s="1214"/>
      <c r="AK311" s="1214"/>
      <c r="AL311" s="403"/>
      <c r="AN311" s="241"/>
    </row>
    <row r="312" spans="2:40" s="4" customFormat="1" ht="12.75" customHeight="1">
      <c r="B312" s="37" t="s">
        <v>1975</v>
      </c>
      <c r="C312" s="37"/>
      <c r="D312" s="37"/>
      <c r="E312" s="37"/>
      <c r="F312" s="37"/>
      <c r="G312" s="37"/>
      <c r="H312" s="1580">
        <v>0.75</v>
      </c>
      <c r="I312" s="1580"/>
      <c r="J312" s="1580"/>
      <c r="K312" s="1580"/>
      <c r="L312" s="1580"/>
      <c r="M312" s="1580"/>
      <c r="N312" s="1580"/>
      <c r="O312" s="1580"/>
      <c r="P312" s="1580"/>
      <c r="Q312" s="1580"/>
      <c r="R312" s="1580"/>
      <c r="S312" s="37"/>
      <c r="T312" s="37" t="s">
        <v>1975</v>
      </c>
      <c r="U312" s="37"/>
      <c r="V312" s="37"/>
      <c r="W312" s="37"/>
      <c r="X312" s="37"/>
      <c r="Y312" s="37"/>
      <c r="Z312" s="12"/>
      <c r="AA312" s="1580">
        <v>0.8</v>
      </c>
      <c r="AB312" s="1580"/>
      <c r="AC312" s="1580"/>
      <c r="AD312" s="1580"/>
      <c r="AE312" s="1580"/>
      <c r="AF312" s="1580"/>
      <c r="AG312" s="1580"/>
      <c r="AH312" s="1580"/>
      <c r="AI312" s="1580"/>
      <c r="AJ312" s="1580"/>
      <c r="AK312" s="1580"/>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1964</v>
      </c>
      <c r="C314" s="37"/>
      <c r="D314" s="37"/>
      <c r="E314" s="37"/>
      <c r="F314" s="37"/>
      <c r="G314"/>
      <c r="H314" s="1072"/>
      <c r="I314" s="1072"/>
      <c r="J314" s="1072"/>
      <c r="K314" s="1072"/>
      <c r="L314" s="1072"/>
      <c r="M314" s="1072"/>
      <c r="N314" s="1072"/>
      <c r="O314" s="1072"/>
      <c r="P314" s="1072"/>
      <c r="Q314" s="1072"/>
      <c r="R314" s="1072"/>
      <c r="S314"/>
      <c r="T314" s="37" t="s">
        <v>1964</v>
      </c>
      <c r="U314"/>
      <c r="V314" s="37"/>
      <c r="W314" s="37"/>
      <c r="X314" s="37"/>
      <c r="Y314" s="37"/>
      <c r="Z314"/>
      <c r="AA314" s="1072"/>
      <c r="AB314" s="1072"/>
      <c r="AC314" s="1072"/>
      <c r="AD314" s="1072"/>
      <c r="AE314" s="1072"/>
      <c r="AF314" s="1072"/>
      <c r="AG314" s="1072"/>
      <c r="AH314" s="1072"/>
      <c r="AI314" s="1072"/>
      <c r="AJ314" s="1072"/>
      <c r="AK314" s="1072"/>
      <c r="AL314" s="403"/>
      <c r="AN314" s="241"/>
    </row>
    <row r="315" spans="2:40" s="4" customFormat="1" ht="12.75" customHeight="1">
      <c r="B315" s="37" t="s">
        <v>1037</v>
      </c>
      <c r="C315" s="37"/>
      <c r="D315" s="37"/>
      <c r="E315" s="37"/>
      <c r="F315" s="37"/>
      <c r="G315"/>
      <c r="H315" s="1214"/>
      <c r="I315" s="1214"/>
      <c r="J315" s="1214"/>
      <c r="K315" s="1214"/>
      <c r="L315" s="1214"/>
      <c r="M315" s="1214"/>
      <c r="N315" s="1214"/>
      <c r="O315" s="1214"/>
      <c r="P315" s="1214"/>
      <c r="Q315" s="1214"/>
      <c r="R315" s="1214"/>
      <c r="S315"/>
      <c r="T315" s="37" t="s">
        <v>1037</v>
      </c>
      <c r="U315"/>
      <c r="V315" s="37"/>
      <c r="W315" s="37"/>
      <c r="X315" s="37"/>
      <c r="Y315" s="37"/>
      <c r="Z315"/>
      <c r="AA315" s="1214"/>
      <c r="AB315" s="1214"/>
      <c r="AC315" s="1214"/>
      <c r="AD315" s="1214"/>
      <c r="AE315" s="1214"/>
      <c r="AF315" s="1214"/>
      <c r="AG315" s="1214"/>
      <c r="AH315" s="1214"/>
      <c r="AI315" s="1214"/>
      <c r="AJ315" s="1214"/>
      <c r="AK315" s="1214"/>
      <c r="AL315" s="403"/>
      <c r="AN315" s="241"/>
    </row>
    <row r="316" spans="2:40" s="4" customFormat="1" ht="12.75" customHeight="1">
      <c r="B316" s="37" t="s">
        <v>1967</v>
      </c>
      <c r="C316" s="37"/>
      <c r="D316" s="37"/>
      <c r="E316" s="37"/>
      <c r="F316" s="37"/>
      <c r="G316"/>
      <c r="H316" s="1214"/>
      <c r="I316" s="1214"/>
      <c r="J316" s="1214"/>
      <c r="K316" s="1214"/>
      <c r="L316" s="1214"/>
      <c r="M316" s="1214"/>
      <c r="N316" s="1214"/>
      <c r="O316" s="1214"/>
      <c r="P316" s="1214"/>
      <c r="Q316" s="1214"/>
      <c r="R316" s="1214"/>
      <c r="S316"/>
      <c r="T316" s="37" t="s">
        <v>1967</v>
      </c>
      <c r="U316"/>
      <c r="V316" s="37"/>
      <c r="W316" s="37"/>
      <c r="X316" s="37"/>
      <c r="Y316" s="37"/>
      <c r="Z316"/>
      <c r="AA316" s="1214"/>
      <c r="AB316" s="1214"/>
      <c r="AC316" s="1214"/>
      <c r="AD316" s="1214"/>
      <c r="AE316" s="1214"/>
      <c r="AF316" s="1214"/>
      <c r="AG316" s="1214"/>
      <c r="AH316" s="1214"/>
      <c r="AI316" s="1214"/>
      <c r="AJ316" s="1214"/>
      <c r="AK316" s="1214"/>
      <c r="AL316" s="403"/>
      <c r="AN316" s="241"/>
    </row>
    <row r="317" spans="2:40" s="4" customFormat="1" ht="12.75" customHeight="1">
      <c r="B317" s="37" t="s">
        <v>989</v>
      </c>
      <c r="C317" s="37"/>
      <c r="D317" s="37"/>
      <c r="E317" s="37"/>
      <c r="F317" s="37"/>
      <c r="G317"/>
      <c r="H317" s="1214"/>
      <c r="I317" s="1214"/>
      <c r="J317" s="1214"/>
      <c r="K317" s="1214"/>
      <c r="L317" s="1214"/>
      <c r="M317" s="1214"/>
      <c r="N317" s="1214"/>
      <c r="O317" s="1214"/>
      <c r="P317" s="1214"/>
      <c r="Q317" s="1214"/>
      <c r="R317" s="1214"/>
      <c r="S317"/>
      <c r="T317" s="37" t="s">
        <v>989</v>
      </c>
      <c r="U317"/>
      <c r="V317" s="37"/>
      <c r="W317" s="37"/>
      <c r="X317" s="37"/>
      <c r="Y317" s="37"/>
      <c r="Z317"/>
      <c r="AA317" s="1214"/>
      <c r="AB317" s="1214"/>
      <c r="AC317" s="1214"/>
      <c r="AD317" s="1214"/>
      <c r="AE317" s="1214"/>
      <c r="AF317" s="1214"/>
      <c r="AG317" s="1214"/>
      <c r="AH317" s="1214"/>
      <c r="AI317" s="1214"/>
      <c r="AJ317" s="1214"/>
      <c r="AK317" s="1214"/>
      <c r="AL317" s="403"/>
      <c r="AN317" s="241"/>
    </row>
    <row r="318" spans="2:40" s="4" customFormat="1" ht="12.75" customHeight="1">
      <c r="B318" s="37" t="s">
        <v>990</v>
      </c>
      <c r="C318" s="37"/>
      <c r="D318" s="37"/>
      <c r="E318" s="37"/>
      <c r="F318" s="37"/>
      <c r="G318" s="37"/>
      <c r="H318" s="1339"/>
      <c r="I318" s="1339"/>
      <c r="J318" s="1339"/>
      <c r="K318" s="1339"/>
      <c r="L318" s="1339"/>
      <c r="M318" s="1339"/>
      <c r="N318" s="37" t="s">
        <v>992</v>
      </c>
      <c r="O318" s="37"/>
      <c r="P318" s="1068"/>
      <c r="Q318" s="1068"/>
      <c r="R318" s="1068"/>
      <c r="S318" s="37"/>
      <c r="T318" s="37" t="s">
        <v>990</v>
      </c>
      <c r="U318"/>
      <c r="V318" s="37"/>
      <c r="W318" s="37"/>
      <c r="X318" s="37"/>
      <c r="Y318" s="37"/>
      <c r="Z318"/>
      <c r="AA318" s="1339"/>
      <c r="AB318" s="1339"/>
      <c r="AC318" s="1339"/>
      <c r="AD318" s="1339"/>
      <c r="AE318" s="1339"/>
      <c r="AF318" s="1339"/>
      <c r="AG318" s="37" t="s">
        <v>992</v>
      </c>
      <c r="AH318" s="37"/>
      <c r="AI318" s="1068"/>
      <c r="AJ318" s="1068"/>
      <c r="AK318" s="1068"/>
      <c r="AL318" s="403"/>
      <c r="AN318" s="241"/>
    </row>
    <row r="319" spans="2:40" s="4" customFormat="1" ht="12.75" customHeight="1">
      <c r="B319" s="37" t="s">
        <v>1971</v>
      </c>
      <c r="C319" s="37"/>
      <c r="D319" s="37"/>
      <c r="E319" s="37"/>
      <c r="F319" s="37"/>
      <c r="G319" s="37"/>
      <c r="H319" s="1214"/>
      <c r="I319" s="1214"/>
      <c r="J319" s="1214"/>
      <c r="K319" s="1214"/>
      <c r="L319" s="1214"/>
      <c r="M319" s="1214"/>
      <c r="N319" s="1214"/>
      <c r="O319" s="1214"/>
      <c r="P319" s="1214"/>
      <c r="Q319" s="1214"/>
      <c r="R319" s="1214"/>
      <c r="S319" s="37"/>
      <c r="T319" s="37" t="s">
        <v>1971</v>
      </c>
      <c r="U319"/>
      <c r="V319" s="37"/>
      <c r="W319" s="37"/>
      <c r="X319" s="37"/>
      <c r="Y319" s="37"/>
      <c r="Z319"/>
      <c r="AA319" s="1214"/>
      <c r="AB319" s="1214"/>
      <c r="AC319" s="1214"/>
      <c r="AD319" s="1214"/>
      <c r="AE319" s="1214"/>
      <c r="AF319" s="1214"/>
      <c r="AG319" s="1214"/>
      <c r="AH319" s="1214"/>
      <c r="AI319" s="1214"/>
      <c r="AJ319" s="1214"/>
      <c r="AK319" s="1214"/>
      <c r="AL319" s="403"/>
      <c r="AN319" s="241"/>
    </row>
    <row r="320" spans="2:40" s="4" customFormat="1" ht="12.75" customHeight="1">
      <c r="B320" s="37" t="s">
        <v>1973</v>
      </c>
      <c r="C320" s="37"/>
      <c r="D320" s="37"/>
      <c r="E320" s="37"/>
      <c r="F320" s="37"/>
      <c r="G320" s="37"/>
      <c r="H320" s="1214"/>
      <c r="I320" s="1214"/>
      <c r="J320" s="1214"/>
      <c r="K320" s="1214"/>
      <c r="L320" s="1214"/>
      <c r="M320" s="1214"/>
      <c r="N320" s="1214"/>
      <c r="O320" s="1214"/>
      <c r="P320" s="1214"/>
      <c r="Q320" s="1214"/>
      <c r="R320" s="1214"/>
      <c r="S320" s="37"/>
      <c r="T320" s="37" t="s">
        <v>1973</v>
      </c>
      <c r="U320"/>
      <c r="V320" s="37"/>
      <c r="W320" s="37"/>
      <c r="X320" s="37"/>
      <c r="Y320" s="37"/>
      <c r="Z320"/>
      <c r="AA320" s="1214"/>
      <c r="AB320" s="1214"/>
      <c r="AC320" s="1214"/>
      <c r="AD320" s="1214"/>
      <c r="AE320" s="1214"/>
      <c r="AF320" s="1214"/>
      <c r="AG320" s="1214"/>
      <c r="AH320" s="1214"/>
      <c r="AI320" s="1214"/>
      <c r="AJ320" s="1214"/>
      <c r="AK320" s="1214"/>
      <c r="AL320" s="403"/>
      <c r="AN320" s="241"/>
    </row>
    <row r="321" spans="1:76" s="4" customFormat="1" ht="12.75" customHeight="1">
      <c r="B321" s="37" t="s">
        <v>1975</v>
      </c>
      <c r="C321" s="37"/>
      <c r="D321" s="37"/>
      <c r="E321" s="37"/>
      <c r="F321" s="37"/>
      <c r="G321" s="37"/>
      <c r="H321" s="1580"/>
      <c r="I321" s="1580"/>
      <c r="J321" s="1580"/>
      <c r="K321" s="1580"/>
      <c r="L321" s="1580"/>
      <c r="M321" s="1580"/>
      <c r="N321" s="1580"/>
      <c r="O321" s="1580"/>
      <c r="P321" s="1580"/>
      <c r="Q321" s="1580"/>
      <c r="R321" s="1580"/>
      <c r="S321" s="37"/>
      <c r="T321" s="37" t="s">
        <v>1975</v>
      </c>
      <c r="U321" s="37"/>
      <c r="V321" s="37"/>
      <c r="W321" s="37"/>
      <c r="X321" s="37"/>
      <c r="Y321" s="37"/>
      <c r="Z321" s="12"/>
      <c r="AA321" s="1580"/>
      <c r="AB321" s="1580"/>
      <c r="AC321" s="1580"/>
      <c r="AD321" s="1580"/>
      <c r="AE321" s="1580"/>
      <c r="AF321" s="1580"/>
      <c r="AG321" s="1580"/>
      <c r="AH321" s="1580"/>
      <c r="AI321" s="1580"/>
      <c r="AJ321" s="1580"/>
      <c r="AK321" s="1580"/>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1964</v>
      </c>
      <c r="C323" s="37"/>
      <c r="D323" s="37"/>
      <c r="E323" s="37"/>
      <c r="F323" s="37"/>
      <c r="G323"/>
      <c r="H323" s="1072"/>
      <c r="I323" s="1072"/>
      <c r="J323" s="1072"/>
      <c r="K323" s="1072"/>
      <c r="L323" s="1072"/>
      <c r="M323" s="1072"/>
      <c r="N323" s="1072"/>
      <c r="O323" s="1072"/>
      <c r="P323" s="1072"/>
      <c r="Q323" s="1072"/>
      <c r="R323" s="1072"/>
      <c r="S323"/>
      <c r="T323" s="37" t="s">
        <v>1964</v>
      </c>
      <c r="U323"/>
      <c r="V323" s="37"/>
      <c r="W323" s="37"/>
      <c r="X323" s="37"/>
      <c r="Y323" s="37"/>
      <c r="Z323"/>
      <c r="AA323" s="1072"/>
      <c r="AB323" s="1072"/>
      <c r="AC323" s="1072"/>
      <c r="AD323" s="1072"/>
      <c r="AE323" s="1072"/>
      <c r="AF323" s="1072"/>
      <c r="AG323" s="1072"/>
      <c r="AH323" s="1072"/>
      <c r="AI323" s="1072"/>
      <c r="AJ323" s="1072"/>
      <c r="AK323" s="1072"/>
      <c r="AL323" s="37"/>
      <c r="AN323" s="241"/>
    </row>
    <row r="324" spans="1:76" s="4" customFormat="1" ht="12.75" customHeight="1">
      <c r="B324" s="37" t="s">
        <v>1037</v>
      </c>
      <c r="C324" s="37"/>
      <c r="D324" s="37"/>
      <c r="E324" s="37"/>
      <c r="F324" s="37"/>
      <c r="G324"/>
      <c r="H324" s="1214"/>
      <c r="I324" s="1214"/>
      <c r="J324" s="1214"/>
      <c r="K324" s="1214"/>
      <c r="L324" s="1214"/>
      <c r="M324" s="1214"/>
      <c r="N324" s="1214"/>
      <c r="O324" s="1214"/>
      <c r="P324" s="1214"/>
      <c r="Q324" s="1214"/>
      <c r="R324" s="1214"/>
      <c r="S324"/>
      <c r="T324" s="37" t="s">
        <v>1037</v>
      </c>
      <c r="U324"/>
      <c r="V324" s="37"/>
      <c r="W324" s="37"/>
      <c r="X324" s="37"/>
      <c r="Y324" s="37"/>
      <c r="Z324"/>
      <c r="AA324" s="1214"/>
      <c r="AB324" s="1214"/>
      <c r="AC324" s="1214"/>
      <c r="AD324" s="1214"/>
      <c r="AE324" s="1214"/>
      <c r="AF324" s="1214"/>
      <c r="AG324" s="1214"/>
      <c r="AH324" s="1214"/>
      <c r="AI324" s="1214"/>
      <c r="AJ324" s="1214"/>
      <c r="AK324" s="1214"/>
      <c r="AL324" s="37"/>
      <c r="AN324" s="241"/>
    </row>
    <row r="325" spans="1:76" s="4" customFormat="1" ht="18" customHeight="1">
      <c r="B325" s="37" t="s">
        <v>1967</v>
      </c>
      <c r="C325" s="37"/>
      <c r="D325" s="37"/>
      <c r="E325" s="37"/>
      <c r="F325" s="37"/>
      <c r="G325"/>
      <c r="H325" s="1214"/>
      <c r="I325" s="1214"/>
      <c r="J325" s="1214"/>
      <c r="K325" s="1214"/>
      <c r="L325" s="1214"/>
      <c r="M325" s="1214"/>
      <c r="N325" s="1214"/>
      <c r="O325" s="1214"/>
      <c r="P325" s="1214"/>
      <c r="Q325" s="1214"/>
      <c r="R325" s="1214"/>
      <c r="S325"/>
      <c r="T325" s="37" t="s">
        <v>1967</v>
      </c>
      <c r="U325"/>
      <c r="V325" s="37"/>
      <c r="W325" s="37"/>
      <c r="X325" s="37"/>
      <c r="Y325" s="37"/>
      <c r="Z325"/>
      <c r="AA325" s="1214"/>
      <c r="AB325" s="1214"/>
      <c r="AC325" s="1214"/>
      <c r="AD325" s="1214"/>
      <c r="AE325" s="1214"/>
      <c r="AF325" s="1214"/>
      <c r="AG325" s="1214"/>
      <c r="AH325" s="1214"/>
      <c r="AI325" s="1214"/>
      <c r="AJ325" s="1214"/>
      <c r="AK325" s="1214"/>
      <c r="AL325" s="37"/>
      <c r="AN325" s="241"/>
    </row>
    <row r="326" spans="1:76" s="4" customFormat="1" ht="12.75" customHeight="1">
      <c r="B326" s="37" t="s">
        <v>989</v>
      </c>
      <c r="C326" s="37"/>
      <c r="D326" s="37"/>
      <c r="E326" s="37"/>
      <c r="F326" s="37"/>
      <c r="G326"/>
      <c r="H326" s="1214"/>
      <c r="I326" s="1214"/>
      <c r="J326" s="1214"/>
      <c r="K326" s="1214"/>
      <c r="L326" s="1214"/>
      <c r="M326" s="1214"/>
      <c r="N326" s="1214"/>
      <c r="O326" s="1214"/>
      <c r="P326" s="1214"/>
      <c r="Q326" s="1214"/>
      <c r="R326" s="1214"/>
      <c r="S326"/>
      <c r="T326" s="37" t="s">
        <v>989</v>
      </c>
      <c r="U326"/>
      <c r="V326" s="37"/>
      <c r="W326" s="37"/>
      <c r="X326" s="37"/>
      <c r="Y326" s="37"/>
      <c r="Z326"/>
      <c r="AA326" s="1214"/>
      <c r="AB326" s="1214"/>
      <c r="AC326" s="1214"/>
      <c r="AD326" s="1214"/>
      <c r="AE326" s="1214"/>
      <c r="AF326" s="1214"/>
      <c r="AG326" s="1214"/>
      <c r="AH326" s="1214"/>
      <c r="AI326" s="1214"/>
      <c r="AJ326" s="1214"/>
      <c r="AK326" s="1214"/>
      <c r="AL326" s="37"/>
      <c r="AN326" s="241"/>
    </row>
    <row r="327" spans="1:76" s="4" customFormat="1" ht="12.75" customHeight="1">
      <c r="B327" s="37" t="s">
        <v>990</v>
      </c>
      <c r="C327" s="37"/>
      <c r="D327" s="37"/>
      <c r="E327" s="37"/>
      <c r="F327" s="37"/>
      <c r="G327" s="37"/>
      <c r="H327" s="1339"/>
      <c r="I327" s="1339"/>
      <c r="J327" s="1339"/>
      <c r="K327" s="1339"/>
      <c r="L327" s="1339"/>
      <c r="M327" s="1339"/>
      <c r="N327" s="37" t="s">
        <v>992</v>
      </c>
      <c r="O327" s="37"/>
      <c r="P327" s="1068"/>
      <c r="Q327" s="1068"/>
      <c r="R327" s="1068"/>
      <c r="S327" s="37"/>
      <c r="T327" s="37" t="s">
        <v>990</v>
      </c>
      <c r="U327"/>
      <c r="V327" s="37"/>
      <c r="W327" s="37"/>
      <c r="X327" s="37"/>
      <c r="Y327" s="37"/>
      <c r="Z327"/>
      <c r="AA327" s="1339"/>
      <c r="AB327" s="1339"/>
      <c r="AC327" s="1339"/>
      <c r="AD327" s="1339"/>
      <c r="AE327" s="1339"/>
      <c r="AF327" s="1339"/>
      <c r="AG327" s="37" t="s">
        <v>992</v>
      </c>
      <c r="AH327" s="37"/>
      <c r="AI327" s="1068"/>
      <c r="AJ327" s="1068"/>
      <c r="AK327" s="1068"/>
      <c r="AL327" s="37"/>
      <c r="AN327" s="241"/>
    </row>
    <row r="328" spans="1:76" s="4" customFormat="1" ht="12.75" customHeight="1">
      <c r="B328" s="37" t="s">
        <v>1971</v>
      </c>
      <c r="C328" s="37"/>
      <c r="D328" s="37"/>
      <c r="E328" s="37"/>
      <c r="F328" s="37"/>
      <c r="G328" s="37"/>
      <c r="H328" s="1214"/>
      <c r="I328" s="1214"/>
      <c r="J328" s="1214"/>
      <c r="K328" s="1214"/>
      <c r="L328" s="1214"/>
      <c r="M328" s="1214"/>
      <c r="N328" s="1214"/>
      <c r="O328" s="1214"/>
      <c r="P328" s="1214"/>
      <c r="Q328" s="1214"/>
      <c r="R328" s="1214"/>
      <c r="S328" s="37"/>
      <c r="T328" s="37" t="s">
        <v>1971</v>
      </c>
      <c r="U328"/>
      <c r="V328" s="37"/>
      <c r="W328" s="37"/>
      <c r="X328" s="37"/>
      <c r="Y328" s="37"/>
      <c r="Z328"/>
      <c r="AA328" s="1214"/>
      <c r="AB328" s="1214"/>
      <c r="AC328" s="1214"/>
      <c r="AD328" s="1214"/>
      <c r="AE328" s="1214"/>
      <c r="AF328" s="1214"/>
      <c r="AG328" s="1214"/>
      <c r="AH328" s="1214"/>
      <c r="AI328" s="1214"/>
      <c r="AJ328" s="1214"/>
      <c r="AK328" s="1214"/>
      <c r="AL328" s="37"/>
      <c r="AN328" s="241"/>
    </row>
    <row r="329" spans="1:76" s="4" customFormat="1" ht="12.75" customHeight="1">
      <c r="B329" s="37" t="s">
        <v>1973</v>
      </c>
      <c r="C329" s="37"/>
      <c r="D329" s="37"/>
      <c r="E329" s="37"/>
      <c r="F329" s="37"/>
      <c r="G329" s="37"/>
      <c r="H329" s="1214"/>
      <c r="I329" s="1214"/>
      <c r="J329" s="1214"/>
      <c r="K329" s="1214"/>
      <c r="L329" s="1214"/>
      <c r="M329" s="1214"/>
      <c r="N329" s="1214"/>
      <c r="O329" s="1214"/>
      <c r="P329" s="1214"/>
      <c r="Q329" s="1214"/>
      <c r="R329" s="1214"/>
      <c r="S329" s="37"/>
      <c r="T329" s="37" t="s">
        <v>1973</v>
      </c>
      <c r="U329"/>
      <c r="V329" s="37"/>
      <c r="W329" s="37"/>
      <c r="X329" s="37"/>
      <c r="Y329" s="37"/>
      <c r="Z329"/>
      <c r="AA329" s="1214"/>
      <c r="AB329" s="1214"/>
      <c r="AC329" s="1214"/>
      <c r="AD329" s="1214"/>
      <c r="AE329" s="1214"/>
      <c r="AF329" s="1214"/>
      <c r="AG329" s="1214"/>
      <c r="AH329" s="1214"/>
      <c r="AI329" s="1214"/>
      <c r="AJ329" s="1214"/>
      <c r="AK329" s="1214"/>
      <c r="AL329" s="37"/>
      <c r="AN329" s="241"/>
    </row>
    <row r="330" spans="1:76" s="4" customFormat="1" ht="12.75" customHeight="1">
      <c r="B330" s="37" t="s">
        <v>1975</v>
      </c>
      <c r="C330" s="37"/>
      <c r="D330" s="37"/>
      <c r="E330" s="37"/>
      <c r="F330" s="37"/>
      <c r="G330" s="37"/>
      <c r="H330" s="1580"/>
      <c r="I330" s="1580"/>
      <c r="J330" s="1580"/>
      <c r="K330" s="1580"/>
      <c r="L330" s="1580"/>
      <c r="M330" s="1580"/>
      <c r="N330" s="1580"/>
      <c r="O330" s="1580"/>
      <c r="P330" s="1580"/>
      <c r="Q330" s="1580"/>
      <c r="R330" s="1580"/>
      <c r="S330" s="37"/>
      <c r="T330" s="37" t="s">
        <v>1975</v>
      </c>
      <c r="U330" s="37"/>
      <c r="V330" s="37"/>
      <c r="W330" s="37"/>
      <c r="X330" s="37"/>
      <c r="Y330" s="37"/>
      <c r="Z330" s="12"/>
      <c r="AA330" s="1580"/>
      <c r="AB330" s="1580"/>
      <c r="AC330" s="1580"/>
      <c r="AD330" s="1580"/>
      <c r="AE330" s="1580"/>
      <c r="AF330" s="1580"/>
      <c r="AG330" s="1580"/>
      <c r="AH330" s="1580"/>
      <c r="AI330" s="1580"/>
      <c r="AJ330" s="1580"/>
      <c r="AK330" s="1580"/>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1980</v>
      </c>
      <c r="C333" s="37"/>
      <c r="AC333" s="3"/>
      <c r="AE333" s="1621" t="s">
        <v>1824</v>
      </c>
      <c r="AF333" s="1621"/>
      <c r="AG333" s="1621"/>
      <c r="AH333" s="1621"/>
      <c r="AI333" s="1621"/>
      <c r="AJ333" s="1621"/>
      <c r="AK333" s="1621"/>
      <c r="AL333" s="3"/>
      <c r="AM333" s="719"/>
      <c r="AN333" s="3"/>
    </row>
    <row r="334" spans="1:76" s="4" customFormat="1" ht="12.75" customHeight="1">
      <c r="A334" s="3"/>
      <c r="B334" s="37"/>
      <c r="C334" s="1622" t="s">
        <v>1981</v>
      </c>
      <c r="D334" s="1622"/>
      <c r="E334" s="1622"/>
      <c r="F334" s="1622"/>
      <c r="G334" s="1622"/>
      <c r="H334" s="1622"/>
      <c r="I334" s="1622"/>
      <c r="J334" s="1622"/>
      <c r="K334" s="1622"/>
      <c r="L334" s="1622"/>
      <c r="M334" s="1622"/>
      <c r="N334" s="1622"/>
      <c r="O334" s="1622"/>
      <c r="P334" s="1622"/>
      <c r="Q334" s="1622"/>
      <c r="R334" s="1622"/>
      <c r="S334" s="1622"/>
      <c r="T334" s="1622"/>
      <c r="U334" s="1622"/>
      <c r="V334" s="1622"/>
      <c r="W334" s="1622"/>
      <c r="X334" s="1622"/>
      <c r="Y334" s="1622"/>
      <c r="Z334" s="1622"/>
      <c r="AA334" s="1622"/>
      <c r="AB334" s="1622"/>
      <c r="AC334" s="1622"/>
      <c r="AD334" s="1622"/>
      <c r="AE334" s="1622"/>
      <c r="AF334" s="1622"/>
      <c r="AG334" s="1622"/>
      <c r="AH334" s="1622"/>
      <c r="AI334" s="1622"/>
      <c r="AJ334" s="162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22"/>
      <c r="D335" s="1622"/>
      <c r="E335" s="1622"/>
      <c r="F335" s="1622"/>
      <c r="G335" s="1622"/>
      <c r="H335" s="1622"/>
      <c r="I335" s="1622"/>
      <c r="J335" s="1622"/>
      <c r="K335" s="1622"/>
      <c r="L335" s="1622"/>
      <c r="M335" s="1622"/>
      <c r="N335" s="1622"/>
      <c r="O335" s="1622"/>
      <c r="P335" s="1622"/>
      <c r="Q335" s="1622"/>
      <c r="R335" s="1622"/>
      <c r="S335" s="1622"/>
      <c r="T335" s="1622"/>
      <c r="U335" s="1622"/>
      <c r="V335" s="1622"/>
      <c r="W335" s="1622"/>
      <c r="X335" s="1622"/>
      <c r="Y335" s="1622"/>
      <c r="Z335" s="1622"/>
      <c r="AA335" s="1622"/>
      <c r="AB335" s="1622"/>
      <c r="AC335" s="1622"/>
      <c r="AD335" s="1622"/>
      <c r="AE335" s="1622"/>
      <c r="AF335" s="1622"/>
      <c r="AG335" s="1622"/>
      <c r="AH335" s="1622"/>
      <c r="AI335" s="1622"/>
      <c r="AJ335" s="162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22"/>
      <c r="D336" s="1622"/>
      <c r="E336" s="1622"/>
      <c r="F336" s="1622"/>
      <c r="G336" s="1622"/>
      <c r="H336" s="1622"/>
      <c r="I336" s="1622"/>
      <c r="J336" s="1622"/>
      <c r="K336" s="1622"/>
      <c r="L336" s="1622"/>
      <c r="M336" s="1622"/>
      <c r="N336" s="1622"/>
      <c r="O336" s="1622"/>
      <c r="P336" s="1622"/>
      <c r="Q336" s="1622"/>
      <c r="R336" s="1622"/>
      <c r="S336" s="1622"/>
      <c r="T336" s="1622"/>
      <c r="U336" s="1622"/>
      <c r="V336" s="1622"/>
      <c r="W336" s="1622"/>
      <c r="X336" s="1622"/>
      <c r="Y336" s="1622"/>
      <c r="Z336" s="1622"/>
      <c r="AA336" s="1622"/>
      <c r="AB336" s="1622"/>
      <c r="AC336" s="1622"/>
      <c r="AD336" s="1622"/>
      <c r="AE336" s="1622"/>
      <c r="AF336" s="1622"/>
      <c r="AG336" s="1622"/>
      <c r="AH336" s="1622"/>
      <c r="AI336" s="1622"/>
      <c r="AJ336" s="162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22"/>
      <c r="D337" s="1622"/>
      <c r="E337" s="1622"/>
      <c r="F337" s="1622"/>
      <c r="G337" s="1622"/>
      <c r="H337" s="1622"/>
      <c r="I337" s="1622"/>
      <c r="J337" s="1622"/>
      <c r="K337" s="1622"/>
      <c r="L337" s="1622"/>
      <c r="M337" s="1622"/>
      <c r="N337" s="1622"/>
      <c r="O337" s="1622"/>
      <c r="P337" s="1622"/>
      <c r="Q337" s="1622"/>
      <c r="R337" s="1622"/>
      <c r="S337" s="1622"/>
      <c r="T337" s="1622"/>
      <c r="U337" s="1622"/>
      <c r="V337" s="1622"/>
      <c r="W337" s="1622"/>
      <c r="X337" s="1622"/>
      <c r="Y337" s="1622"/>
      <c r="Z337" s="1622"/>
      <c r="AA337" s="1622"/>
      <c r="AB337" s="1622"/>
      <c r="AC337" s="1622"/>
      <c r="AD337" s="1622"/>
      <c r="AE337" s="1622"/>
      <c r="AF337" s="1622"/>
      <c r="AG337" s="1622"/>
      <c r="AH337" s="1622"/>
      <c r="AI337" s="1622"/>
      <c r="AJ337" s="162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22"/>
      <c r="D338" s="1622"/>
      <c r="E338" s="1622"/>
      <c r="F338" s="1622"/>
      <c r="G338" s="1622"/>
      <c r="H338" s="1622"/>
      <c r="I338" s="1622"/>
      <c r="J338" s="1622"/>
      <c r="K338" s="1622"/>
      <c r="L338" s="1622"/>
      <c r="M338" s="1622"/>
      <c r="N338" s="1622"/>
      <c r="O338" s="1622"/>
      <c r="P338" s="1622"/>
      <c r="Q338" s="1622"/>
      <c r="R338" s="1622"/>
      <c r="S338" s="1622"/>
      <c r="T338" s="1622"/>
      <c r="U338" s="1622"/>
      <c r="V338" s="1622"/>
      <c r="W338" s="1622"/>
      <c r="X338" s="1622"/>
      <c r="Y338" s="1622"/>
      <c r="Z338" s="1622"/>
      <c r="AA338" s="1622"/>
      <c r="AB338" s="1622"/>
      <c r="AC338" s="1622"/>
      <c r="AD338" s="1622"/>
      <c r="AE338" s="1622"/>
      <c r="AF338" s="1622"/>
      <c r="AG338" s="1622"/>
      <c r="AH338" s="1622"/>
      <c r="AI338" s="1622"/>
      <c r="AJ338" s="162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22"/>
      <c r="D339" s="1622"/>
      <c r="E339" s="1622"/>
      <c r="F339" s="1622"/>
      <c r="G339" s="1622"/>
      <c r="H339" s="1622"/>
      <c r="I339" s="1622"/>
      <c r="J339" s="1622"/>
      <c r="K339" s="1622"/>
      <c r="L339" s="1622"/>
      <c r="M339" s="1622"/>
      <c r="N339" s="1622"/>
      <c r="O339" s="1622"/>
      <c r="P339" s="1622"/>
      <c r="Q339" s="1622"/>
      <c r="R339" s="1622"/>
      <c r="S339" s="1622"/>
      <c r="T339" s="1622"/>
      <c r="U339" s="1622"/>
      <c r="V339" s="1622"/>
      <c r="W339" s="1622"/>
      <c r="X339" s="1622"/>
      <c r="Y339" s="1622"/>
      <c r="Z339" s="1622"/>
      <c r="AA339" s="1622"/>
      <c r="AB339" s="1622"/>
      <c r="AC339" s="1622"/>
      <c r="AD339" s="1622"/>
      <c r="AE339" s="1622"/>
      <c r="AF339" s="1622"/>
      <c r="AG339" s="1622"/>
      <c r="AH339" s="1622"/>
      <c r="AI339" s="1622"/>
      <c r="AJ339" s="162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22"/>
      <c r="D340" s="1622"/>
      <c r="E340" s="1622"/>
      <c r="F340" s="1622"/>
      <c r="G340" s="1622"/>
      <c r="H340" s="1622"/>
      <c r="I340" s="1622"/>
      <c r="J340" s="1622"/>
      <c r="K340" s="1622"/>
      <c r="L340" s="1622"/>
      <c r="M340" s="1622"/>
      <c r="N340" s="1622"/>
      <c r="O340" s="1622"/>
      <c r="P340" s="1622"/>
      <c r="Q340" s="1622"/>
      <c r="R340" s="1622"/>
      <c r="S340" s="1622"/>
      <c r="T340" s="1622"/>
      <c r="U340" s="1622"/>
      <c r="V340" s="1622"/>
      <c r="W340" s="1622"/>
      <c r="X340" s="1622"/>
      <c r="Y340" s="1622"/>
      <c r="Z340" s="1622"/>
      <c r="AA340" s="1622"/>
      <c r="AB340" s="1622"/>
      <c r="AC340" s="1622"/>
      <c r="AD340" s="1622"/>
      <c r="AE340" s="1622"/>
      <c r="AF340" s="1622"/>
      <c r="AG340" s="1622"/>
      <c r="AH340" s="1622"/>
      <c r="AI340" s="1622"/>
      <c r="AJ340" s="162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22"/>
      <c r="D341" s="1622"/>
      <c r="E341" s="1622"/>
      <c r="F341" s="1622"/>
      <c r="G341" s="1622"/>
      <c r="H341" s="1622"/>
      <c r="I341" s="1622"/>
      <c r="J341" s="1622"/>
      <c r="K341" s="1622"/>
      <c r="L341" s="1622"/>
      <c r="M341" s="1622"/>
      <c r="N341" s="1622"/>
      <c r="O341" s="1622"/>
      <c r="P341" s="1622"/>
      <c r="Q341" s="1622"/>
      <c r="R341" s="1622"/>
      <c r="S341" s="1622"/>
      <c r="T341" s="1622"/>
      <c r="U341" s="1622"/>
      <c r="V341" s="1622"/>
      <c r="W341" s="1622"/>
      <c r="X341" s="1622"/>
      <c r="Y341" s="1622"/>
      <c r="Z341" s="1622"/>
      <c r="AA341" s="1622"/>
      <c r="AB341" s="1622"/>
      <c r="AC341" s="1622"/>
      <c r="AD341" s="1622"/>
      <c r="AE341" s="1622"/>
      <c r="AF341" s="1622"/>
      <c r="AG341" s="1622"/>
      <c r="AH341" s="1622"/>
      <c r="AI341" s="1622"/>
      <c r="AJ341" s="1622"/>
      <c r="AK341" s="26"/>
      <c r="AL341" s="26"/>
      <c r="AM341" s="26"/>
      <c r="AN341" s="241"/>
      <c r="AO341" s="161"/>
    </row>
    <row r="342" spans="1:76" s="4" customFormat="1" ht="12.75" customHeight="1">
      <c r="A342" s="26"/>
      <c r="B342" s="25"/>
      <c r="C342" s="1622" t="s">
        <v>1982</v>
      </c>
      <c r="D342" s="1622"/>
      <c r="E342" s="1622"/>
      <c r="F342" s="1622"/>
      <c r="G342" s="1622"/>
      <c r="H342" s="1622"/>
      <c r="I342" s="1622"/>
      <c r="J342" s="1622"/>
      <c r="K342" s="1622"/>
      <c r="L342" s="1622"/>
      <c r="M342" s="1622"/>
      <c r="N342" s="1622"/>
      <c r="O342" s="1622"/>
      <c r="P342" s="1622"/>
      <c r="Q342" s="1622"/>
      <c r="R342" s="1622"/>
      <c r="S342" s="1622"/>
      <c r="T342" s="1622"/>
      <c r="U342" s="1622"/>
      <c r="V342" s="1622"/>
      <c r="W342" s="1622"/>
      <c r="X342" s="1622"/>
      <c r="Y342" s="1622"/>
      <c r="Z342" s="1622"/>
      <c r="AA342" s="1622"/>
      <c r="AB342" s="1622"/>
      <c r="AC342" s="1622"/>
      <c r="AD342" s="1622"/>
      <c r="AE342" s="1622"/>
      <c r="AF342" s="1622"/>
      <c r="AG342" s="1622"/>
      <c r="AH342" s="1622"/>
      <c r="AI342" s="1622"/>
      <c r="AJ342" s="1622"/>
      <c r="AK342" s="26"/>
      <c r="AL342" s="26"/>
      <c r="AM342" s="26"/>
      <c r="AN342" s="241"/>
    </row>
    <row r="343" spans="1:76" s="4" customFormat="1" ht="12.75" customHeight="1">
      <c r="A343" s="26"/>
      <c r="B343" s="25"/>
      <c r="C343" s="1622"/>
      <c r="D343" s="1622"/>
      <c r="E343" s="1622"/>
      <c r="F343" s="1622"/>
      <c r="G343" s="1622"/>
      <c r="H343" s="1622"/>
      <c r="I343" s="1622"/>
      <c r="J343" s="1622"/>
      <c r="K343" s="1622"/>
      <c r="L343" s="1622"/>
      <c r="M343" s="1622"/>
      <c r="N343" s="1622"/>
      <c r="O343" s="1622"/>
      <c r="P343" s="1622"/>
      <c r="Q343" s="1622"/>
      <c r="R343" s="1622"/>
      <c r="S343" s="1622"/>
      <c r="T343" s="1622"/>
      <c r="U343" s="1622"/>
      <c r="V343" s="1622"/>
      <c r="W343" s="1622"/>
      <c r="X343" s="1622"/>
      <c r="Y343" s="1622"/>
      <c r="Z343" s="1622"/>
      <c r="AA343" s="1622"/>
      <c r="AB343" s="1622"/>
      <c r="AC343" s="1622"/>
      <c r="AD343" s="1622"/>
      <c r="AE343" s="1622"/>
      <c r="AF343" s="1622"/>
      <c r="AG343" s="1622"/>
      <c r="AH343" s="1622"/>
      <c r="AI343" s="1622"/>
      <c r="AJ343" s="1622"/>
      <c r="AK343" s="26"/>
      <c r="AL343" s="26"/>
      <c r="AM343" s="26"/>
      <c r="AN343" s="241"/>
    </row>
    <row r="344" spans="1:76" s="4" customFormat="1" ht="12.75" customHeight="1">
      <c r="A344" s="26"/>
      <c r="B344" s="25"/>
      <c r="C344" s="1622"/>
      <c r="D344" s="1622"/>
      <c r="E344" s="1622"/>
      <c r="F344" s="1622"/>
      <c r="G344" s="1622"/>
      <c r="H344" s="1622"/>
      <c r="I344" s="1622"/>
      <c r="J344" s="1622"/>
      <c r="K344" s="1622"/>
      <c r="L344" s="1622"/>
      <c r="M344" s="1622"/>
      <c r="N344" s="1622"/>
      <c r="O344" s="1622"/>
      <c r="P344" s="1622"/>
      <c r="Q344" s="1622"/>
      <c r="R344" s="1622"/>
      <c r="S344" s="1622"/>
      <c r="T344" s="1622"/>
      <c r="U344" s="1622"/>
      <c r="V344" s="1622"/>
      <c r="W344" s="1622"/>
      <c r="X344" s="1622"/>
      <c r="Y344" s="1622"/>
      <c r="Z344" s="1622"/>
      <c r="AA344" s="1622"/>
      <c r="AB344" s="1622"/>
      <c r="AC344" s="1622"/>
      <c r="AD344" s="1622"/>
      <c r="AE344" s="1622"/>
      <c r="AF344" s="1622"/>
      <c r="AG344" s="1622"/>
      <c r="AH344" s="1622"/>
      <c r="AI344" s="1622"/>
      <c r="AJ344" s="1622"/>
      <c r="AK344" s="26"/>
      <c r="AL344" s="26"/>
      <c r="AM344" s="26"/>
      <c r="AN344" s="241"/>
      <c r="AQ344"/>
    </row>
    <row r="345" spans="1:76" s="4" customFormat="1" ht="12.75" customHeight="1">
      <c r="A345" s="26"/>
      <c r="B345" s="25"/>
      <c r="C345" s="1622"/>
      <c r="D345" s="1622"/>
      <c r="E345" s="1622"/>
      <c r="F345" s="1622"/>
      <c r="G345" s="1622"/>
      <c r="H345" s="1622"/>
      <c r="I345" s="1622"/>
      <c r="J345" s="1622"/>
      <c r="K345" s="1622"/>
      <c r="L345" s="1622"/>
      <c r="M345" s="1622"/>
      <c r="N345" s="1622"/>
      <c r="O345" s="1622"/>
      <c r="P345" s="1622"/>
      <c r="Q345" s="1622"/>
      <c r="R345" s="1622"/>
      <c r="S345" s="1622"/>
      <c r="T345" s="1622"/>
      <c r="U345" s="1622"/>
      <c r="V345" s="1622"/>
      <c r="W345" s="1622"/>
      <c r="X345" s="1622"/>
      <c r="Y345" s="1622"/>
      <c r="Z345" s="1622"/>
      <c r="AA345" s="1622"/>
      <c r="AB345" s="1622"/>
      <c r="AC345" s="1622"/>
      <c r="AD345" s="1622"/>
      <c r="AE345" s="1622"/>
      <c r="AF345" s="1622"/>
      <c r="AG345" s="1622"/>
      <c r="AH345" s="1622"/>
      <c r="AI345" s="1622"/>
      <c r="AJ345" s="1622"/>
      <c r="AK345" s="26"/>
      <c r="AL345" s="26"/>
      <c r="AM345" s="26"/>
      <c r="AN345" s="241"/>
      <c r="AQ345"/>
    </row>
    <row r="346" spans="1:76" s="4" customFormat="1" ht="12.4" customHeight="1">
      <c r="A346" s="26"/>
      <c r="B346" s="25"/>
      <c r="C346" s="1622"/>
      <c r="D346" s="1622"/>
      <c r="E346" s="1622"/>
      <c r="F346" s="1622"/>
      <c r="G346" s="1622"/>
      <c r="H346" s="1622"/>
      <c r="I346" s="1622"/>
      <c r="J346" s="1622"/>
      <c r="K346" s="1622"/>
      <c r="L346" s="1622"/>
      <c r="M346" s="1622"/>
      <c r="N346" s="1622"/>
      <c r="O346" s="1622"/>
      <c r="P346" s="1622"/>
      <c r="Q346" s="1622"/>
      <c r="R346" s="1622"/>
      <c r="S346" s="1622"/>
      <c r="T346" s="1622"/>
      <c r="U346" s="1622"/>
      <c r="V346" s="1622"/>
      <c r="W346" s="1622"/>
      <c r="X346" s="1622"/>
      <c r="Y346" s="1622"/>
      <c r="Z346" s="1622"/>
      <c r="AA346" s="1622"/>
      <c r="AB346" s="1622"/>
      <c r="AC346" s="1622"/>
      <c r="AD346" s="1622"/>
      <c r="AE346" s="1622"/>
      <c r="AF346" s="1622"/>
      <c r="AG346" s="1622"/>
      <c r="AH346" s="1622"/>
      <c r="AI346" s="1622"/>
      <c r="AJ346" s="1622"/>
      <c r="AK346" s="26"/>
      <c r="AL346" s="26"/>
      <c r="AM346" s="26"/>
      <c r="AN346" s="241"/>
      <c r="AQ346"/>
      <c r="AR346"/>
    </row>
    <row r="347" spans="1:76" s="4" customFormat="1" ht="12.75" customHeight="1">
      <c r="A347" s="26"/>
      <c r="B347" s="25"/>
      <c r="C347" s="1622" t="s">
        <v>1983</v>
      </c>
      <c r="D347" s="1622"/>
      <c r="E347" s="1622"/>
      <c r="F347" s="1622"/>
      <c r="G347" s="1622"/>
      <c r="H347" s="1622"/>
      <c r="I347" s="1622"/>
      <c r="J347" s="1622"/>
      <c r="K347" s="1622"/>
      <c r="L347" s="1622"/>
      <c r="M347" s="1622"/>
      <c r="N347" s="1622"/>
      <c r="O347" s="1622"/>
      <c r="P347" s="1622"/>
      <c r="Q347" s="1622"/>
      <c r="R347" s="1622"/>
      <c r="S347" s="1622"/>
      <c r="T347" s="1622"/>
      <c r="U347" s="1622"/>
      <c r="V347" s="1622"/>
      <c r="W347" s="1622"/>
      <c r="X347" s="1622"/>
      <c r="Y347" s="1622"/>
      <c r="Z347" s="1622"/>
      <c r="AA347" s="1622"/>
      <c r="AB347" s="1622"/>
      <c r="AC347" s="1622"/>
      <c r="AD347" s="1622"/>
      <c r="AE347" s="1622"/>
      <c r="AF347" s="1622"/>
      <c r="AG347" s="1622"/>
      <c r="AH347" s="1622"/>
      <c r="AI347" s="1622"/>
      <c r="AJ347" s="1622"/>
      <c r="AK347" s="26"/>
      <c r="AL347" s="26"/>
      <c r="AM347" s="26"/>
      <c r="AN347" s="241"/>
      <c r="AQ347"/>
      <c r="AR347"/>
    </row>
    <row r="348" spans="1:76" s="4" customFormat="1" ht="12.75" customHeight="1">
      <c r="A348" s="26"/>
      <c r="B348" s="25"/>
      <c r="C348" s="1622"/>
      <c r="D348" s="1622"/>
      <c r="E348" s="1622"/>
      <c r="F348" s="1622"/>
      <c r="G348" s="1622"/>
      <c r="H348" s="1622"/>
      <c r="I348" s="1622"/>
      <c r="J348" s="1622"/>
      <c r="K348" s="1622"/>
      <c r="L348" s="1622"/>
      <c r="M348" s="1622"/>
      <c r="N348" s="1622"/>
      <c r="O348" s="1622"/>
      <c r="P348" s="1622"/>
      <c r="Q348" s="1622"/>
      <c r="R348" s="1622"/>
      <c r="S348" s="1622"/>
      <c r="T348" s="1622"/>
      <c r="U348" s="1622"/>
      <c r="V348" s="1622"/>
      <c r="W348" s="1622"/>
      <c r="X348" s="1622"/>
      <c r="Y348" s="1622"/>
      <c r="Z348" s="1622"/>
      <c r="AA348" s="1622"/>
      <c r="AB348" s="1622"/>
      <c r="AC348" s="1622"/>
      <c r="AD348" s="1622"/>
      <c r="AE348" s="1622"/>
      <c r="AF348" s="1622"/>
      <c r="AG348" s="1622"/>
      <c r="AH348" s="1622"/>
      <c r="AI348" s="1622"/>
      <c r="AJ348" s="1622"/>
      <c r="AK348" s="26"/>
      <c r="AL348" s="26"/>
      <c r="AM348" s="26"/>
      <c r="AN348" s="241"/>
      <c r="AR348"/>
    </row>
    <row r="349" spans="1:76" s="4" customFormat="1" ht="12.75" customHeight="1">
      <c r="A349" s="26"/>
      <c r="B349" s="25"/>
      <c r="C349" s="1622"/>
      <c r="D349" s="1622"/>
      <c r="E349" s="1622"/>
      <c r="F349" s="1622"/>
      <c r="G349" s="1622"/>
      <c r="H349" s="1622"/>
      <c r="I349" s="1622"/>
      <c r="J349" s="1622"/>
      <c r="K349" s="1622"/>
      <c r="L349" s="1622"/>
      <c r="M349" s="1622"/>
      <c r="N349" s="1622"/>
      <c r="O349" s="1622"/>
      <c r="P349" s="1622"/>
      <c r="Q349" s="1622"/>
      <c r="R349" s="1622"/>
      <c r="S349" s="1622"/>
      <c r="T349" s="1622"/>
      <c r="U349" s="1622"/>
      <c r="V349" s="1622"/>
      <c r="W349" s="1622"/>
      <c r="X349" s="1622"/>
      <c r="Y349" s="1622"/>
      <c r="Z349" s="1622"/>
      <c r="AA349" s="1622"/>
      <c r="AB349" s="1622"/>
      <c r="AC349" s="1622"/>
      <c r="AD349" s="1622"/>
      <c r="AE349" s="1622"/>
      <c r="AF349" s="1622"/>
      <c r="AG349" s="1622"/>
      <c r="AH349" s="1622"/>
      <c r="AI349" s="1622"/>
      <c r="AJ349" s="1622"/>
      <c r="AK349" s="26"/>
      <c r="AL349" s="26"/>
      <c r="AM349" s="26"/>
      <c r="AN349" s="241"/>
      <c r="AR349"/>
    </row>
    <row r="350" spans="1:76" s="4" customFormat="1" ht="12.75" customHeight="1">
      <c r="A350" s="26"/>
      <c r="B350" s="25"/>
      <c r="C350" s="1622" t="s">
        <v>1984</v>
      </c>
      <c r="D350" s="1622"/>
      <c r="E350" s="1622"/>
      <c r="F350" s="1622"/>
      <c r="G350" s="1622"/>
      <c r="H350" s="1622"/>
      <c r="I350" s="1622"/>
      <c r="J350" s="1622"/>
      <c r="K350" s="1622"/>
      <c r="L350" s="1622"/>
      <c r="M350" s="1622"/>
      <c r="N350" s="1622"/>
      <c r="O350" s="1622"/>
      <c r="P350" s="1622"/>
      <c r="Q350" s="1622"/>
      <c r="R350" s="1622"/>
      <c r="S350" s="1622"/>
      <c r="T350" s="1622"/>
      <c r="U350" s="1622"/>
      <c r="V350" s="1622"/>
      <c r="W350" s="1622"/>
      <c r="X350" s="1622"/>
      <c r="Y350" s="1622"/>
      <c r="Z350" s="1622"/>
      <c r="AA350" s="1622"/>
      <c r="AB350" s="1622"/>
      <c r="AC350" s="1622"/>
      <c r="AD350" s="1622"/>
      <c r="AE350" s="1622"/>
      <c r="AF350" s="1622"/>
      <c r="AG350" s="1622"/>
      <c r="AH350" s="1622"/>
      <c r="AI350" s="1622"/>
      <c r="AJ350" s="1622"/>
      <c r="AK350" s="26"/>
      <c r="AL350" s="26"/>
      <c r="AM350" s="26"/>
      <c r="AN350" s="241"/>
      <c r="AQ350"/>
      <c r="AR350"/>
    </row>
    <row r="351" spans="1:76" s="4" customFormat="1" ht="12.75" customHeight="1">
      <c r="A351" s="26"/>
      <c r="B351" s="25"/>
      <c r="C351" s="1622"/>
      <c r="D351" s="1622"/>
      <c r="E351" s="1622"/>
      <c r="F351" s="1622"/>
      <c r="G351" s="1622"/>
      <c r="H351" s="1622"/>
      <c r="I351" s="1622"/>
      <c r="J351" s="1622"/>
      <c r="K351" s="1622"/>
      <c r="L351" s="1622"/>
      <c r="M351" s="1622"/>
      <c r="N351" s="1622"/>
      <c r="O351" s="1622"/>
      <c r="P351" s="1622"/>
      <c r="Q351" s="1622"/>
      <c r="R351" s="1622"/>
      <c r="S351" s="1622"/>
      <c r="T351" s="1622"/>
      <c r="U351" s="1622"/>
      <c r="V351" s="1622"/>
      <c r="W351" s="1622"/>
      <c r="X351" s="1622"/>
      <c r="Y351" s="1622"/>
      <c r="Z351" s="1622"/>
      <c r="AA351" s="1622"/>
      <c r="AB351" s="1622"/>
      <c r="AC351" s="1622"/>
      <c r="AD351" s="1622"/>
      <c r="AE351" s="1622"/>
      <c r="AF351" s="1622"/>
      <c r="AG351" s="1622"/>
      <c r="AH351" s="1622"/>
      <c r="AI351" s="1622"/>
      <c r="AJ351" s="1622"/>
      <c r="AK351" s="26"/>
      <c r="AL351" s="26"/>
      <c r="AM351" s="26"/>
      <c r="AN351" s="241"/>
      <c r="AQ351"/>
      <c r="AR351"/>
    </row>
    <row r="352" spans="1:76" s="4" customFormat="1" ht="13.15" customHeight="1">
      <c r="A352" s="26"/>
      <c r="B352" s="25"/>
      <c r="C352" s="1622"/>
      <c r="D352" s="1622"/>
      <c r="E352" s="1622"/>
      <c r="F352" s="1622"/>
      <c r="G352" s="1622"/>
      <c r="H352" s="1622"/>
      <c r="I352" s="1622"/>
      <c r="J352" s="1622"/>
      <c r="K352" s="1622"/>
      <c r="L352" s="1622"/>
      <c r="M352" s="1622"/>
      <c r="N352" s="1622"/>
      <c r="O352" s="1622"/>
      <c r="P352" s="1622"/>
      <c r="Q352" s="1622"/>
      <c r="R352" s="1622"/>
      <c r="S352" s="1622"/>
      <c r="T352" s="1622"/>
      <c r="U352" s="1622"/>
      <c r="V352" s="1622"/>
      <c r="W352" s="1622"/>
      <c r="X352" s="1622"/>
      <c r="Y352" s="1622"/>
      <c r="Z352" s="1622"/>
      <c r="AA352" s="1622"/>
      <c r="AB352" s="1622"/>
      <c r="AC352" s="1622"/>
      <c r="AD352" s="1622"/>
      <c r="AE352" s="1622"/>
      <c r="AF352" s="1622"/>
      <c r="AG352" s="1622"/>
      <c r="AH352" s="1622"/>
      <c r="AI352" s="1622"/>
      <c r="AJ352" s="1622"/>
      <c r="AK352" s="26"/>
      <c r="AL352" s="26"/>
      <c r="AM352" s="26"/>
      <c r="AN352" s="241"/>
      <c r="AQ352"/>
      <c r="AR352"/>
    </row>
    <row r="353" spans="1:46" s="4" customFormat="1" ht="12.75" customHeight="1">
      <c r="A353" s="26"/>
      <c r="B353" s="25"/>
      <c r="C353" s="1622"/>
      <c r="D353" s="1622"/>
      <c r="E353" s="1622"/>
      <c r="F353" s="1622"/>
      <c r="G353" s="1622"/>
      <c r="H353" s="1622"/>
      <c r="I353" s="1622"/>
      <c r="J353" s="1622"/>
      <c r="K353" s="1622"/>
      <c r="L353" s="1622"/>
      <c r="M353" s="1622"/>
      <c r="N353" s="1622"/>
      <c r="O353" s="1622"/>
      <c r="P353" s="1622"/>
      <c r="Q353" s="1622"/>
      <c r="R353" s="1622"/>
      <c r="S353" s="1622"/>
      <c r="T353" s="1622"/>
      <c r="U353" s="1622"/>
      <c r="V353" s="1622"/>
      <c r="W353" s="1622"/>
      <c r="X353" s="1622"/>
      <c r="Y353" s="1622"/>
      <c r="Z353" s="1622"/>
      <c r="AA353" s="1622"/>
      <c r="AB353" s="1622"/>
      <c r="AC353" s="1622"/>
      <c r="AD353" s="1622"/>
      <c r="AE353" s="1622"/>
      <c r="AF353" s="1622"/>
      <c r="AG353" s="1622"/>
      <c r="AH353" s="1622"/>
      <c r="AI353" s="1622"/>
      <c r="AJ353" s="1622"/>
      <c r="AK353" s="26"/>
      <c r="AL353" s="26"/>
      <c r="AM353" s="26"/>
      <c r="AN353" s="241"/>
      <c r="AO353" s="146"/>
      <c r="AP353" s="146"/>
      <c r="AQ353"/>
    </row>
    <row r="354" spans="1:46" s="4" customFormat="1" ht="11.85" customHeight="1">
      <c r="A354" s="26"/>
      <c r="B354" s="25"/>
      <c r="C354" s="1622"/>
      <c r="D354" s="1622"/>
      <c r="E354" s="1622"/>
      <c r="F354" s="1622"/>
      <c r="G354" s="1622"/>
      <c r="H354" s="1622"/>
      <c r="I354" s="1622"/>
      <c r="J354" s="1622"/>
      <c r="K354" s="1622"/>
      <c r="L354" s="1622"/>
      <c r="M354" s="1622"/>
      <c r="N354" s="1622"/>
      <c r="O354" s="1622"/>
      <c r="P354" s="1622"/>
      <c r="Q354" s="1622"/>
      <c r="R354" s="1622"/>
      <c r="S354" s="1622"/>
      <c r="T354" s="1622"/>
      <c r="U354" s="1622"/>
      <c r="V354" s="1622"/>
      <c r="W354" s="1622"/>
      <c r="X354" s="1622"/>
      <c r="Y354" s="1622"/>
      <c r="Z354" s="1622"/>
      <c r="AA354" s="1622"/>
      <c r="AB354" s="1622"/>
      <c r="AC354" s="1622"/>
      <c r="AD354" s="1622"/>
      <c r="AE354" s="1622"/>
      <c r="AF354" s="1622"/>
      <c r="AG354" s="1622"/>
      <c r="AH354" s="1622"/>
      <c r="AI354" s="1622"/>
      <c r="AJ354" s="1622"/>
      <c r="AK354" s="26"/>
      <c r="AL354" s="26"/>
      <c r="AM354" s="26"/>
      <c r="AN354" s="241"/>
      <c r="AO354" s="589" t="s">
        <v>15</v>
      </c>
      <c r="AP354" s="63">
        <f>IF(C379="Yes",5,0)</f>
        <v>0</v>
      </c>
      <c r="AS354" s="3" t="s">
        <v>1985</v>
      </c>
    </row>
    <row r="355" spans="1:46" s="4" customFormat="1" ht="12.75" customHeight="1">
      <c r="A355" s="26"/>
      <c r="B355" s="25"/>
      <c r="C355" s="1622"/>
      <c r="D355" s="1622"/>
      <c r="E355" s="1622"/>
      <c r="F355" s="1622"/>
      <c r="G355" s="1622"/>
      <c r="H355" s="1622"/>
      <c r="I355" s="1622"/>
      <c r="J355" s="1622"/>
      <c r="K355" s="1622"/>
      <c r="L355" s="1622"/>
      <c r="M355" s="1622"/>
      <c r="N355" s="1622"/>
      <c r="O355" s="1622"/>
      <c r="P355" s="1622"/>
      <c r="Q355" s="1622"/>
      <c r="R355" s="1622"/>
      <c r="S355" s="1622"/>
      <c r="T355" s="1622"/>
      <c r="U355" s="1622"/>
      <c r="V355" s="1622"/>
      <c r="W355" s="1622"/>
      <c r="X355" s="1622"/>
      <c r="Y355" s="1622"/>
      <c r="Z355" s="1622"/>
      <c r="AA355" s="1622"/>
      <c r="AB355" s="1622"/>
      <c r="AC355" s="1622"/>
      <c r="AD355" s="1622"/>
      <c r="AE355" s="1622"/>
      <c r="AF355" s="1622"/>
      <c r="AG355" s="1622"/>
      <c r="AH355" s="1622"/>
      <c r="AI355" s="1622"/>
      <c r="AJ355" s="1622"/>
      <c r="AK355" s="26"/>
      <c r="AL355" s="26"/>
      <c r="AM355" s="26"/>
      <c r="AN355" s="241"/>
      <c r="AO355" s="589"/>
      <c r="AP355" s="63"/>
      <c r="AS355" s="1650">
        <f>IF(AQ368=0,AQ381,AQ368)</f>
        <v>10</v>
      </c>
      <c r="AT355" s="1650"/>
    </row>
    <row r="356" spans="1:46" s="4" customFormat="1" ht="12.75" customHeight="1">
      <c r="A356" s="26"/>
      <c r="B356" s="25"/>
      <c r="C356" s="1622"/>
      <c r="D356" s="1622"/>
      <c r="E356" s="1622"/>
      <c r="F356" s="1622"/>
      <c r="G356" s="1622"/>
      <c r="H356" s="1622"/>
      <c r="I356" s="1622"/>
      <c r="J356" s="1622"/>
      <c r="K356" s="1622"/>
      <c r="L356" s="1622"/>
      <c r="M356" s="1622"/>
      <c r="N356" s="1622"/>
      <c r="O356" s="1622"/>
      <c r="P356" s="1622"/>
      <c r="Q356" s="1622"/>
      <c r="R356" s="1622"/>
      <c r="S356" s="1622"/>
      <c r="T356" s="1622"/>
      <c r="U356" s="1622"/>
      <c r="V356" s="1622"/>
      <c r="W356" s="1622"/>
      <c r="X356" s="1622"/>
      <c r="Y356" s="1622"/>
      <c r="Z356" s="1622"/>
      <c r="AA356" s="1622"/>
      <c r="AB356" s="1622"/>
      <c r="AC356" s="1622"/>
      <c r="AD356" s="1622"/>
      <c r="AE356" s="1622"/>
      <c r="AF356" s="1622"/>
      <c r="AG356" s="1622"/>
      <c r="AH356" s="1622"/>
      <c r="AI356" s="1622"/>
      <c r="AJ356" s="1622"/>
      <c r="AK356" s="26"/>
      <c r="AL356" s="26"/>
      <c r="AM356" s="26"/>
      <c r="AN356" s="241"/>
      <c r="AO356" s="589" t="s">
        <v>28</v>
      </c>
      <c r="AP356" s="63">
        <f>IF(C389="Yes",5,0)</f>
        <v>0</v>
      </c>
      <c r="AS356" s="3" t="s">
        <v>1986</v>
      </c>
    </row>
    <row r="357" spans="1:46" s="4" customFormat="1" ht="12.75" customHeight="1">
      <c r="A357" s="26"/>
      <c r="B357" s="25"/>
      <c r="C357" s="1622"/>
      <c r="D357" s="1622"/>
      <c r="E357" s="1622"/>
      <c r="F357" s="1622"/>
      <c r="G357" s="1622"/>
      <c r="H357" s="1622"/>
      <c r="I357" s="1622"/>
      <c r="J357" s="1622"/>
      <c r="K357" s="1622"/>
      <c r="L357" s="1622"/>
      <c r="M357" s="1622"/>
      <c r="N357" s="1622"/>
      <c r="O357" s="1622"/>
      <c r="P357" s="1622"/>
      <c r="Q357" s="1622"/>
      <c r="R357" s="1622"/>
      <c r="S357" s="1622"/>
      <c r="T357" s="1622"/>
      <c r="U357" s="1622"/>
      <c r="V357" s="1622"/>
      <c r="W357" s="1622"/>
      <c r="X357" s="1622"/>
      <c r="Y357" s="1622"/>
      <c r="Z357" s="1622"/>
      <c r="AA357" s="1622"/>
      <c r="AB357" s="1622"/>
      <c r="AC357" s="1622"/>
      <c r="AD357" s="1622"/>
      <c r="AE357" s="1622"/>
      <c r="AF357" s="1622"/>
      <c r="AG357" s="1622"/>
      <c r="AH357" s="1622"/>
      <c r="AI357" s="1622"/>
      <c r="AJ357" s="1622"/>
      <c r="AK357" s="26"/>
      <c r="AL357" s="26"/>
      <c r="AM357" s="26"/>
      <c r="AN357" s="241"/>
      <c r="AO357" s="589"/>
      <c r="AP357" s="63"/>
      <c r="AS357" s="1650">
        <f>IF(AND(AQ368&gt;0,AQ381&gt;0),(AQ368+AQ381)/2,0)</f>
        <v>0</v>
      </c>
      <c r="AT357" s="1650"/>
    </row>
    <row r="358" spans="1:46" s="4" customFormat="1" ht="12.75" customHeight="1">
      <c r="A358" s="26"/>
      <c r="B358" s="25"/>
      <c r="C358" s="1622"/>
      <c r="D358" s="1622"/>
      <c r="E358" s="1622"/>
      <c r="F358" s="1622"/>
      <c r="G358" s="1622"/>
      <c r="H358" s="1622"/>
      <c r="I358" s="1622"/>
      <c r="J358" s="1622"/>
      <c r="K358" s="1622"/>
      <c r="L358" s="1622"/>
      <c r="M358" s="1622"/>
      <c r="N358" s="1622"/>
      <c r="O358" s="1622"/>
      <c r="P358" s="1622"/>
      <c r="Q358" s="1622"/>
      <c r="R358" s="1622"/>
      <c r="S358" s="1622"/>
      <c r="T358" s="1622"/>
      <c r="U358" s="1622"/>
      <c r="V358" s="1622"/>
      <c r="W358" s="1622"/>
      <c r="X358" s="1622"/>
      <c r="Y358" s="1622"/>
      <c r="Z358" s="1622"/>
      <c r="AA358" s="1622"/>
      <c r="AB358" s="1622"/>
      <c r="AC358" s="1622"/>
      <c r="AD358" s="1622"/>
      <c r="AE358" s="1622"/>
      <c r="AF358" s="1622"/>
      <c r="AG358" s="1622"/>
      <c r="AH358" s="1622"/>
      <c r="AI358" s="1622"/>
      <c r="AJ358" s="1622"/>
      <c r="AK358" s="26"/>
      <c r="AL358" s="26"/>
      <c r="AM358" s="26"/>
      <c r="AN358" s="241"/>
      <c r="AO358" s="589" t="s">
        <v>34</v>
      </c>
      <c r="AP358" s="63">
        <f>IF(C399="Yes",7,0)</f>
        <v>0</v>
      </c>
    </row>
    <row r="359" spans="1:46" s="4" customFormat="1" ht="12.75" customHeight="1">
      <c r="A359" s="26"/>
      <c r="B359" s="25"/>
      <c r="C359" s="1622" t="s">
        <v>1987</v>
      </c>
      <c r="D359" s="1622"/>
      <c r="E359" s="1622"/>
      <c r="F359" s="1622"/>
      <c r="G359" s="1622"/>
      <c r="H359" s="1622"/>
      <c r="I359" s="1622"/>
      <c r="J359" s="1622"/>
      <c r="K359" s="1622"/>
      <c r="L359" s="1622"/>
      <c r="M359" s="1622"/>
      <c r="N359" s="1622"/>
      <c r="O359" s="1622"/>
      <c r="P359" s="1622"/>
      <c r="Q359" s="1622"/>
      <c r="R359" s="1622"/>
      <c r="S359" s="1622"/>
      <c r="T359" s="1622"/>
      <c r="U359" s="1622"/>
      <c r="V359" s="1622"/>
      <c r="W359" s="1622"/>
      <c r="X359" s="1622"/>
      <c r="Y359" s="1622"/>
      <c r="Z359" s="1622"/>
      <c r="AA359" s="1622"/>
      <c r="AB359" s="1622"/>
      <c r="AC359" s="1622"/>
      <c r="AD359" s="1622"/>
      <c r="AE359" s="1622"/>
      <c r="AF359" s="1622"/>
      <c r="AG359" s="1622"/>
      <c r="AH359" s="1622"/>
      <c r="AI359" s="1622"/>
      <c r="AJ359" s="1622"/>
      <c r="AK359" s="26"/>
      <c r="AL359" s="26"/>
      <c r="AM359" s="26"/>
      <c r="AN359" s="241"/>
      <c r="AO359" s="241"/>
      <c r="AP359" s="63">
        <f>IF(C401="Yes",5,0)</f>
        <v>0</v>
      </c>
    </row>
    <row r="360" spans="1:46" s="4" customFormat="1" ht="12.75" customHeight="1">
      <c r="A360" s="26"/>
      <c r="B360" s="25"/>
      <c r="C360" s="1622"/>
      <c r="D360" s="1622"/>
      <c r="E360" s="1622"/>
      <c r="F360" s="1622"/>
      <c r="G360" s="1622"/>
      <c r="H360" s="1622"/>
      <c r="I360" s="1622"/>
      <c r="J360" s="1622"/>
      <c r="K360" s="1622"/>
      <c r="L360" s="1622"/>
      <c r="M360" s="1622"/>
      <c r="N360" s="1622"/>
      <c r="O360" s="1622"/>
      <c r="P360" s="1622"/>
      <c r="Q360" s="1622"/>
      <c r="R360" s="1622"/>
      <c r="S360" s="1622"/>
      <c r="T360" s="1622"/>
      <c r="U360" s="1622"/>
      <c r="V360" s="1622"/>
      <c r="W360" s="1622"/>
      <c r="X360" s="1622"/>
      <c r="Y360" s="1622"/>
      <c r="Z360" s="1622"/>
      <c r="AA360" s="1622"/>
      <c r="AB360" s="1622"/>
      <c r="AC360" s="1622"/>
      <c r="AD360" s="1622"/>
      <c r="AE360" s="1622"/>
      <c r="AF360" s="1622"/>
      <c r="AG360" s="1622"/>
      <c r="AH360" s="1622"/>
      <c r="AI360" s="1622"/>
      <c r="AJ360" s="1622"/>
      <c r="AK360" s="26"/>
      <c r="AL360" s="26"/>
      <c r="AM360" s="26"/>
      <c r="AN360" s="241"/>
      <c r="AO360" s="241"/>
      <c r="AP360" s="63"/>
    </row>
    <row r="361" spans="1:46" s="4" customFormat="1" ht="12.75" customHeight="1">
      <c r="A361" s="26"/>
      <c r="B361" s="25"/>
      <c r="C361" s="1622"/>
      <c r="D361" s="1622"/>
      <c r="E361" s="1622"/>
      <c r="F361" s="1622"/>
      <c r="G361" s="1622"/>
      <c r="H361" s="1622"/>
      <c r="I361" s="1622"/>
      <c r="J361" s="1622"/>
      <c r="K361" s="1622"/>
      <c r="L361" s="1622"/>
      <c r="M361" s="1622"/>
      <c r="N361" s="1622"/>
      <c r="O361" s="1622"/>
      <c r="P361" s="1622"/>
      <c r="Q361" s="1622"/>
      <c r="R361" s="1622"/>
      <c r="S361" s="1622"/>
      <c r="T361" s="1622"/>
      <c r="U361" s="1622"/>
      <c r="V361" s="1622"/>
      <c r="W361" s="1622"/>
      <c r="X361" s="1622"/>
      <c r="Y361" s="1622"/>
      <c r="Z361" s="1622"/>
      <c r="AA361" s="1622"/>
      <c r="AB361" s="1622"/>
      <c r="AC361" s="1622"/>
      <c r="AD361" s="1622"/>
      <c r="AE361" s="1622"/>
      <c r="AF361" s="1622"/>
      <c r="AG361" s="1622"/>
      <c r="AH361" s="1622"/>
      <c r="AI361" s="1622"/>
      <c r="AJ361" s="1622"/>
      <c r="AK361" s="26"/>
      <c r="AL361" s="26"/>
      <c r="AM361" s="26"/>
      <c r="AN361" s="241"/>
      <c r="AO361" s="589" t="s">
        <v>92</v>
      </c>
      <c r="AP361" s="63">
        <f>IF(C409="Yes",5,0)</f>
        <v>0</v>
      </c>
    </row>
    <row r="362" spans="1:46" s="4" customFormat="1" ht="11.85" customHeight="1">
      <c r="A362" s="26"/>
      <c r="B362" s="25"/>
      <c r="C362" s="1622"/>
      <c r="D362" s="1622"/>
      <c r="E362" s="1622"/>
      <c r="F362" s="1622"/>
      <c r="G362" s="1622"/>
      <c r="H362" s="1622"/>
      <c r="I362" s="1622"/>
      <c r="J362" s="1622"/>
      <c r="K362" s="1622"/>
      <c r="L362" s="1622"/>
      <c r="M362" s="1622"/>
      <c r="N362" s="1622"/>
      <c r="O362" s="1622"/>
      <c r="P362" s="1622"/>
      <c r="Q362" s="1622"/>
      <c r="R362" s="1622"/>
      <c r="S362" s="1622"/>
      <c r="T362" s="1622"/>
      <c r="U362" s="1622"/>
      <c r="V362" s="1622"/>
      <c r="W362" s="1622"/>
      <c r="X362" s="1622"/>
      <c r="Y362" s="1622"/>
      <c r="Z362" s="1622"/>
      <c r="AA362" s="1622"/>
      <c r="AB362" s="1622"/>
      <c r="AC362" s="1622"/>
      <c r="AD362" s="1622"/>
      <c r="AE362" s="1622"/>
      <c r="AF362" s="1622"/>
      <c r="AG362" s="1622"/>
      <c r="AH362" s="1622"/>
      <c r="AI362" s="1622"/>
      <c r="AJ362" s="1622"/>
      <c r="AK362" s="26"/>
      <c r="AL362" s="26"/>
      <c r="AM362" s="26"/>
      <c r="AN362" s="241"/>
      <c r="AO362" s="241"/>
      <c r="AP362" s="63">
        <f>IF(C411="Yes",3,0)</f>
        <v>0</v>
      </c>
    </row>
    <row r="363" spans="1:46" s="4" customFormat="1" ht="12.4" customHeight="1">
      <c r="A363" s="26"/>
      <c r="B363" s="25"/>
      <c r="C363" s="1622"/>
      <c r="D363" s="1622"/>
      <c r="E363" s="1622"/>
      <c r="F363" s="1622"/>
      <c r="G363" s="1622"/>
      <c r="H363" s="1622"/>
      <c r="I363" s="1622"/>
      <c r="J363" s="1622"/>
      <c r="K363" s="1622"/>
      <c r="L363" s="1622"/>
      <c r="M363" s="1622"/>
      <c r="N363" s="1622"/>
      <c r="O363" s="1622"/>
      <c r="P363" s="1622"/>
      <c r="Q363" s="1622"/>
      <c r="R363" s="1622"/>
      <c r="S363" s="1622"/>
      <c r="T363" s="1622"/>
      <c r="U363" s="1622"/>
      <c r="V363" s="1622"/>
      <c r="W363" s="1622"/>
      <c r="X363" s="1622"/>
      <c r="Y363" s="1622"/>
      <c r="Z363" s="1622"/>
      <c r="AA363" s="1622"/>
      <c r="AB363" s="1622"/>
      <c r="AC363" s="1622"/>
      <c r="AD363" s="1622"/>
      <c r="AE363" s="1622"/>
      <c r="AF363" s="1622"/>
      <c r="AG363" s="1622"/>
      <c r="AH363" s="1622"/>
      <c r="AI363" s="1622"/>
      <c r="AJ363" s="1622"/>
      <c r="AK363" s="26"/>
      <c r="AL363" s="26"/>
      <c r="AM363" s="26"/>
      <c r="AN363" s="241"/>
      <c r="AO363" s="241"/>
      <c r="AP363" s="63"/>
    </row>
    <row r="364" spans="1:46" s="4" customFormat="1" ht="12.75" customHeight="1">
      <c r="A364" s="26"/>
      <c r="B364" s="25"/>
      <c r="C364" s="1622"/>
      <c r="D364" s="1622"/>
      <c r="E364" s="1622"/>
      <c r="F364" s="1622"/>
      <c r="G364" s="1622"/>
      <c r="H364" s="1622"/>
      <c r="I364" s="1622"/>
      <c r="J364" s="1622"/>
      <c r="K364" s="1622"/>
      <c r="L364" s="1622"/>
      <c r="M364" s="1622"/>
      <c r="N364" s="1622"/>
      <c r="O364" s="1622"/>
      <c r="P364" s="1622"/>
      <c r="Q364" s="1622"/>
      <c r="R364" s="1622"/>
      <c r="S364" s="1622"/>
      <c r="T364" s="1622"/>
      <c r="U364" s="1622"/>
      <c r="V364" s="1622"/>
      <c r="W364" s="1622"/>
      <c r="X364" s="1622"/>
      <c r="Y364" s="1622"/>
      <c r="Z364" s="1622"/>
      <c r="AA364" s="1622"/>
      <c r="AB364" s="1622"/>
      <c r="AC364" s="1622"/>
      <c r="AD364" s="1622"/>
      <c r="AE364" s="1622"/>
      <c r="AF364" s="1622"/>
      <c r="AG364" s="1622"/>
      <c r="AH364" s="1622"/>
      <c r="AI364" s="1622"/>
      <c r="AJ364" s="1622"/>
      <c r="AK364" s="26"/>
      <c r="AL364" s="26"/>
      <c r="AM364" s="26"/>
      <c r="AN364" s="241"/>
      <c r="AO364" s="589" t="s">
        <v>96</v>
      </c>
      <c r="AP364" s="63">
        <f>IF(C414="Yes",5,0)</f>
        <v>0</v>
      </c>
    </row>
    <row r="365" spans="1:46" s="4" customFormat="1" ht="12.75" customHeight="1">
      <c r="A365" s="26"/>
      <c r="B365" s="25"/>
      <c r="C365" s="1622"/>
      <c r="D365" s="1622"/>
      <c r="E365" s="1622"/>
      <c r="F365" s="1622"/>
      <c r="G365" s="1622"/>
      <c r="H365" s="1622"/>
      <c r="I365" s="1622"/>
      <c r="J365" s="1622"/>
      <c r="K365" s="1622"/>
      <c r="L365" s="1622"/>
      <c r="M365" s="1622"/>
      <c r="N365" s="1622"/>
      <c r="O365" s="1622"/>
      <c r="P365" s="1622"/>
      <c r="Q365" s="1622"/>
      <c r="R365" s="1622"/>
      <c r="S365" s="1622"/>
      <c r="T365" s="1622"/>
      <c r="U365" s="1622"/>
      <c r="V365" s="1622"/>
      <c r="W365" s="1622"/>
      <c r="X365" s="1622"/>
      <c r="Y365" s="1622"/>
      <c r="Z365" s="1622"/>
      <c r="AA365" s="1622"/>
      <c r="AB365" s="1622"/>
      <c r="AC365" s="1622"/>
      <c r="AD365" s="1622"/>
      <c r="AE365" s="1622"/>
      <c r="AF365" s="1622"/>
      <c r="AG365" s="1622"/>
      <c r="AH365" s="1622"/>
      <c r="AI365" s="1622"/>
      <c r="AJ365" s="1622"/>
      <c r="AK365" s="26"/>
      <c r="AL365" s="26"/>
      <c r="AM365" s="26"/>
      <c r="AN365" s="241"/>
      <c r="AO365" s="589" t="s">
        <v>1321</v>
      </c>
      <c r="AP365" s="63">
        <f>IF(C423="Yes",5,0)</f>
        <v>0</v>
      </c>
    </row>
    <row r="366" spans="1:46" s="4" customFormat="1" ht="12.75" customHeight="1">
      <c r="A366" s="26"/>
      <c r="B366" s="25"/>
      <c r="C366" s="1622" t="s">
        <v>1988</v>
      </c>
      <c r="D366" s="1622"/>
      <c r="E366" s="1622"/>
      <c r="F366" s="1622"/>
      <c r="G366" s="1622"/>
      <c r="H366" s="1622"/>
      <c r="I366" s="1622"/>
      <c r="J366" s="1622"/>
      <c r="K366" s="1622"/>
      <c r="L366" s="1622"/>
      <c r="M366" s="1622"/>
      <c r="N366" s="1622"/>
      <c r="O366" s="1622"/>
      <c r="P366" s="1622"/>
      <c r="Q366" s="1622"/>
      <c r="R366" s="1622"/>
      <c r="S366" s="1622"/>
      <c r="T366" s="1622"/>
      <c r="U366" s="1622"/>
      <c r="V366" s="1622"/>
      <c r="W366" s="1622"/>
      <c r="X366" s="1622"/>
      <c r="Y366" s="1622"/>
      <c r="Z366" s="1622"/>
      <c r="AA366" s="1622"/>
      <c r="AB366" s="1622"/>
      <c r="AC366" s="1622"/>
      <c r="AD366" s="1622"/>
      <c r="AE366" s="1622"/>
      <c r="AF366" s="1622"/>
      <c r="AG366" s="1622"/>
      <c r="AH366" s="1622"/>
      <c r="AI366" s="1622"/>
      <c r="AJ366" s="1622"/>
      <c r="AK366" s="26"/>
      <c r="AL366" s="26"/>
      <c r="AM366" s="26"/>
      <c r="AN366" s="241"/>
      <c r="AO366" s="241"/>
      <c r="AP366" s="63">
        <f>IF(C425="Yes",3,0)</f>
        <v>0</v>
      </c>
    </row>
    <row r="367" spans="1:46" s="4" customFormat="1" ht="12.75" customHeight="1">
      <c r="A367" s="26"/>
      <c r="B367" s="25"/>
      <c r="C367" s="1622"/>
      <c r="D367" s="1622"/>
      <c r="E367" s="1622"/>
      <c r="F367" s="1622"/>
      <c r="G367" s="1622"/>
      <c r="H367" s="1622"/>
      <c r="I367" s="1622"/>
      <c r="J367" s="1622"/>
      <c r="K367" s="1622"/>
      <c r="L367" s="1622"/>
      <c r="M367" s="1622"/>
      <c r="N367" s="1622"/>
      <c r="O367" s="1622"/>
      <c r="P367" s="1622"/>
      <c r="Q367" s="1622"/>
      <c r="R367" s="1622"/>
      <c r="S367" s="1622"/>
      <c r="T367" s="1622"/>
      <c r="U367" s="1622"/>
      <c r="V367" s="1622"/>
      <c r="W367" s="1622"/>
      <c r="X367" s="1622"/>
      <c r="Y367" s="1622"/>
      <c r="Z367" s="1622"/>
      <c r="AA367" s="1622"/>
      <c r="AB367" s="1622"/>
      <c r="AC367" s="1622"/>
      <c r="AD367" s="1622"/>
      <c r="AE367" s="1622"/>
      <c r="AF367" s="1622"/>
      <c r="AG367" s="1622"/>
      <c r="AH367" s="1622"/>
      <c r="AI367" s="1622"/>
      <c r="AJ367" s="1622"/>
      <c r="AK367" s="26"/>
      <c r="AL367" s="26"/>
      <c r="AM367" s="26"/>
      <c r="AN367" s="241"/>
      <c r="AO367" s="590"/>
      <c r="AP367" s="48"/>
    </row>
    <row r="368" spans="1:46" s="4" customFormat="1" ht="68.099999999999994" customHeight="1">
      <c r="A368" s="26"/>
      <c r="B368" s="25"/>
      <c r="C368" s="1622"/>
      <c r="D368" s="1622"/>
      <c r="E368" s="1622"/>
      <c r="F368" s="1622"/>
      <c r="G368" s="1622"/>
      <c r="H368" s="1622"/>
      <c r="I368" s="1622"/>
      <c r="J368" s="1622"/>
      <c r="K368" s="1622"/>
      <c r="L368" s="1622"/>
      <c r="M368" s="1622"/>
      <c r="N368" s="1622"/>
      <c r="O368" s="1622"/>
      <c r="P368" s="1622"/>
      <c r="Q368" s="1622"/>
      <c r="R368" s="1622"/>
      <c r="S368" s="1622"/>
      <c r="T368" s="1622"/>
      <c r="U368" s="1622"/>
      <c r="V368" s="1622"/>
      <c r="W368" s="1622"/>
      <c r="X368" s="1622"/>
      <c r="Y368" s="1622"/>
      <c r="Z368" s="1622"/>
      <c r="AA368" s="1622"/>
      <c r="AB368" s="1622"/>
      <c r="AC368" s="1622"/>
      <c r="AD368" s="1622"/>
      <c r="AE368" s="1622"/>
      <c r="AF368" s="1622"/>
      <c r="AG368" s="1622"/>
      <c r="AH368" s="1622"/>
      <c r="AI368" s="1622"/>
      <c r="AJ368" s="1622"/>
      <c r="AK368" s="26"/>
      <c r="AL368" s="26"/>
      <c r="AM368" s="26"/>
      <c r="AN368" s="241"/>
      <c r="AO368" s="591" t="s">
        <v>1989</v>
      </c>
      <c r="AP368" s="144">
        <f>SUM(AP354:AP367)</f>
        <v>0</v>
      </c>
      <c r="AQ368" s="1440">
        <f>IF(AP368&gt;0,AP368,0)</f>
        <v>0</v>
      </c>
      <c r="AR368" s="1440"/>
    </row>
    <row r="369" spans="1:153" s="4" customFormat="1" ht="12.4" customHeight="1">
      <c r="A369" s="26"/>
      <c r="B369" s="25"/>
      <c r="C369" s="4" t="s">
        <v>1990</v>
      </c>
      <c r="AF369" s="26"/>
      <c r="AG369" s="26"/>
      <c r="AH369" s="26"/>
      <c r="AI369" s="26"/>
      <c r="AJ369" s="26"/>
      <c r="AK369" s="26"/>
      <c r="AL369" s="26"/>
      <c r="AM369" s="26"/>
      <c r="AN369" s="241"/>
      <c r="AO369" s="589" t="s">
        <v>1323</v>
      </c>
      <c r="AP369" s="63">
        <f>IF(C432="Yes",5,0)</f>
        <v>5</v>
      </c>
    </row>
    <row r="370" spans="1:153" s="4" customFormat="1" ht="12.75" customHeight="1">
      <c r="A370" s="26"/>
      <c r="B370" s="25"/>
      <c r="C370" s="592" t="s">
        <v>1991</v>
      </c>
      <c r="D370" s="593"/>
      <c r="E370" s="593"/>
      <c r="F370" s="593"/>
      <c r="G370" s="593"/>
      <c r="H370" s="593"/>
      <c r="I370" s="593"/>
      <c r="J370" s="593"/>
      <c r="K370" s="593"/>
      <c r="L370" s="593"/>
      <c r="M370" s="182"/>
      <c r="N370" s="182"/>
      <c r="O370" s="594"/>
      <c r="P370" s="593"/>
      <c r="Q370" s="593"/>
      <c r="R370" s="182"/>
      <c r="S370" s="182"/>
      <c r="T370" s="593"/>
      <c r="U370" s="1628">
        <f>Application!CQ657-U371</f>
        <v>0</v>
      </c>
      <c r="V370" s="1628"/>
      <c r="W370" s="1628"/>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1992</v>
      </c>
      <c r="D371" s="146"/>
      <c r="E371" s="146"/>
      <c r="F371" s="146"/>
      <c r="G371" s="146"/>
      <c r="H371" s="146"/>
      <c r="I371" s="146"/>
      <c r="J371" s="146"/>
      <c r="K371" s="146"/>
      <c r="L371" s="146"/>
      <c r="M371" s="146"/>
      <c r="N371" s="146"/>
      <c r="O371" s="146"/>
      <c r="P371" s="146"/>
      <c r="Q371" s="146"/>
      <c r="R371" s="146"/>
      <c r="S371" s="146"/>
      <c r="T371" s="146"/>
      <c r="U371" s="1629">
        <f>IF(Application!D214="SRO",Application!CQ636,Application!AG741)</f>
        <v>106</v>
      </c>
      <c r="V371" s="1629"/>
      <c r="W371" s="1629"/>
      <c r="X371" s="146"/>
      <c r="Y371" s="146"/>
      <c r="Z371" s="146"/>
      <c r="AA371" s="148"/>
      <c r="AC371" s="237"/>
      <c r="AD371" s="237"/>
      <c r="AE371" s="26"/>
      <c r="AF371" s="26"/>
      <c r="AG371" s="26"/>
      <c r="AH371" s="26"/>
      <c r="AI371" s="26"/>
      <c r="AJ371" s="26"/>
      <c r="AK371" s="26"/>
      <c r="AL371" s="26"/>
      <c r="AM371" s="26"/>
      <c r="AN371" s="241"/>
      <c r="AO371" s="589" t="s">
        <v>1324</v>
      </c>
      <c r="AP371" s="63">
        <f>IF(C444="Yes",5,0)</f>
        <v>5</v>
      </c>
    </row>
    <row r="372" spans="1:153" s="4" customFormat="1" ht="12.75" customHeight="1">
      <c r="A372" s="26"/>
      <c r="B372" s="25"/>
      <c r="C372" s="4" t="s">
        <v>1993</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1325</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1994</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1995</v>
      </c>
      <c r="F375" s="1623" t="s">
        <v>1996</v>
      </c>
      <c r="G375" s="1623"/>
      <c r="H375" s="1623"/>
      <c r="I375" s="1623"/>
      <c r="J375" s="1623"/>
      <c r="K375" s="1623"/>
      <c r="L375" s="1623"/>
      <c r="M375" s="1623"/>
      <c r="N375" s="1623"/>
      <c r="O375" s="1623"/>
      <c r="P375" s="1623"/>
      <c r="Q375" s="1623"/>
      <c r="R375" s="1623"/>
      <c r="S375" s="1623"/>
      <c r="T375" s="1623"/>
      <c r="U375" s="1623"/>
      <c r="V375" s="1623"/>
      <c r="W375" s="1623"/>
      <c r="X375" s="1623"/>
      <c r="Y375" s="1623"/>
      <c r="Z375" s="1623"/>
      <c r="AA375" s="1623"/>
      <c r="AB375" s="1623"/>
      <c r="AC375" s="1623"/>
      <c r="AD375" s="1623"/>
      <c r="AE375" s="1623"/>
      <c r="AF375" s="1623"/>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624"/>
      <c r="G376" s="1624"/>
      <c r="H376" s="1624"/>
      <c r="I376" s="1624"/>
      <c r="J376" s="1624"/>
      <c r="K376" s="1624"/>
      <c r="L376" s="1624"/>
      <c r="M376" s="1624"/>
      <c r="N376" s="1624"/>
      <c r="O376" s="1624"/>
      <c r="P376" s="1624"/>
      <c r="Q376" s="1624"/>
      <c r="R376" s="1624"/>
      <c r="S376" s="1624"/>
      <c r="T376" s="1624"/>
      <c r="U376" s="1624"/>
      <c r="V376" s="1624"/>
      <c r="W376" s="1624"/>
      <c r="X376" s="1624"/>
      <c r="Y376" s="1624"/>
      <c r="Z376" s="1624"/>
      <c r="AA376" s="1624"/>
      <c r="AB376" s="1624"/>
      <c r="AC376" s="1624"/>
      <c r="AD376" s="1624"/>
      <c r="AE376" s="1624"/>
      <c r="AF376" s="1624"/>
      <c r="AG376" s="3"/>
      <c r="AH376" s="3"/>
      <c r="AI376" s="3"/>
      <c r="AJ376" s="3"/>
      <c r="AK376" s="3"/>
      <c r="AL376" s="675"/>
      <c r="AM376"/>
      <c r="AN376" s="241"/>
      <c r="AO376" s="589" t="s">
        <v>1326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624"/>
      <c r="G377" s="1624"/>
      <c r="H377" s="1624"/>
      <c r="I377" s="1624"/>
      <c r="J377" s="1624"/>
      <c r="K377" s="1624"/>
      <c r="L377" s="1624"/>
      <c r="M377" s="1624"/>
      <c r="N377" s="1624"/>
      <c r="O377" s="1624"/>
      <c r="P377" s="1624"/>
      <c r="Q377" s="1624"/>
      <c r="R377" s="1624"/>
      <c r="S377" s="1624"/>
      <c r="T377" s="1624"/>
      <c r="U377" s="1624"/>
      <c r="V377" s="1624"/>
      <c r="W377" s="1624"/>
      <c r="X377" s="1624"/>
      <c r="Y377" s="1624"/>
      <c r="Z377" s="1624"/>
      <c r="AA377" s="1624"/>
      <c r="AB377" s="1624"/>
      <c r="AC377" s="1624"/>
      <c r="AD377" s="1624"/>
      <c r="AE377" s="1624"/>
      <c r="AF377" s="1624"/>
      <c r="AG377" s="3"/>
      <c r="AH377" s="3"/>
      <c r="AI377" s="3"/>
      <c r="AJ377" s="3"/>
      <c r="AK377" s="3"/>
      <c r="AL377" s="675"/>
      <c r="AM377"/>
      <c r="AN377" s="241"/>
      <c r="AO377" s="589" t="s">
        <v>1327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624"/>
      <c r="G378" s="1624"/>
      <c r="H378" s="1624"/>
      <c r="I378" s="1624"/>
      <c r="J378" s="1624"/>
      <c r="K378" s="1624"/>
      <c r="L378" s="1624"/>
      <c r="M378" s="1624"/>
      <c r="N378" s="1624"/>
      <c r="O378" s="1624"/>
      <c r="P378" s="1624"/>
      <c r="Q378" s="1624"/>
      <c r="R378" s="1624"/>
      <c r="S378" s="1624"/>
      <c r="T378" s="1624"/>
      <c r="U378" s="1624"/>
      <c r="V378" s="1624"/>
      <c r="W378" s="1624"/>
      <c r="X378" s="1624"/>
      <c r="Y378" s="1624"/>
      <c r="Z378" s="1624"/>
      <c r="AA378" s="1624"/>
      <c r="AB378" s="1624"/>
      <c r="AC378" s="1624"/>
      <c r="AD378" s="1624"/>
      <c r="AE378" s="1624"/>
      <c r="AF378" s="1624"/>
      <c r="AG378" s="3"/>
      <c r="AH378" s="3"/>
      <c r="AI378" s="3"/>
      <c r="AJ378" s="3"/>
      <c r="AK378" s="3"/>
      <c r="AL378" s="675"/>
      <c r="AM378"/>
      <c r="AN378" s="241"/>
      <c r="AO378" s="589" t="s">
        <v>1328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20" t="s">
        <v>326</v>
      </c>
      <c r="D379" s="1063"/>
      <c r="E379" s="189"/>
      <c r="F379" s="284" t="s">
        <v>1997</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7" t="s">
        <v>1998</v>
      </c>
      <c r="AG379" s="1117"/>
      <c r="AH379" s="1117"/>
      <c r="AI379" s="1117"/>
      <c r="AJ379" s="1117"/>
      <c r="AK379" s="1117"/>
      <c r="AL379" s="1627"/>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1989</v>
      </c>
      <c r="AP381" s="3">
        <f>SUM(AP369:AP380)</f>
        <v>10</v>
      </c>
      <c r="AQ381" s="1440">
        <f>IF(AP381&gt;0,AP381,0)</f>
        <v>10</v>
      </c>
      <c r="AR381" s="144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1999</v>
      </c>
      <c r="F384" s="1623" t="s">
        <v>2000</v>
      </c>
      <c r="G384" s="1623"/>
      <c r="H384" s="1623"/>
      <c r="I384" s="1623"/>
      <c r="J384" s="1623"/>
      <c r="K384" s="1623"/>
      <c r="L384" s="1623"/>
      <c r="M384" s="1623"/>
      <c r="N384" s="1623"/>
      <c r="O384" s="1623"/>
      <c r="P384" s="1623"/>
      <c r="Q384" s="1623"/>
      <c r="R384" s="1623"/>
      <c r="S384" s="1623"/>
      <c r="T384" s="1623"/>
      <c r="U384" s="1623"/>
      <c r="V384" s="1623"/>
      <c r="W384" s="1623"/>
      <c r="X384" s="1623"/>
      <c r="Y384" s="1623"/>
      <c r="Z384" s="1623"/>
      <c r="AA384" s="1623"/>
      <c r="AB384" s="1623"/>
      <c r="AC384" s="1623"/>
      <c r="AD384" s="1623"/>
      <c r="AE384" s="1623"/>
      <c r="AF384" s="1623"/>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24"/>
      <c r="G385" s="1624"/>
      <c r="H385" s="1624"/>
      <c r="I385" s="1624"/>
      <c r="J385" s="1624"/>
      <c r="K385" s="1624"/>
      <c r="L385" s="1624"/>
      <c r="M385" s="1624"/>
      <c r="N385" s="1624"/>
      <c r="O385" s="1624"/>
      <c r="P385" s="1624"/>
      <c r="Q385" s="1624"/>
      <c r="R385" s="1624"/>
      <c r="S385" s="1624"/>
      <c r="T385" s="1624"/>
      <c r="U385" s="1624"/>
      <c r="V385" s="1624"/>
      <c r="W385" s="1624"/>
      <c r="X385" s="1624"/>
      <c r="Y385" s="1624"/>
      <c r="Z385" s="1624"/>
      <c r="AA385" s="1624"/>
      <c r="AB385" s="1624"/>
      <c r="AC385" s="1624"/>
      <c r="AD385" s="1624"/>
      <c r="AE385" s="1624"/>
      <c r="AF385" s="1624"/>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24"/>
      <c r="G386" s="1624"/>
      <c r="H386" s="1624"/>
      <c r="I386" s="1624"/>
      <c r="J386" s="1624"/>
      <c r="K386" s="1624"/>
      <c r="L386" s="1624"/>
      <c r="M386" s="1624"/>
      <c r="N386" s="1624"/>
      <c r="O386" s="1624"/>
      <c r="P386" s="1624"/>
      <c r="Q386" s="1624"/>
      <c r="R386" s="1624"/>
      <c r="S386" s="1624"/>
      <c r="T386" s="1624"/>
      <c r="U386" s="1624"/>
      <c r="V386" s="1624"/>
      <c r="W386" s="1624"/>
      <c r="X386" s="1624"/>
      <c r="Y386" s="1624"/>
      <c r="Z386" s="1624"/>
      <c r="AA386" s="1624"/>
      <c r="AB386" s="1624"/>
      <c r="AC386" s="1624"/>
      <c r="AD386" s="1624"/>
      <c r="AE386" s="1624"/>
      <c r="AF386" s="1624"/>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24"/>
      <c r="G387" s="1624"/>
      <c r="H387" s="1624"/>
      <c r="I387" s="1624"/>
      <c r="J387" s="1624"/>
      <c r="K387" s="1624"/>
      <c r="L387" s="1624"/>
      <c r="M387" s="1624"/>
      <c r="N387" s="1624"/>
      <c r="O387" s="1624"/>
      <c r="P387" s="1624"/>
      <c r="Q387" s="1624"/>
      <c r="R387" s="1624"/>
      <c r="S387" s="1624"/>
      <c r="T387" s="1624"/>
      <c r="U387" s="1624"/>
      <c r="V387" s="1624"/>
      <c r="W387" s="1624"/>
      <c r="X387" s="1624"/>
      <c r="Y387" s="1624"/>
      <c r="Z387" s="1624"/>
      <c r="AA387" s="1624"/>
      <c r="AB387" s="1624"/>
      <c r="AC387" s="1624"/>
      <c r="AD387" s="1624"/>
      <c r="AE387" s="1624"/>
      <c r="AF387" s="1624"/>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24"/>
      <c r="G388" s="1624"/>
      <c r="H388" s="1624"/>
      <c r="I388" s="1624"/>
      <c r="J388" s="1624"/>
      <c r="K388" s="1624"/>
      <c r="L388" s="1624"/>
      <c r="M388" s="1624"/>
      <c r="N388" s="1624"/>
      <c r="O388" s="1624"/>
      <c r="P388" s="1624"/>
      <c r="Q388" s="1624"/>
      <c r="R388" s="1624"/>
      <c r="S388" s="1624"/>
      <c r="T388" s="1624"/>
      <c r="U388" s="1624"/>
      <c r="V388" s="1624"/>
      <c r="W388" s="1624"/>
      <c r="X388" s="1624"/>
      <c r="Y388" s="1624"/>
      <c r="Z388" s="1624"/>
      <c r="AA388" s="1624"/>
      <c r="AB388" s="1624"/>
      <c r="AC388" s="1624"/>
      <c r="AD388" s="1624"/>
      <c r="AE388" s="1624"/>
      <c r="AF388" s="1624"/>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20" t="s">
        <v>326</v>
      </c>
      <c r="D389" s="1063"/>
      <c r="E389" s="168"/>
      <c r="F389" s="284" t="s">
        <v>2001</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7" t="s">
        <v>1998</v>
      </c>
      <c r="AG389" s="1117"/>
      <c r="AH389" s="1117"/>
      <c r="AI389" s="1117"/>
      <c r="AJ389" s="1117"/>
      <c r="AK389" s="1117"/>
      <c r="AL389" s="1627"/>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22"/>
      <c r="D391" s="1422"/>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7"/>
      <c r="AG391" s="1117"/>
      <c r="AH391" s="1117"/>
      <c r="AI391" s="1117"/>
      <c r="AJ391" s="1117"/>
      <c r="AK391" s="1117"/>
      <c r="AL391" s="1117"/>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2002</v>
      </c>
      <c r="F394" s="1651" t="s">
        <v>2003</v>
      </c>
      <c r="G394" s="1651"/>
      <c r="H394" s="1651"/>
      <c r="I394" s="1651"/>
      <c r="J394" s="1651"/>
      <c r="K394" s="1651"/>
      <c r="L394" s="1651"/>
      <c r="M394" s="1651"/>
      <c r="N394" s="1651"/>
      <c r="O394" s="1651"/>
      <c r="P394" s="1651"/>
      <c r="Q394" s="1651"/>
      <c r="R394" s="1651"/>
      <c r="S394" s="1651"/>
      <c r="T394" s="1651"/>
      <c r="U394" s="1651"/>
      <c r="V394" s="1651"/>
      <c r="W394" s="1651"/>
      <c r="X394" s="1651"/>
      <c r="Y394" s="1651"/>
      <c r="Z394" s="1651"/>
      <c r="AA394" s="1651"/>
      <c r="AB394" s="1651"/>
      <c r="AC394" s="1651"/>
      <c r="AD394" s="1651"/>
      <c r="AE394" s="1651"/>
      <c r="AF394" s="1651"/>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52"/>
      <c r="G395" s="1652"/>
      <c r="H395" s="1652"/>
      <c r="I395" s="1652"/>
      <c r="J395" s="1652"/>
      <c r="K395" s="1652"/>
      <c r="L395" s="1652"/>
      <c r="M395" s="1652"/>
      <c r="N395" s="1652"/>
      <c r="O395" s="1652"/>
      <c r="P395" s="1652"/>
      <c r="Q395" s="1652"/>
      <c r="R395" s="1652"/>
      <c r="S395" s="1652"/>
      <c r="T395" s="1652"/>
      <c r="U395" s="1652"/>
      <c r="V395" s="1652"/>
      <c r="W395" s="1652"/>
      <c r="X395" s="1652"/>
      <c r="Y395" s="1652"/>
      <c r="Z395" s="1652"/>
      <c r="AA395" s="1652"/>
      <c r="AB395" s="1652"/>
      <c r="AC395" s="1652"/>
      <c r="AD395" s="1652"/>
      <c r="AE395" s="1652"/>
      <c r="AF395" s="1652"/>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52"/>
      <c r="G396" s="1652"/>
      <c r="H396" s="1652"/>
      <c r="I396" s="1652"/>
      <c r="J396" s="1652"/>
      <c r="K396" s="1652"/>
      <c r="L396" s="1652"/>
      <c r="M396" s="1652"/>
      <c r="N396" s="1652"/>
      <c r="O396" s="1652"/>
      <c r="P396" s="1652"/>
      <c r="Q396" s="1652"/>
      <c r="R396" s="1652"/>
      <c r="S396" s="1652"/>
      <c r="T396" s="1652"/>
      <c r="U396" s="1652"/>
      <c r="V396" s="1652"/>
      <c r="W396" s="1652"/>
      <c r="X396" s="1652"/>
      <c r="Y396" s="1652"/>
      <c r="Z396" s="1652"/>
      <c r="AA396" s="1652"/>
      <c r="AB396" s="1652"/>
      <c r="AC396" s="1652"/>
      <c r="AD396" s="1652"/>
      <c r="AE396" s="1652"/>
      <c r="AF396" s="1652"/>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52"/>
      <c r="G397" s="1652"/>
      <c r="H397" s="1652"/>
      <c r="I397" s="1652"/>
      <c r="J397" s="1652"/>
      <c r="K397" s="1652"/>
      <c r="L397" s="1652"/>
      <c r="M397" s="1652"/>
      <c r="N397" s="1652"/>
      <c r="O397" s="1652"/>
      <c r="P397" s="1652"/>
      <c r="Q397" s="1652"/>
      <c r="R397" s="1652"/>
      <c r="S397" s="1652"/>
      <c r="T397" s="1652"/>
      <c r="U397" s="1652"/>
      <c r="V397" s="1652"/>
      <c r="W397" s="1652"/>
      <c r="X397" s="1652"/>
      <c r="Y397" s="1652"/>
      <c r="Z397" s="1652"/>
      <c r="AA397" s="1652"/>
      <c r="AB397" s="1652"/>
      <c r="AC397" s="1652"/>
      <c r="AD397" s="1652"/>
      <c r="AE397" s="1652"/>
      <c r="AF397" s="1652"/>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52"/>
      <c r="G398" s="1652"/>
      <c r="H398" s="1652"/>
      <c r="I398" s="1652"/>
      <c r="J398" s="1652"/>
      <c r="K398" s="1652"/>
      <c r="L398" s="1652"/>
      <c r="M398" s="1652"/>
      <c r="N398" s="1652"/>
      <c r="O398" s="1652"/>
      <c r="P398" s="1652"/>
      <c r="Q398" s="1652"/>
      <c r="R398" s="1652"/>
      <c r="S398" s="1652"/>
      <c r="T398" s="1652"/>
      <c r="U398" s="1652"/>
      <c r="V398" s="1652"/>
      <c r="W398" s="1652"/>
      <c r="X398" s="1652"/>
      <c r="Y398" s="1652"/>
      <c r="Z398" s="1652"/>
      <c r="AA398" s="1652"/>
      <c r="AB398" s="1652"/>
      <c r="AC398" s="1652"/>
      <c r="AD398" s="1652"/>
      <c r="AE398" s="1652"/>
      <c r="AF398" s="1652"/>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20" t="s">
        <v>326</v>
      </c>
      <c r="D399" s="1063"/>
      <c r="E399" s="168"/>
      <c r="F399" s="284" t="s">
        <v>2004</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7" t="s">
        <v>2005</v>
      </c>
      <c r="AG399" s="1117"/>
      <c r="AH399" s="1117"/>
      <c r="AI399" s="1117"/>
      <c r="AJ399" s="1117"/>
      <c r="AK399" s="1117"/>
      <c r="AL399" s="1627"/>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20" t="s">
        <v>326</v>
      </c>
      <c r="D401" s="1063"/>
      <c r="E401" s="168"/>
      <c r="F401" s="285" t="s">
        <v>2006</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17" t="s">
        <v>1998</v>
      </c>
      <c r="AG401" s="1117"/>
      <c r="AH401" s="1117"/>
      <c r="AI401" s="1117"/>
      <c r="AJ401" s="1117"/>
      <c r="AK401" s="1117"/>
      <c r="AL401" s="1627"/>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2007</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2008</v>
      </c>
      <c r="F405" s="1623" t="s">
        <v>2009</v>
      </c>
      <c r="G405" s="1623"/>
      <c r="H405" s="1623"/>
      <c r="I405" s="1623"/>
      <c r="J405" s="1623"/>
      <c r="K405" s="1623"/>
      <c r="L405" s="1623"/>
      <c r="M405" s="1623"/>
      <c r="N405" s="1623"/>
      <c r="O405" s="1623"/>
      <c r="P405" s="1623"/>
      <c r="Q405" s="1623"/>
      <c r="R405" s="1623"/>
      <c r="S405" s="1623"/>
      <c r="T405" s="1623"/>
      <c r="U405" s="1623"/>
      <c r="V405" s="1623"/>
      <c r="W405" s="1623"/>
      <c r="X405" s="1623"/>
      <c r="Y405" s="1623"/>
      <c r="Z405" s="1623"/>
      <c r="AA405" s="1623"/>
      <c r="AB405" s="1623"/>
      <c r="AC405" s="1623"/>
      <c r="AD405" s="1623"/>
      <c r="AE405" s="1623"/>
      <c r="AF405" s="1623"/>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24"/>
      <c r="G406" s="1624"/>
      <c r="H406" s="1624"/>
      <c r="I406" s="1624"/>
      <c r="J406" s="1624"/>
      <c r="K406" s="1624"/>
      <c r="L406" s="1624"/>
      <c r="M406" s="1624"/>
      <c r="N406" s="1624"/>
      <c r="O406" s="1624"/>
      <c r="P406" s="1624"/>
      <c r="Q406" s="1624"/>
      <c r="R406" s="1624"/>
      <c r="S406" s="1624"/>
      <c r="T406" s="1624"/>
      <c r="U406" s="1624"/>
      <c r="V406" s="1624"/>
      <c r="W406" s="1624"/>
      <c r="X406" s="1624"/>
      <c r="Y406" s="1624"/>
      <c r="Z406" s="1624"/>
      <c r="AA406" s="1624"/>
      <c r="AB406" s="1624"/>
      <c r="AC406" s="1624"/>
      <c r="AD406" s="1624"/>
      <c r="AE406" s="1624"/>
      <c r="AF406" s="1624"/>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624"/>
      <c r="G407" s="1624"/>
      <c r="H407" s="1624"/>
      <c r="I407" s="1624"/>
      <c r="J407" s="1624"/>
      <c r="K407" s="1624"/>
      <c r="L407" s="1624"/>
      <c r="M407" s="1624"/>
      <c r="N407" s="1624"/>
      <c r="O407" s="1624"/>
      <c r="P407" s="1624"/>
      <c r="Q407" s="1624"/>
      <c r="R407" s="1624"/>
      <c r="S407" s="1624"/>
      <c r="T407" s="1624"/>
      <c r="U407" s="1624"/>
      <c r="V407" s="1624"/>
      <c r="W407" s="1624"/>
      <c r="X407" s="1624"/>
      <c r="Y407" s="1624"/>
      <c r="Z407" s="1624"/>
      <c r="AA407" s="1624"/>
      <c r="AB407" s="1624"/>
      <c r="AC407" s="1624"/>
      <c r="AD407" s="1624"/>
      <c r="AE407" s="1624"/>
      <c r="AF407" s="1624"/>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24"/>
      <c r="G408" s="1624"/>
      <c r="H408" s="1624"/>
      <c r="I408" s="1624"/>
      <c r="J408" s="1624"/>
      <c r="K408" s="1624"/>
      <c r="L408" s="1624"/>
      <c r="M408" s="1624"/>
      <c r="N408" s="1624"/>
      <c r="O408" s="1624"/>
      <c r="P408" s="1624"/>
      <c r="Q408" s="1624"/>
      <c r="R408" s="1624"/>
      <c r="S408" s="1624"/>
      <c r="T408" s="1624"/>
      <c r="U408" s="1624"/>
      <c r="V408" s="1624"/>
      <c r="W408" s="1624"/>
      <c r="X408" s="1624"/>
      <c r="Y408" s="1624"/>
      <c r="Z408" s="1624"/>
      <c r="AA408" s="1624"/>
      <c r="AB408" s="1624"/>
      <c r="AC408" s="1624"/>
      <c r="AD408" s="1624"/>
      <c r="AE408" s="1624"/>
      <c r="AF408" s="1624"/>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20" t="s">
        <v>326</v>
      </c>
      <c r="D409" s="1063"/>
      <c r="E409" s="168"/>
      <c r="F409" s="284" t="s">
        <v>2010</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7" t="s">
        <v>1998</v>
      </c>
      <c r="AG409" s="1117"/>
      <c r="AH409" s="1117"/>
      <c r="AI409" s="1117"/>
      <c r="AJ409" s="1117"/>
      <c r="AK409" s="1117"/>
      <c r="AL409" s="1627"/>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20" t="s">
        <v>326</v>
      </c>
      <c r="D411" s="1063"/>
      <c r="E411" s="189"/>
      <c r="F411" s="284" t="s">
        <v>2011</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7" t="s">
        <v>2012</v>
      </c>
      <c r="AG411" s="1117"/>
      <c r="AH411" s="1117"/>
      <c r="AI411" s="1117"/>
      <c r="AJ411" s="1117"/>
      <c r="AK411" s="1117"/>
      <c r="AL411" s="1627"/>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20" t="s">
        <v>326</v>
      </c>
      <c r="D414" s="1063"/>
      <c r="E414" s="599" t="s">
        <v>2013</v>
      </c>
      <c r="F414" s="1623" t="s">
        <v>2014</v>
      </c>
      <c r="G414" s="1623"/>
      <c r="H414" s="1623"/>
      <c r="I414" s="1623"/>
      <c r="J414" s="1623"/>
      <c r="K414" s="1623"/>
      <c r="L414" s="1623"/>
      <c r="M414" s="1623"/>
      <c r="N414" s="1623"/>
      <c r="O414" s="1623"/>
      <c r="P414" s="1623"/>
      <c r="Q414" s="1623"/>
      <c r="R414" s="1623"/>
      <c r="S414" s="1623"/>
      <c r="T414" s="1623"/>
      <c r="U414" s="1623"/>
      <c r="V414" s="1623"/>
      <c r="W414" s="1623"/>
      <c r="X414" s="1623"/>
      <c r="Y414" s="1623"/>
      <c r="Z414" s="1623"/>
      <c r="AA414" s="1623"/>
      <c r="AB414" s="1623"/>
      <c r="AC414" s="1623"/>
      <c r="AD414" s="1623"/>
      <c r="AE414" s="1623"/>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24"/>
      <c r="G415" s="1624"/>
      <c r="H415" s="1624"/>
      <c r="I415" s="1624"/>
      <c r="J415" s="1624"/>
      <c r="K415" s="1624"/>
      <c r="L415" s="1624"/>
      <c r="M415" s="1624"/>
      <c r="N415" s="1624"/>
      <c r="O415" s="1624"/>
      <c r="P415" s="1624"/>
      <c r="Q415" s="1624"/>
      <c r="R415" s="1624"/>
      <c r="S415" s="1624"/>
      <c r="T415" s="1624"/>
      <c r="U415" s="1624"/>
      <c r="V415" s="1624"/>
      <c r="W415" s="1624"/>
      <c r="X415" s="1624"/>
      <c r="Y415" s="1624"/>
      <c r="Z415" s="1624"/>
      <c r="AA415" s="1624"/>
      <c r="AB415" s="1624"/>
      <c r="AC415" s="1624"/>
      <c r="AD415" s="1624"/>
      <c r="AE415" s="1624"/>
      <c r="AF415" s="1610" t="s">
        <v>1998</v>
      </c>
      <c r="AG415" s="1610"/>
      <c r="AH415" s="1610"/>
      <c r="AI415" s="1610"/>
      <c r="AJ415" s="1610"/>
      <c r="AK415" s="1610"/>
      <c r="AL415" s="162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24"/>
      <c r="G416" s="1624"/>
      <c r="H416" s="1624"/>
      <c r="I416" s="1624"/>
      <c r="J416" s="1624"/>
      <c r="K416" s="1624"/>
      <c r="L416" s="1624"/>
      <c r="M416" s="1624"/>
      <c r="N416" s="1624"/>
      <c r="O416" s="1624"/>
      <c r="P416" s="1624"/>
      <c r="Q416" s="1624"/>
      <c r="R416" s="1624"/>
      <c r="S416" s="1624"/>
      <c r="T416" s="1624"/>
      <c r="U416" s="1624"/>
      <c r="V416" s="1624"/>
      <c r="W416" s="1624"/>
      <c r="X416" s="1624"/>
      <c r="Y416" s="1624"/>
      <c r="Z416" s="1624"/>
      <c r="AA416" s="1624"/>
      <c r="AB416" s="1624"/>
      <c r="AC416" s="1624"/>
      <c r="AD416" s="1624"/>
      <c r="AE416" s="1624"/>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25"/>
      <c r="G417" s="1625"/>
      <c r="H417" s="1625"/>
      <c r="I417" s="1625"/>
      <c r="J417" s="1625"/>
      <c r="K417" s="1625"/>
      <c r="L417" s="1625"/>
      <c r="M417" s="1625"/>
      <c r="N417" s="1625"/>
      <c r="O417" s="1625"/>
      <c r="P417" s="1625"/>
      <c r="Q417" s="1625"/>
      <c r="R417" s="1625"/>
      <c r="S417" s="1625"/>
      <c r="T417" s="1625"/>
      <c r="U417" s="1625"/>
      <c r="V417" s="1625"/>
      <c r="W417" s="1625"/>
      <c r="X417" s="1625"/>
      <c r="Y417" s="1625"/>
      <c r="Z417" s="1625"/>
      <c r="AA417" s="1625"/>
      <c r="AB417" s="1625"/>
      <c r="AC417" s="1625"/>
      <c r="AD417" s="1625"/>
      <c r="AE417" s="1625"/>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2015</v>
      </c>
      <c r="F419" s="1623" t="s">
        <v>2016</v>
      </c>
      <c r="G419" s="1623"/>
      <c r="H419" s="1623"/>
      <c r="I419" s="1623"/>
      <c r="J419" s="1623"/>
      <c r="K419" s="1623"/>
      <c r="L419" s="1623"/>
      <c r="M419" s="1623"/>
      <c r="N419" s="1623"/>
      <c r="O419" s="1623"/>
      <c r="P419" s="1623"/>
      <c r="Q419" s="1623"/>
      <c r="R419" s="1623"/>
      <c r="S419" s="1623"/>
      <c r="T419" s="1623"/>
      <c r="U419" s="1623"/>
      <c r="V419" s="1623"/>
      <c r="W419" s="1623"/>
      <c r="X419" s="1623"/>
      <c r="Y419" s="1623"/>
      <c r="Z419" s="1623"/>
      <c r="AA419" s="1623"/>
      <c r="AB419" s="1623"/>
      <c r="AC419" s="1623"/>
      <c r="AD419" s="1623"/>
      <c r="AE419" s="1623"/>
      <c r="AF419" s="617"/>
      <c r="AG419" s="617"/>
      <c r="AH419" s="617"/>
      <c r="AI419" s="617"/>
      <c r="AJ419" s="617"/>
      <c r="AK419" s="617"/>
      <c r="AL419" s="618"/>
      <c r="AM419"/>
    </row>
    <row r="420" spans="1:55">
      <c r="A420" s="37"/>
      <c r="C420" s="604"/>
      <c r="E420" s="168"/>
      <c r="F420" s="1624"/>
      <c r="G420" s="1624"/>
      <c r="H420" s="1624"/>
      <c r="I420" s="1624"/>
      <c r="J420" s="1624"/>
      <c r="K420" s="1624"/>
      <c r="L420" s="1624"/>
      <c r="M420" s="1624"/>
      <c r="N420" s="1624"/>
      <c r="O420" s="1624"/>
      <c r="P420" s="1624"/>
      <c r="Q420" s="1624"/>
      <c r="R420" s="1624"/>
      <c r="S420" s="1624"/>
      <c r="T420" s="1624"/>
      <c r="U420" s="1624"/>
      <c r="V420" s="1624"/>
      <c r="W420" s="1624"/>
      <c r="X420" s="1624"/>
      <c r="Y420" s="1624"/>
      <c r="Z420" s="1624"/>
      <c r="AA420" s="1624"/>
      <c r="AB420" s="1624"/>
      <c r="AC420" s="1624"/>
      <c r="AD420" s="1624"/>
      <c r="AE420" s="1624"/>
      <c r="AF420" s="3"/>
      <c r="AG420" s="37"/>
      <c r="AH420" s="4"/>
      <c r="AI420" s="4"/>
      <c r="AJ420" s="4"/>
      <c r="AK420" s="4"/>
      <c r="AL420" s="605"/>
      <c r="AM420"/>
    </row>
    <row r="421" spans="1:55" s="4" customFormat="1" ht="12.75" customHeight="1">
      <c r="A421" s="37"/>
      <c r="B421" s="21"/>
      <c r="C421" s="604"/>
      <c r="D421" s="21"/>
      <c r="E421" s="168"/>
      <c r="F421" s="1624"/>
      <c r="G421" s="1624"/>
      <c r="H421" s="1624"/>
      <c r="I421" s="1624"/>
      <c r="J421" s="1624"/>
      <c r="K421" s="1624"/>
      <c r="L421" s="1624"/>
      <c r="M421" s="1624"/>
      <c r="N421" s="1624"/>
      <c r="O421" s="1624"/>
      <c r="P421" s="1624"/>
      <c r="Q421" s="1624"/>
      <c r="R421" s="1624"/>
      <c r="S421" s="1624"/>
      <c r="T421" s="1624"/>
      <c r="U421" s="1624"/>
      <c r="V421" s="1624"/>
      <c r="W421" s="1624"/>
      <c r="X421" s="1624"/>
      <c r="Y421" s="1624"/>
      <c r="Z421" s="1624"/>
      <c r="AA421" s="1624"/>
      <c r="AB421" s="1624"/>
      <c r="AC421" s="1624"/>
      <c r="AD421" s="1624"/>
      <c r="AE421" s="1624"/>
      <c r="AL421" s="605"/>
      <c r="AM421"/>
      <c r="AN421" s="241"/>
    </row>
    <row r="422" spans="1:55" s="4" customFormat="1" ht="12.75" customHeight="1">
      <c r="A422" s="37"/>
      <c r="B422" s="21"/>
      <c r="C422" s="607"/>
      <c r="F422" s="1624"/>
      <c r="G422" s="1624"/>
      <c r="H422" s="1624"/>
      <c r="I422" s="1624"/>
      <c r="J422" s="1624"/>
      <c r="K422" s="1624"/>
      <c r="L422" s="1624"/>
      <c r="M422" s="1624"/>
      <c r="N422" s="1624"/>
      <c r="O422" s="1624"/>
      <c r="P422" s="1624"/>
      <c r="Q422" s="1624"/>
      <c r="R422" s="1624"/>
      <c r="S422" s="1624"/>
      <c r="T422" s="1624"/>
      <c r="U422" s="1624"/>
      <c r="V422" s="1624"/>
      <c r="W422" s="1624"/>
      <c r="X422" s="1624"/>
      <c r="Y422" s="1624"/>
      <c r="Z422" s="1624"/>
      <c r="AA422" s="1624"/>
      <c r="AB422" s="1624"/>
      <c r="AC422" s="1624"/>
      <c r="AD422" s="1624"/>
      <c r="AE422" s="1624"/>
      <c r="AL422" s="605"/>
      <c r="AM422"/>
      <c r="AN422" s="241"/>
    </row>
    <row r="423" spans="1:55" s="4" customFormat="1" ht="12.75" customHeight="1">
      <c r="A423" s="37"/>
      <c r="B423" s="21"/>
      <c r="C423" s="1620" t="s">
        <v>326</v>
      </c>
      <c r="D423" s="1063"/>
      <c r="E423" s="168"/>
      <c r="F423" s="284" t="s">
        <v>2017</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0" t="s">
        <v>1998</v>
      </c>
      <c r="AG423" s="1610"/>
      <c r="AH423" s="1610"/>
      <c r="AI423" s="1610"/>
      <c r="AJ423" s="1610"/>
      <c r="AK423" s="1610"/>
      <c r="AL423" s="1626"/>
      <c r="AM423"/>
      <c r="AN423" s="241"/>
    </row>
    <row r="424" spans="1:55" s="4" customFormat="1" ht="12.75" customHeight="1">
      <c r="A424" s="37"/>
      <c r="B424" s="21"/>
      <c r="C424" s="607"/>
      <c r="AL424" s="605"/>
      <c r="AM424"/>
      <c r="AN424" s="241"/>
    </row>
    <row r="425" spans="1:55" s="4" customFormat="1" ht="12.75" customHeight="1">
      <c r="A425" s="37"/>
      <c r="B425" s="21"/>
      <c r="C425" s="1620" t="s">
        <v>326</v>
      </c>
      <c r="D425" s="1063"/>
      <c r="E425" s="189"/>
      <c r="F425" s="284" t="s">
        <v>2018</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0" t="s">
        <v>2012</v>
      </c>
      <c r="AG425" s="1610"/>
      <c r="AH425" s="1610"/>
      <c r="AI425" s="1610"/>
      <c r="AJ425" s="1610"/>
      <c r="AK425" s="1610"/>
      <c r="AL425" s="162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2019</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2020</v>
      </c>
      <c r="F429" s="1623" t="s">
        <v>2021</v>
      </c>
      <c r="G429" s="1623"/>
      <c r="H429" s="1623"/>
      <c r="I429" s="1623"/>
      <c r="J429" s="1623"/>
      <c r="K429" s="1623"/>
      <c r="L429" s="1623"/>
      <c r="M429" s="1623"/>
      <c r="N429" s="1623"/>
      <c r="O429" s="1623"/>
      <c r="P429" s="1623"/>
      <c r="Q429" s="1623"/>
      <c r="R429" s="1623"/>
      <c r="S429" s="1623"/>
      <c r="T429" s="1623"/>
      <c r="U429" s="1623"/>
      <c r="V429" s="1623"/>
      <c r="W429" s="1623"/>
      <c r="X429" s="1623"/>
      <c r="Y429" s="1623"/>
      <c r="Z429" s="1623"/>
      <c r="AA429" s="1623"/>
      <c r="AB429" s="1623"/>
      <c r="AC429" s="1623"/>
      <c r="AD429" s="1623"/>
      <c r="AE429" s="1623"/>
      <c r="AF429" s="598"/>
      <c r="AG429" s="598"/>
      <c r="AH429" s="598"/>
      <c r="AI429" s="598"/>
      <c r="AJ429" s="598"/>
      <c r="AK429" s="598"/>
      <c r="AL429" s="620"/>
      <c r="AM429"/>
      <c r="AN429" s="241"/>
    </row>
    <row r="430" spans="1:55" s="4" customFormat="1" ht="12.75" customHeight="1">
      <c r="A430" s="37"/>
      <c r="B430" s="21"/>
      <c r="C430" s="604"/>
      <c r="D430" s="21"/>
      <c r="E430" s="168"/>
      <c r="F430" s="1624"/>
      <c r="G430" s="1624"/>
      <c r="H430" s="1624"/>
      <c r="I430" s="1624"/>
      <c r="J430" s="1624"/>
      <c r="K430" s="1624"/>
      <c r="L430" s="1624"/>
      <c r="M430" s="1624"/>
      <c r="N430" s="1624"/>
      <c r="O430" s="1624"/>
      <c r="P430" s="1624"/>
      <c r="Q430" s="1624"/>
      <c r="R430" s="1624"/>
      <c r="S430" s="1624"/>
      <c r="T430" s="1624"/>
      <c r="U430" s="1624"/>
      <c r="V430" s="1624"/>
      <c r="W430" s="1624"/>
      <c r="X430" s="1624"/>
      <c r="Y430" s="1624"/>
      <c r="Z430" s="1624"/>
      <c r="AA430" s="1624"/>
      <c r="AB430" s="1624"/>
      <c r="AC430" s="1624"/>
      <c r="AD430" s="1624"/>
      <c r="AE430" s="1624"/>
      <c r="AF430" s="3"/>
      <c r="AG430" s="37"/>
      <c r="AL430" s="605"/>
      <c r="AM430"/>
      <c r="AN430" s="241"/>
    </row>
    <row r="431" spans="1:55" s="4" customFormat="1" ht="12.4" customHeight="1">
      <c r="A431" s="37"/>
      <c r="B431" s="21"/>
      <c r="C431" s="604"/>
      <c r="D431" s="21"/>
      <c r="E431" s="168"/>
      <c r="F431" s="1624"/>
      <c r="G431" s="1624"/>
      <c r="H431" s="1624"/>
      <c r="I431" s="1624"/>
      <c r="J431" s="1624"/>
      <c r="K431" s="1624"/>
      <c r="L431" s="1624"/>
      <c r="M431" s="1624"/>
      <c r="N431" s="1624"/>
      <c r="O431" s="1624"/>
      <c r="P431" s="1624"/>
      <c r="Q431" s="1624"/>
      <c r="R431" s="1624"/>
      <c r="S431" s="1624"/>
      <c r="T431" s="1624"/>
      <c r="U431" s="1624"/>
      <c r="V431" s="1624"/>
      <c r="W431" s="1624"/>
      <c r="X431" s="1624"/>
      <c r="Y431" s="1624"/>
      <c r="Z431" s="1624"/>
      <c r="AA431" s="1624"/>
      <c r="AB431" s="1624"/>
      <c r="AC431" s="1624"/>
      <c r="AD431" s="1624"/>
      <c r="AE431" s="1624"/>
      <c r="AL431" s="605"/>
      <c r="AM431"/>
      <c r="AN431" s="241"/>
    </row>
    <row r="432" spans="1:55" s="4" customFormat="1" ht="12.75" customHeight="1">
      <c r="A432" s="37"/>
      <c r="B432" s="21"/>
      <c r="C432" s="1620" t="s">
        <v>768</v>
      </c>
      <c r="D432" s="1063"/>
      <c r="E432" s="168"/>
      <c r="F432" s="284" t="s">
        <v>2022</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10" t="s">
        <v>1998</v>
      </c>
      <c r="AG432" s="1610"/>
      <c r="AH432" s="1610"/>
      <c r="AI432" s="1610"/>
      <c r="AJ432" s="1610"/>
      <c r="AK432" s="1610"/>
      <c r="AL432" s="162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2023</v>
      </c>
      <c r="F435" s="1623" t="s">
        <v>2024</v>
      </c>
      <c r="G435" s="1623"/>
      <c r="H435" s="1623"/>
      <c r="I435" s="1623"/>
      <c r="J435" s="1623"/>
      <c r="K435" s="1623"/>
      <c r="L435" s="1623"/>
      <c r="M435" s="1623"/>
      <c r="N435" s="1623"/>
      <c r="O435" s="1623"/>
      <c r="P435" s="1623"/>
      <c r="Q435" s="1623"/>
      <c r="R435" s="1623"/>
      <c r="S435" s="1623"/>
      <c r="T435" s="1623"/>
      <c r="U435" s="1623"/>
      <c r="V435" s="1623"/>
      <c r="W435" s="1623"/>
      <c r="X435" s="1623"/>
      <c r="Y435" s="1623"/>
      <c r="Z435" s="1623"/>
      <c r="AA435" s="1623"/>
      <c r="AB435" s="1623"/>
      <c r="AC435" s="1623"/>
      <c r="AD435" s="1623"/>
      <c r="AE435" s="1623"/>
      <c r="AF435" s="617"/>
      <c r="AG435" s="617"/>
      <c r="AH435" s="617"/>
      <c r="AI435" s="617"/>
      <c r="AJ435" s="617"/>
      <c r="AK435" s="617"/>
      <c r="AL435" s="618"/>
      <c r="AM435"/>
      <c r="AO435" s="4"/>
      <c r="AP435" s="4"/>
      <c r="BD435" s="21"/>
      <c r="BE435" s="21"/>
      <c r="BF435" s="21"/>
      <c r="BG435" s="21"/>
      <c r="BH435" s="21"/>
    </row>
    <row r="436" spans="1:60">
      <c r="A436" s="37"/>
      <c r="C436" s="604"/>
      <c r="E436" s="168"/>
      <c r="F436" s="1624"/>
      <c r="G436" s="1624"/>
      <c r="H436" s="1624"/>
      <c r="I436" s="1624"/>
      <c r="J436" s="1624"/>
      <c r="K436" s="1624"/>
      <c r="L436" s="1624"/>
      <c r="M436" s="1624"/>
      <c r="N436" s="1624"/>
      <c r="O436" s="1624"/>
      <c r="P436" s="1624"/>
      <c r="Q436" s="1624"/>
      <c r="R436" s="1624"/>
      <c r="S436" s="1624"/>
      <c r="T436" s="1624"/>
      <c r="U436" s="1624"/>
      <c r="V436" s="1624"/>
      <c r="W436" s="1624"/>
      <c r="X436" s="1624"/>
      <c r="Y436" s="1624"/>
      <c r="Z436" s="1624"/>
      <c r="AA436" s="1624"/>
      <c r="AB436" s="1624"/>
      <c r="AC436" s="1624"/>
      <c r="AD436" s="1624"/>
      <c r="AE436" s="1624"/>
      <c r="AF436" s="86"/>
      <c r="AG436" s="86"/>
      <c r="AH436" s="86"/>
      <c r="AI436" s="86"/>
      <c r="AJ436" s="86"/>
      <c r="AK436" s="86"/>
      <c r="AL436" s="678"/>
      <c r="AM436"/>
      <c r="AO436" s="4"/>
      <c r="AP436" s="4"/>
    </row>
    <row r="437" spans="1:60" s="4" customFormat="1" ht="12.75" customHeight="1">
      <c r="A437" s="37"/>
      <c r="B437" s="21"/>
      <c r="C437" s="604"/>
      <c r="D437" s="21"/>
      <c r="E437" s="168"/>
      <c r="F437" s="1624"/>
      <c r="G437" s="1624"/>
      <c r="H437" s="1624"/>
      <c r="I437" s="1624"/>
      <c r="J437" s="1624"/>
      <c r="K437" s="1624"/>
      <c r="L437" s="1624"/>
      <c r="M437" s="1624"/>
      <c r="N437" s="1624"/>
      <c r="O437" s="1624"/>
      <c r="P437" s="1624"/>
      <c r="Q437" s="1624"/>
      <c r="R437" s="1624"/>
      <c r="S437" s="1624"/>
      <c r="T437" s="1624"/>
      <c r="U437" s="1624"/>
      <c r="V437" s="1624"/>
      <c r="W437" s="1624"/>
      <c r="X437" s="1624"/>
      <c r="Y437" s="1624"/>
      <c r="Z437" s="1624"/>
      <c r="AA437" s="1624"/>
      <c r="AB437" s="1624"/>
      <c r="AC437" s="1624"/>
      <c r="AD437" s="1624"/>
      <c r="AE437" s="1624"/>
      <c r="AF437" s="86"/>
      <c r="AG437" s="86"/>
      <c r="AH437" s="86"/>
      <c r="AI437" s="86"/>
      <c r="AJ437" s="86"/>
      <c r="AK437" s="86"/>
      <c r="AL437" s="678"/>
      <c r="AM437"/>
      <c r="AN437" s="241"/>
    </row>
    <row r="438" spans="1:60" s="4" customFormat="1" ht="12.75" customHeight="1">
      <c r="A438" s="37"/>
      <c r="B438" s="21"/>
      <c r="C438" s="621"/>
      <c r="D438" s="1"/>
      <c r="E438" s="189"/>
      <c r="F438" s="1624"/>
      <c r="G438" s="1624"/>
      <c r="H438" s="1624"/>
      <c r="I438" s="1624"/>
      <c r="J438" s="1624"/>
      <c r="K438" s="1624"/>
      <c r="L438" s="1624"/>
      <c r="M438" s="1624"/>
      <c r="N438" s="1624"/>
      <c r="O438" s="1624"/>
      <c r="P438" s="1624"/>
      <c r="Q438" s="1624"/>
      <c r="R438" s="1624"/>
      <c r="S438" s="1624"/>
      <c r="T438" s="1624"/>
      <c r="U438" s="1624"/>
      <c r="V438" s="1624"/>
      <c r="W438" s="1624"/>
      <c r="X438" s="1624"/>
      <c r="Y438" s="1624"/>
      <c r="Z438" s="1624"/>
      <c r="AA438" s="1624"/>
      <c r="AB438" s="1624"/>
      <c r="AC438" s="1624"/>
      <c r="AD438" s="1624"/>
      <c r="AE438" s="1624"/>
      <c r="AF438" s="86"/>
      <c r="AG438" s="86"/>
      <c r="AH438" s="86"/>
      <c r="AI438" s="86"/>
      <c r="AJ438" s="86"/>
      <c r="AK438" s="86"/>
      <c r="AL438" s="678"/>
      <c r="AM438"/>
      <c r="AN438" s="241"/>
      <c r="AO438" s="34"/>
      <c r="AP438" s="21"/>
    </row>
    <row r="439" spans="1:60" s="4" customFormat="1" ht="12.75" customHeight="1">
      <c r="A439" s="37"/>
      <c r="B439" s="21"/>
      <c r="C439" s="621"/>
      <c r="D439" s="1"/>
      <c r="E439" s="189"/>
      <c r="F439" s="1624"/>
      <c r="G439" s="1624"/>
      <c r="H439" s="1624"/>
      <c r="I439" s="1624"/>
      <c r="J439" s="1624"/>
      <c r="K439" s="1624"/>
      <c r="L439" s="1624"/>
      <c r="M439" s="1624"/>
      <c r="N439" s="1624"/>
      <c r="O439" s="1624"/>
      <c r="P439" s="1624"/>
      <c r="Q439" s="1624"/>
      <c r="R439" s="1624"/>
      <c r="S439" s="1624"/>
      <c r="T439" s="1624"/>
      <c r="U439" s="1624"/>
      <c r="V439" s="1624"/>
      <c r="W439" s="1624"/>
      <c r="X439" s="1624"/>
      <c r="Y439" s="1624"/>
      <c r="Z439" s="1624"/>
      <c r="AA439" s="1624"/>
      <c r="AB439" s="1624"/>
      <c r="AC439" s="1624"/>
      <c r="AD439" s="1624"/>
      <c r="AE439" s="1624"/>
      <c r="AF439" s="86"/>
      <c r="AG439" s="86"/>
      <c r="AH439" s="86"/>
      <c r="AI439" s="86"/>
      <c r="AJ439" s="86"/>
      <c r="AK439" s="86"/>
      <c r="AL439" s="678"/>
      <c r="AM439"/>
      <c r="AN439" s="241"/>
    </row>
    <row r="440" spans="1:60" s="4" customFormat="1" ht="12.75" customHeight="1">
      <c r="A440" s="37"/>
      <c r="B440" s="21"/>
      <c r="C440" s="621"/>
      <c r="D440" s="1"/>
      <c r="E440" s="189"/>
      <c r="F440" s="1624"/>
      <c r="G440" s="1624"/>
      <c r="H440" s="1624"/>
      <c r="I440" s="1624"/>
      <c r="J440" s="1624"/>
      <c r="K440" s="1624"/>
      <c r="L440" s="1624"/>
      <c r="M440" s="1624"/>
      <c r="N440" s="1624"/>
      <c r="O440" s="1624"/>
      <c r="P440" s="1624"/>
      <c r="Q440" s="1624"/>
      <c r="R440" s="1624"/>
      <c r="S440" s="1624"/>
      <c r="T440" s="1624"/>
      <c r="U440" s="1624"/>
      <c r="V440" s="1624"/>
      <c r="W440" s="1624"/>
      <c r="X440" s="1624"/>
      <c r="Y440" s="1624"/>
      <c r="Z440" s="1624"/>
      <c r="AA440" s="1624"/>
      <c r="AB440" s="1624"/>
      <c r="AC440" s="1624"/>
      <c r="AD440" s="1624"/>
      <c r="AE440" s="1624"/>
      <c r="AF440" s="86"/>
      <c r="AG440" s="86"/>
      <c r="AH440" s="86"/>
      <c r="AI440" s="86"/>
      <c r="AJ440" s="86"/>
      <c r="AK440" s="86"/>
      <c r="AL440" s="678"/>
      <c r="AM440"/>
      <c r="AN440" s="241"/>
    </row>
    <row r="441" spans="1:60" s="4" customFormat="1" ht="12.75" customHeight="1">
      <c r="A441" s="37"/>
      <c r="B441" s="21"/>
      <c r="C441" s="621"/>
      <c r="D441" s="1"/>
      <c r="E441" s="189"/>
      <c r="F441" s="1624"/>
      <c r="G441" s="1624"/>
      <c r="H441" s="1624"/>
      <c r="I441" s="1624"/>
      <c r="J441" s="1624"/>
      <c r="K441" s="1624"/>
      <c r="L441" s="1624"/>
      <c r="M441" s="1624"/>
      <c r="N441" s="1624"/>
      <c r="O441" s="1624"/>
      <c r="P441" s="1624"/>
      <c r="Q441" s="1624"/>
      <c r="R441" s="1624"/>
      <c r="S441" s="1624"/>
      <c r="T441" s="1624"/>
      <c r="U441" s="1624"/>
      <c r="V441" s="1624"/>
      <c r="W441" s="1624"/>
      <c r="X441" s="1624"/>
      <c r="Y441" s="1624"/>
      <c r="Z441" s="1624"/>
      <c r="AA441" s="1624"/>
      <c r="AB441" s="1624"/>
      <c r="AC441" s="1624"/>
      <c r="AD441" s="1624"/>
      <c r="AE441" s="1624"/>
      <c r="AF441" s="86"/>
      <c r="AG441" s="86"/>
      <c r="AH441" s="86"/>
      <c r="AI441" s="86"/>
      <c r="AJ441" s="86"/>
      <c r="AK441" s="86"/>
      <c r="AL441" s="678"/>
      <c r="AM441"/>
      <c r="AN441" s="241"/>
    </row>
    <row r="442" spans="1:60" s="4" customFormat="1" ht="12.75" customHeight="1">
      <c r="A442" s="37"/>
      <c r="B442" s="21"/>
      <c r="C442" s="621"/>
      <c r="D442" s="1"/>
      <c r="E442" s="189"/>
      <c r="F442" s="1624"/>
      <c r="G442" s="1624"/>
      <c r="H442" s="1624"/>
      <c r="I442" s="1624"/>
      <c r="J442" s="1624"/>
      <c r="K442" s="1624"/>
      <c r="L442" s="1624"/>
      <c r="M442" s="1624"/>
      <c r="N442" s="1624"/>
      <c r="O442" s="1624"/>
      <c r="P442" s="1624"/>
      <c r="Q442" s="1624"/>
      <c r="R442" s="1624"/>
      <c r="S442" s="1624"/>
      <c r="T442" s="1624"/>
      <c r="U442" s="1624"/>
      <c r="V442" s="1624"/>
      <c r="W442" s="1624"/>
      <c r="X442" s="1624"/>
      <c r="Y442" s="1624"/>
      <c r="Z442" s="1624"/>
      <c r="AA442" s="1624"/>
      <c r="AB442" s="1624"/>
      <c r="AC442" s="1624"/>
      <c r="AD442" s="1624"/>
      <c r="AE442" s="1624"/>
      <c r="AF442" s="86"/>
      <c r="AG442" s="86"/>
      <c r="AH442" s="86"/>
      <c r="AI442" s="86"/>
      <c r="AJ442" s="86"/>
      <c r="AK442" s="86"/>
      <c r="AL442" s="678"/>
      <c r="AM442"/>
      <c r="AN442" s="241"/>
    </row>
    <row r="443" spans="1:60" s="4" customFormat="1" ht="17.25" customHeight="1">
      <c r="A443" s="37"/>
      <c r="B443" s="21"/>
      <c r="C443" s="621"/>
      <c r="D443" s="1"/>
      <c r="E443" s="189"/>
      <c r="F443" s="1624"/>
      <c r="G443" s="1624"/>
      <c r="H443" s="1624"/>
      <c r="I443" s="1624"/>
      <c r="J443" s="1624"/>
      <c r="K443" s="1624"/>
      <c r="L443" s="1624"/>
      <c r="M443" s="1624"/>
      <c r="N443" s="1624"/>
      <c r="O443" s="1624"/>
      <c r="P443" s="1624"/>
      <c r="Q443" s="1624"/>
      <c r="R443" s="1624"/>
      <c r="S443" s="1624"/>
      <c r="T443" s="1624"/>
      <c r="U443" s="1624"/>
      <c r="V443" s="1624"/>
      <c r="W443" s="1624"/>
      <c r="X443" s="1624"/>
      <c r="Y443" s="1624"/>
      <c r="Z443" s="1624"/>
      <c r="AA443" s="1624"/>
      <c r="AB443" s="1624"/>
      <c r="AC443" s="1624"/>
      <c r="AD443" s="1624"/>
      <c r="AE443" s="1624"/>
      <c r="AL443" s="605"/>
      <c r="AM443"/>
      <c r="AN443" s="241"/>
    </row>
    <row r="444" spans="1:60" s="4" customFormat="1" ht="12.75" customHeight="1">
      <c r="A444" s="37"/>
      <c r="B444" s="21"/>
      <c r="C444" s="1620" t="s">
        <v>768</v>
      </c>
      <c r="D444" s="1063"/>
      <c r="E444" s="189"/>
      <c r="F444" s="20" t="s">
        <v>2025</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0" t="s">
        <v>1998</v>
      </c>
      <c r="AG444" s="1610"/>
      <c r="AH444" s="1610"/>
      <c r="AI444" s="1610"/>
      <c r="AJ444" s="1610"/>
      <c r="AK444" s="1610"/>
      <c r="AL444" s="162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2026</v>
      </c>
      <c r="F447" s="1623" t="s">
        <v>2027</v>
      </c>
      <c r="G447" s="1623"/>
      <c r="H447" s="1623"/>
      <c r="I447" s="1623"/>
      <c r="J447" s="1623"/>
      <c r="K447" s="1623"/>
      <c r="L447" s="1623"/>
      <c r="M447" s="1623"/>
      <c r="N447" s="1623"/>
      <c r="O447" s="1623"/>
      <c r="P447" s="1623"/>
      <c r="Q447" s="1623"/>
      <c r="R447" s="1623"/>
      <c r="S447" s="1623"/>
      <c r="T447" s="1623"/>
      <c r="U447" s="1623"/>
      <c r="V447" s="1623"/>
      <c r="W447" s="1623"/>
      <c r="X447" s="1623"/>
      <c r="Y447" s="1623"/>
      <c r="Z447" s="1623"/>
      <c r="AA447" s="1623"/>
      <c r="AB447" s="1623"/>
      <c r="AC447" s="1623"/>
      <c r="AD447" s="1623"/>
      <c r="AE447" s="1623"/>
      <c r="AF447" s="598"/>
      <c r="AG447" s="598"/>
      <c r="AH447" s="598"/>
      <c r="AI447" s="598"/>
      <c r="AJ447" s="598"/>
      <c r="AK447" s="598"/>
      <c r="AL447" s="620"/>
      <c r="AM447"/>
      <c r="AN447" s="241"/>
    </row>
    <row r="448" spans="1:60" s="4" customFormat="1" ht="12.75" customHeight="1">
      <c r="A448" s="37"/>
      <c r="B448" s="21"/>
      <c r="C448" s="621"/>
      <c r="D448" s="1"/>
      <c r="E448" s="189"/>
      <c r="F448" s="1624"/>
      <c r="G448" s="1624"/>
      <c r="H448" s="1624"/>
      <c r="I448" s="1624"/>
      <c r="J448" s="1624"/>
      <c r="K448" s="1624"/>
      <c r="L448" s="1624"/>
      <c r="M448" s="1624"/>
      <c r="N448" s="1624"/>
      <c r="O448" s="1624"/>
      <c r="P448" s="1624"/>
      <c r="Q448" s="1624"/>
      <c r="R448" s="1624"/>
      <c r="S448" s="1624"/>
      <c r="T448" s="1624"/>
      <c r="U448" s="1624"/>
      <c r="V448" s="1624"/>
      <c r="W448" s="1624"/>
      <c r="X448" s="1624"/>
      <c r="Y448" s="1624"/>
      <c r="Z448" s="1624"/>
      <c r="AA448" s="1624"/>
      <c r="AB448" s="1624"/>
      <c r="AC448" s="1624"/>
      <c r="AD448" s="1624"/>
      <c r="AE448" s="1624"/>
      <c r="AF448" s="18"/>
      <c r="AG448" s="18"/>
      <c r="AH448" s="18"/>
      <c r="AI448" s="18"/>
      <c r="AJ448" s="18"/>
      <c r="AK448" s="18"/>
      <c r="AL448" s="675"/>
      <c r="AM448"/>
      <c r="AN448" s="241"/>
    </row>
    <row r="449" spans="1:49" s="4" customFormat="1" ht="12.75" customHeight="1">
      <c r="A449" s="37"/>
      <c r="B449" s="21"/>
      <c r="C449" s="621"/>
      <c r="D449" s="1"/>
      <c r="E449" s="189"/>
      <c r="F449" s="1624"/>
      <c r="G449" s="1624"/>
      <c r="H449" s="1624"/>
      <c r="I449" s="1624"/>
      <c r="J449" s="1624"/>
      <c r="K449" s="1624"/>
      <c r="L449" s="1624"/>
      <c r="M449" s="1624"/>
      <c r="N449" s="1624"/>
      <c r="O449" s="1624"/>
      <c r="P449" s="1624"/>
      <c r="Q449" s="1624"/>
      <c r="R449" s="1624"/>
      <c r="S449" s="1624"/>
      <c r="T449" s="1624"/>
      <c r="U449" s="1624"/>
      <c r="V449" s="1624"/>
      <c r="W449" s="1624"/>
      <c r="X449" s="1624"/>
      <c r="Y449" s="1624"/>
      <c r="Z449" s="1624"/>
      <c r="AA449" s="1624"/>
      <c r="AB449" s="1624"/>
      <c r="AC449" s="1624"/>
      <c r="AD449" s="1624"/>
      <c r="AE449" s="1624"/>
      <c r="AF449" s="18"/>
      <c r="AG449" s="18"/>
      <c r="AH449" s="18"/>
      <c r="AI449" s="18"/>
      <c r="AJ449" s="18"/>
      <c r="AK449" s="18"/>
      <c r="AL449" s="675"/>
      <c r="AM449"/>
      <c r="AN449" s="241"/>
    </row>
    <row r="450" spans="1:49" s="4" customFormat="1" ht="12.75" customHeight="1">
      <c r="A450" s="37"/>
      <c r="B450" s="21"/>
      <c r="C450" s="621"/>
      <c r="D450" s="1"/>
      <c r="E450" s="189"/>
      <c r="F450" s="1624"/>
      <c r="G450" s="1624"/>
      <c r="H450" s="1624"/>
      <c r="I450" s="1624"/>
      <c r="J450" s="1624"/>
      <c r="K450" s="1624"/>
      <c r="L450" s="1624"/>
      <c r="M450" s="1624"/>
      <c r="N450" s="1624"/>
      <c r="O450" s="1624"/>
      <c r="P450" s="1624"/>
      <c r="Q450" s="1624"/>
      <c r="R450" s="1624"/>
      <c r="S450" s="1624"/>
      <c r="T450" s="1624"/>
      <c r="U450" s="1624"/>
      <c r="V450" s="1624"/>
      <c r="W450" s="1624"/>
      <c r="X450" s="1624"/>
      <c r="Y450" s="1624"/>
      <c r="Z450" s="1624"/>
      <c r="AA450" s="1624"/>
      <c r="AB450" s="1624"/>
      <c r="AC450" s="1624"/>
      <c r="AD450" s="1624"/>
      <c r="AE450" s="1624"/>
      <c r="AL450" s="605"/>
      <c r="AM450"/>
      <c r="AN450" s="241"/>
    </row>
    <row r="451" spans="1:49" s="4" customFormat="1" ht="12.75" customHeight="1">
      <c r="A451" s="37"/>
      <c r="B451" s="21"/>
      <c r="C451" s="1620" t="s">
        <v>326</v>
      </c>
      <c r="D451" s="1063"/>
      <c r="E451" s="189"/>
      <c r="F451" s="284" t="s">
        <v>2028</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0" t="s">
        <v>1998</v>
      </c>
      <c r="AG451" s="1610"/>
      <c r="AH451" s="1610"/>
      <c r="AI451" s="1610"/>
      <c r="AJ451" s="1610"/>
      <c r="AK451" s="1610"/>
      <c r="AL451" s="162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2007</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635" t="s">
        <v>326</v>
      </c>
      <c r="D455" s="1636"/>
      <c r="E455" s="599" t="s">
        <v>2029</v>
      </c>
      <c r="F455" s="1623" t="s">
        <v>2030</v>
      </c>
      <c r="G455" s="1623"/>
      <c r="H455" s="1623"/>
      <c r="I455" s="1623"/>
      <c r="J455" s="1623"/>
      <c r="K455" s="1623"/>
      <c r="L455" s="1623"/>
      <c r="M455" s="1623"/>
      <c r="N455" s="1623"/>
      <c r="O455" s="1623"/>
      <c r="P455" s="1623"/>
      <c r="Q455" s="1623"/>
      <c r="R455" s="1623"/>
      <c r="S455" s="1623"/>
      <c r="T455" s="1623"/>
      <c r="U455" s="1623"/>
      <c r="V455" s="1623"/>
      <c r="W455" s="1623"/>
      <c r="X455" s="1623"/>
      <c r="Y455" s="1623"/>
      <c r="Z455" s="1623"/>
      <c r="AA455" s="1623"/>
      <c r="AB455" s="1623"/>
      <c r="AC455" s="1623"/>
      <c r="AD455" s="1623"/>
      <c r="AE455" s="1623"/>
      <c r="AF455" s="1642" t="s">
        <v>1998</v>
      </c>
      <c r="AG455" s="1642"/>
      <c r="AH455" s="1642"/>
      <c r="AI455" s="1642"/>
      <c r="AJ455" s="1642"/>
      <c r="AK455" s="1642"/>
      <c r="AL455" s="1643"/>
      <c r="AM455"/>
      <c r="AN455" s="575"/>
      <c r="AQ455" s="142"/>
    </row>
    <row r="456" spans="1:49" s="4" customFormat="1" ht="12.75" customHeight="1">
      <c r="A456" s="37"/>
      <c r="B456" s="21"/>
      <c r="C456" s="621"/>
      <c r="D456" s="1"/>
      <c r="E456" s="189"/>
      <c r="F456" s="1624"/>
      <c r="G456" s="1624"/>
      <c r="H456" s="1624"/>
      <c r="I456" s="1624"/>
      <c r="J456" s="1624"/>
      <c r="K456" s="1624"/>
      <c r="L456" s="1624"/>
      <c r="M456" s="1624"/>
      <c r="N456" s="1624"/>
      <c r="O456" s="1624"/>
      <c r="P456" s="1624"/>
      <c r="Q456" s="1624"/>
      <c r="R456" s="1624"/>
      <c r="S456" s="1624"/>
      <c r="T456" s="1624"/>
      <c r="U456" s="1624"/>
      <c r="V456" s="1624"/>
      <c r="W456" s="1624"/>
      <c r="X456" s="1624"/>
      <c r="Y456" s="1624"/>
      <c r="Z456" s="1624"/>
      <c r="AA456" s="1624"/>
      <c r="AB456" s="1624"/>
      <c r="AC456" s="1624"/>
      <c r="AD456" s="1624"/>
      <c r="AE456" s="1624"/>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25"/>
      <c r="G457" s="1625"/>
      <c r="H457" s="1625"/>
      <c r="I457" s="1625"/>
      <c r="J457" s="1625"/>
      <c r="K457" s="1625"/>
      <c r="L457" s="1625"/>
      <c r="M457" s="1625"/>
      <c r="N457" s="1625"/>
      <c r="O457" s="1625"/>
      <c r="P457" s="1625"/>
      <c r="Q457" s="1625"/>
      <c r="R457" s="1625"/>
      <c r="S457" s="1625"/>
      <c r="T457" s="1625"/>
      <c r="U457" s="1625"/>
      <c r="V457" s="1625"/>
      <c r="W457" s="1625"/>
      <c r="X457" s="1625"/>
      <c r="Y457" s="1625"/>
      <c r="Z457" s="1625"/>
      <c r="AA457" s="1625"/>
      <c r="AB457" s="1625"/>
      <c r="AC457" s="1625"/>
      <c r="AD457" s="1625"/>
      <c r="AE457" s="1625"/>
      <c r="AF457" s="676"/>
      <c r="AG457" s="676"/>
      <c r="AH457" s="676"/>
      <c r="AI457" s="676"/>
      <c r="AJ457" s="676"/>
      <c r="AK457" s="676"/>
      <c r="AL457" s="677"/>
      <c r="AM457"/>
      <c r="AN457" s="913"/>
      <c r="AO457" s="4" t="s">
        <v>2031</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2032</v>
      </c>
      <c r="AP458" s="4">
        <v>5</v>
      </c>
      <c r="AQ458" s="142"/>
    </row>
    <row r="459" spans="1:49" s="4" customFormat="1" ht="12.75" customHeight="1">
      <c r="A459" s="37"/>
      <c r="B459" s="21"/>
      <c r="C459" s="1635" t="s">
        <v>326</v>
      </c>
      <c r="D459" s="1636"/>
      <c r="E459" s="599" t="s">
        <v>2033</v>
      </c>
      <c r="F459" s="1623" t="s">
        <v>2034</v>
      </c>
      <c r="G459" s="1623"/>
      <c r="H459" s="1623"/>
      <c r="I459" s="1623"/>
      <c r="J459" s="1623"/>
      <c r="K459" s="1623"/>
      <c r="L459" s="1623"/>
      <c r="M459" s="1623"/>
      <c r="N459" s="1623"/>
      <c r="O459" s="1623"/>
      <c r="P459" s="1623"/>
      <c r="Q459" s="1623"/>
      <c r="R459" s="1623"/>
      <c r="S459" s="1623"/>
      <c r="T459" s="1623"/>
      <c r="U459" s="1623"/>
      <c r="V459" s="1623"/>
      <c r="W459" s="1623"/>
      <c r="X459" s="1623"/>
      <c r="Y459" s="1623"/>
      <c r="Z459" s="1623"/>
      <c r="AA459" s="1623"/>
      <c r="AB459" s="1623"/>
      <c r="AC459" s="1623"/>
      <c r="AD459" s="1623"/>
      <c r="AE459" s="1623"/>
      <c r="AF459" s="1642" t="s">
        <v>1998</v>
      </c>
      <c r="AG459" s="1642"/>
      <c r="AH459" s="1642"/>
      <c r="AI459" s="1642"/>
      <c r="AJ459" s="1642"/>
      <c r="AK459" s="1642"/>
      <c r="AL459" s="1643"/>
      <c r="AM459"/>
      <c r="AN459" s="913"/>
      <c r="AO459" s="4" t="s">
        <v>2035</v>
      </c>
      <c r="AP459" s="4">
        <v>5</v>
      </c>
      <c r="AQ459" s="37"/>
    </row>
    <row r="460" spans="1:49" s="4" customFormat="1" ht="12.75" customHeight="1">
      <c r="A460" s="37"/>
      <c r="B460" s="21"/>
      <c r="C460" s="604"/>
      <c r="D460" s="21"/>
      <c r="E460" s="168"/>
      <c r="F460" s="1624"/>
      <c r="G460" s="1624"/>
      <c r="H460" s="1624"/>
      <c r="I460" s="1624"/>
      <c r="J460" s="1624"/>
      <c r="K460" s="1624"/>
      <c r="L460" s="1624"/>
      <c r="M460" s="1624"/>
      <c r="N460" s="1624"/>
      <c r="O460" s="1624"/>
      <c r="P460" s="1624"/>
      <c r="Q460" s="1624"/>
      <c r="R460" s="1624"/>
      <c r="S460" s="1624"/>
      <c r="T460" s="1624"/>
      <c r="U460" s="1624"/>
      <c r="V460" s="1624"/>
      <c r="W460" s="1624"/>
      <c r="X460" s="1624"/>
      <c r="Y460" s="1624"/>
      <c r="Z460" s="1624"/>
      <c r="AA460" s="1624"/>
      <c r="AB460" s="1624"/>
      <c r="AC460" s="1624"/>
      <c r="AD460" s="1624"/>
      <c r="AE460" s="1624"/>
      <c r="AF460" s="3"/>
      <c r="AG460" s="37"/>
      <c r="AL460" s="605"/>
      <c r="AM460"/>
      <c r="AN460" s="913"/>
      <c r="AO460" s="4" t="s">
        <v>2036</v>
      </c>
      <c r="AP460" s="4">
        <v>5</v>
      </c>
    </row>
    <row r="461" spans="1:49" s="4" customFormat="1" ht="12.75" customHeight="1">
      <c r="A461" s="37"/>
      <c r="B461" s="21"/>
      <c r="C461" s="604"/>
      <c r="D461" s="21"/>
      <c r="E461" s="168"/>
      <c r="F461" s="1624"/>
      <c r="G461" s="1624"/>
      <c r="H461" s="1624"/>
      <c r="I461" s="1624"/>
      <c r="J461" s="1624"/>
      <c r="K461" s="1624"/>
      <c r="L461" s="1624"/>
      <c r="M461" s="1624"/>
      <c r="N461" s="1624"/>
      <c r="O461" s="1624"/>
      <c r="P461" s="1624"/>
      <c r="Q461" s="1624"/>
      <c r="R461" s="1624"/>
      <c r="S461" s="1624"/>
      <c r="T461" s="1624"/>
      <c r="U461" s="1624"/>
      <c r="V461" s="1624"/>
      <c r="W461" s="1624"/>
      <c r="X461" s="1624"/>
      <c r="Y461" s="1624"/>
      <c r="Z461" s="1624"/>
      <c r="AA461" s="1624"/>
      <c r="AB461" s="1624"/>
      <c r="AC461" s="1624"/>
      <c r="AD461" s="1624"/>
      <c r="AE461" s="1624"/>
      <c r="AF461" s="3"/>
      <c r="AG461" s="37"/>
      <c r="AL461" s="605"/>
      <c r="AM461"/>
      <c r="AN461" s="913"/>
      <c r="AO461" s="4" t="s">
        <v>2037</v>
      </c>
      <c r="AP461" s="4">
        <v>5</v>
      </c>
    </row>
    <row r="462" spans="1:49" s="4" customFormat="1" ht="4.5" customHeight="1">
      <c r="A462" s="37"/>
      <c r="B462" s="21"/>
      <c r="C462" s="600"/>
      <c r="D462" s="601"/>
      <c r="E462" s="602"/>
      <c r="F462" s="1625"/>
      <c r="G462" s="1625"/>
      <c r="H462" s="1625"/>
      <c r="I462" s="1625"/>
      <c r="J462" s="1625"/>
      <c r="K462" s="1625"/>
      <c r="L462" s="1625"/>
      <c r="M462" s="1625"/>
      <c r="N462" s="1625"/>
      <c r="O462" s="1625"/>
      <c r="P462" s="1625"/>
      <c r="Q462" s="1625"/>
      <c r="R462" s="1625"/>
      <c r="S462" s="1625"/>
      <c r="T462" s="1625"/>
      <c r="U462" s="1625"/>
      <c r="V462" s="1625"/>
      <c r="W462" s="1625"/>
      <c r="X462" s="1625"/>
      <c r="Y462" s="1625"/>
      <c r="Z462" s="1625"/>
      <c r="AA462" s="1625"/>
      <c r="AB462" s="1625"/>
      <c r="AC462" s="1625"/>
      <c r="AD462" s="1625"/>
      <c r="AE462" s="1625"/>
      <c r="AF462" s="676"/>
      <c r="AG462" s="676"/>
      <c r="AH462" s="676"/>
      <c r="AI462" s="676"/>
      <c r="AJ462" s="676"/>
      <c r="AK462" s="676"/>
      <c r="AL462" s="677"/>
      <c r="AM462"/>
      <c r="AN462" s="241"/>
      <c r="AO462" s="4" t="s">
        <v>2038</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2039</v>
      </c>
      <c r="AP463" s="4">
        <v>5</v>
      </c>
    </row>
    <row r="464" spans="1:49" s="4" customFormat="1" ht="12.75" customHeight="1">
      <c r="A464" s="37"/>
      <c r="B464" s="21"/>
      <c r="C464" s="597"/>
      <c r="D464" s="598"/>
      <c r="E464" s="599" t="s">
        <v>2040</v>
      </c>
      <c r="F464" s="1623" t="s">
        <v>2041</v>
      </c>
      <c r="G464" s="1623"/>
      <c r="H464" s="1623"/>
      <c r="I464" s="1623"/>
      <c r="J464" s="1623"/>
      <c r="K464" s="1623"/>
      <c r="L464" s="1623"/>
      <c r="M464" s="1623"/>
      <c r="N464" s="1623"/>
      <c r="O464" s="1623"/>
      <c r="P464" s="1623"/>
      <c r="Q464" s="1623"/>
      <c r="R464" s="1623"/>
      <c r="S464" s="1623"/>
      <c r="T464" s="1623"/>
      <c r="U464" s="1623"/>
      <c r="V464" s="1623"/>
      <c r="W464" s="1623"/>
      <c r="X464" s="1623"/>
      <c r="Y464" s="1623"/>
      <c r="Z464" s="1623"/>
      <c r="AA464" s="1623"/>
      <c r="AB464" s="1623"/>
      <c r="AC464" s="1623"/>
      <c r="AD464" s="1623"/>
      <c r="AE464" s="1623"/>
      <c r="AF464" s="1623"/>
      <c r="AG464" s="924"/>
      <c r="AH464" s="598"/>
      <c r="AI464" s="598"/>
      <c r="AJ464" s="598"/>
      <c r="AK464" s="598"/>
      <c r="AL464" s="620"/>
      <c r="AM464"/>
      <c r="AN464" s="241"/>
      <c r="AO464" s="4" t="s">
        <v>2042</v>
      </c>
      <c r="AP464" s="4">
        <v>1</v>
      </c>
    </row>
    <row r="465" spans="1:54" s="4" customFormat="1" ht="12.75" customHeight="1">
      <c r="A465" s="37"/>
      <c r="B465" s="21"/>
      <c r="C465" s="604"/>
      <c r="D465" s="21"/>
      <c r="E465" s="168"/>
      <c r="F465" s="1624"/>
      <c r="G465" s="1624"/>
      <c r="H465" s="1624"/>
      <c r="I465" s="1624"/>
      <c r="J465" s="1624"/>
      <c r="K465" s="1624"/>
      <c r="L465" s="1624"/>
      <c r="M465" s="1624"/>
      <c r="N465" s="1624"/>
      <c r="O465" s="1624"/>
      <c r="P465" s="1624"/>
      <c r="Q465" s="1624"/>
      <c r="R465" s="1624"/>
      <c r="S465" s="1624"/>
      <c r="T465" s="1624"/>
      <c r="U465" s="1624"/>
      <c r="V465" s="1624"/>
      <c r="W465" s="1624"/>
      <c r="X465" s="1624"/>
      <c r="Y465" s="1624"/>
      <c r="Z465" s="1624"/>
      <c r="AA465" s="1624"/>
      <c r="AB465" s="1624"/>
      <c r="AC465" s="1624"/>
      <c r="AD465" s="1624"/>
      <c r="AE465" s="1624"/>
      <c r="AF465" s="1624"/>
      <c r="AL465" s="605"/>
      <c r="AM465"/>
      <c r="AN465" s="241"/>
      <c r="AS465" s="283"/>
      <c r="AW465" s="283" t="s">
        <v>2043</v>
      </c>
      <c r="BA465" s="283" t="s">
        <v>2044</v>
      </c>
    </row>
    <row r="466" spans="1:54" s="4" customFormat="1" ht="12.75" customHeight="1">
      <c r="A466" s="37"/>
      <c r="B466" s="21"/>
      <c r="C466" s="607"/>
      <c r="F466" s="1624"/>
      <c r="G466" s="1624"/>
      <c r="H466" s="1624"/>
      <c r="I466" s="1624"/>
      <c r="J466" s="1624"/>
      <c r="K466" s="1624"/>
      <c r="L466" s="1624"/>
      <c r="M466" s="1624"/>
      <c r="N466" s="1624"/>
      <c r="O466" s="1624"/>
      <c r="P466" s="1624"/>
      <c r="Q466" s="1624"/>
      <c r="R466" s="1624"/>
      <c r="S466" s="1624"/>
      <c r="T466" s="1624"/>
      <c r="U466" s="1624"/>
      <c r="V466" s="1624"/>
      <c r="W466" s="1624"/>
      <c r="X466" s="1624"/>
      <c r="Y466" s="1624"/>
      <c r="Z466" s="1624"/>
      <c r="AA466" s="1624"/>
      <c r="AB466" s="1624"/>
      <c r="AC466" s="1624"/>
      <c r="AD466" s="1624"/>
      <c r="AE466" s="1624"/>
      <c r="AF466" s="1624"/>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24"/>
      <c r="G467" s="1624"/>
      <c r="H467" s="1624"/>
      <c r="I467" s="1624"/>
      <c r="J467" s="1624"/>
      <c r="K467" s="1624"/>
      <c r="L467" s="1624"/>
      <c r="M467" s="1624"/>
      <c r="N467" s="1624"/>
      <c r="O467" s="1624"/>
      <c r="P467" s="1624"/>
      <c r="Q467" s="1624"/>
      <c r="R467" s="1624"/>
      <c r="S467" s="1624"/>
      <c r="T467" s="1624"/>
      <c r="U467" s="1624"/>
      <c r="V467" s="1624"/>
      <c r="W467" s="1624"/>
      <c r="X467" s="1624"/>
      <c r="Y467" s="1624"/>
      <c r="Z467" s="1624"/>
      <c r="AA467" s="1624"/>
      <c r="AB467" s="1624"/>
      <c r="AC467" s="1624"/>
      <c r="AD467" s="1624"/>
      <c r="AE467" s="1624"/>
      <c r="AF467" s="1624"/>
      <c r="AL467" s="605"/>
      <c r="AM467"/>
      <c r="AN467" s="241"/>
      <c r="AO467" s="286">
        <v>7.0000000000000007E-2</v>
      </c>
      <c r="AP467" s="32">
        <v>3</v>
      </c>
      <c r="AR467" s="4" t="s">
        <v>2045</v>
      </c>
      <c r="AS467" s="32">
        <v>3</v>
      </c>
      <c r="AT467" s="27"/>
      <c r="AW467" s="286">
        <v>0.4</v>
      </c>
      <c r="AX467" s="27">
        <v>3</v>
      </c>
      <c r="BA467" s="286">
        <v>0.4</v>
      </c>
      <c r="BB467" s="27">
        <v>4</v>
      </c>
    </row>
    <row r="468" spans="1:54" s="4" customFormat="1" ht="12.75" customHeight="1">
      <c r="A468" s="37"/>
      <c r="B468" s="21"/>
      <c r="C468" s="1620" t="s">
        <v>326</v>
      </c>
      <c r="D468" s="1063"/>
      <c r="E468" s="189"/>
      <c r="F468" s="284" t="s">
        <v>2017</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7" t="s">
        <v>1998</v>
      </c>
      <c r="AG468" s="1117"/>
      <c r="AH468" s="1117"/>
      <c r="AI468" s="1117"/>
      <c r="AJ468" s="1117"/>
      <c r="AK468" s="1117"/>
      <c r="AL468" s="1627"/>
      <c r="AM468"/>
      <c r="AN468" s="241"/>
      <c r="AO468" s="286">
        <v>0.12</v>
      </c>
      <c r="AP468" s="32">
        <v>5</v>
      </c>
      <c r="AR468" s="4" t="s">
        <v>2046</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2047</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2048</v>
      </c>
      <c r="AK474" s="1217">
        <f>IF(AS357=0,AS355,AS357)</f>
        <v>10</v>
      </c>
      <c r="AL474" s="1218"/>
      <c r="AM474" s="1219"/>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2049</v>
      </c>
      <c r="C477" s="3"/>
      <c r="E477" s="20"/>
      <c r="AE477" s="1117" t="s">
        <v>2050</v>
      </c>
      <c r="AF477" s="1117"/>
      <c r="AG477" s="1117"/>
      <c r="AH477" s="1117"/>
      <c r="AI477" s="1117"/>
      <c r="AJ477" s="1117"/>
      <c r="AK477" s="1117"/>
      <c r="AL477" s="18"/>
      <c r="AN477" s="241"/>
      <c r="AO477" s="4" t="s">
        <v>2031</v>
      </c>
      <c r="AP477" s="4">
        <v>5</v>
      </c>
    </row>
    <row r="478" spans="1:54" s="4" customFormat="1" ht="12.75" hidden="1" customHeight="1">
      <c r="A478" s="3"/>
      <c r="B478" s="37" t="s">
        <v>2051</v>
      </c>
      <c r="C478" s="3"/>
      <c r="E478" s="20"/>
      <c r="AE478" s="18"/>
      <c r="AF478" s="18"/>
      <c r="AG478" s="18"/>
      <c r="AH478" s="18"/>
      <c r="AI478" s="18"/>
      <c r="AJ478" s="18"/>
      <c r="AK478" s="18"/>
      <c r="AL478" s="18"/>
      <c r="AN478" s="241"/>
      <c r="AO478" s="4" t="s">
        <v>2052</v>
      </c>
      <c r="AP478" s="4">
        <v>5</v>
      </c>
    </row>
    <row r="479" spans="1:54" s="4" customFormat="1" ht="12.75" hidden="1" customHeight="1">
      <c r="A479" s="3"/>
      <c r="B479" s="3" t="s">
        <v>2053</v>
      </c>
      <c r="C479" s="3"/>
      <c r="E479" s="20"/>
      <c r="AE479" s="18"/>
      <c r="AF479" s="18"/>
      <c r="AG479" s="18"/>
      <c r="AH479" s="18"/>
      <c r="AI479" s="18"/>
      <c r="AJ479" s="18"/>
      <c r="AK479" s="18"/>
      <c r="AL479" s="18"/>
      <c r="AN479" s="241"/>
      <c r="AO479" s="4" t="s">
        <v>2035</v>
      </c>
      <c r="AP479" s="4">
        <v>5</v>
      </c>
      <c r="AQ479" s="3"/>
      <c r="AR479" s="3"/>
      <c r="AS479" s="283"/>
      <c r="AW479" s="283"/>
    </row>
    <row r="480" spans="1:54" s="4" customFormat="1" ht="12.75" hidden="1" customHeight="1">
      <c r="A480" s="3"/>
      <c r="B480" s="3" t="s">
        <v>2054</v>
      </c>
      <c r="C480" s="3"/>
      <c r="E480" s="20"/>
      <c r="AE480" s="18"/>
      <c r="AF480" s="18"/>
      <c r="AG480" s="18"/>
      <c r="AH480" s="18"/>
      <c r="AI480" s="18"/>
      <c r="AJ480" s="18"/>
      <c r="AK480" s="18"/>
      <c r="AL480" s="18"/>
      <c r="AN480" s="241"/>
      <c r="AO480" s="4" t="s">
        <v>2036</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2037</v>
      </c>
      <c r="AP481" s="4">
        <v>5</v>
      </c>
      <c r="AQ481" s="3"/>
      <c r="AR481" s="3"/>
      <c r="AW481" s="97"/>
    </row>
    <row r="482" spans="1:50" s="4" customFormat="1" ht="12.75" hidden="1" customHeight="1">
      <c r="A482" s="3"/>
      <c r="C482" s="158" t="s">
        <v>2055</v>
      </c>
      <c r="D482"/>
      <c r="AE482" s="18"/>
      <c r="AF482" s="18"/>
      <c r="AG482" s="20"/>
      <c r="AH482" s="20"/>
      <c r="AI482" s="20"/>
      <c r="AJ482" s="20"/>
      <c r="AK482" s="20"/>
      <c r="AL482" s="20"/>
      <c r="AN482" s="241"/>
      <c r="AO482" s="4" t="s">
        <v>2038</v>
      </c>
      <c r="AP482" s="4">
        <v>5</v>
      </c>
      <c r="AW482" s="97"/>
    </row>
    <row r="483" spans="1:50" s="4" customFormat="1" ht="12.75" hidden="1" customHeight="1">
      <c r="A483" s="3"/>
      <c r="C483" s="1632" t="s">
        <v>326</v>
      </c>
      <c r="D483" s="1633"/>
      <c r="E483" s="643" t="s">
        <v>46</v>
      </c>
      <c r="F483" s="1611" t="s">
        <v>2056</v>
      </c>
      <c r="G483" s="1611"/>
      <c r="H483" s="1611"/>
      <c r="I483" s="1611"/>
      <c r="J483" s="1611"/>
      <c r="K483" s="1611"/>
      <c r="L483" s="1611"/>
      <c r="M483" s="1611"/>
      <c r="N483" s="1611"/>
      <c r="O483" s="1611"/>
      <c r="P483" s="1611"/>
      <c r="Q483" s="1611"/>
      <c r="R483" s="1611"/>
      <c r="S483" s="1611"/>
      <c r="T483" s="1611"/>
      <c r="U483" s="1611"/>
      <c r="V483" s="1611"/>
      <c r="W483" s="1611"/>
      <c r="X483" s="1611"/>
      <c r="Y483" s="1611"/>
      <c r="Z483" s="1611"/>
      <c r="AA483" s="1611"/>
      <c r="AB483" s="1611"/>
      <c r="AC483" s="1611"/>
      <c r="AD483" s="1611"/>
      <c r="AE483" s="1611"/>
      <c r="AF483" s="598"/>
      <c r="AG483" s="598"/>
      <c r="AH483" s="598"/>
      <c r="AI483" s="598"/>
      <c r="AJ483" s="598"/>
      <c r="AK483" s="620"/>
      <c r="AN483" s="241"/>
      <c r="AO483" s="4" t="s">
        <v>2057</v>
      </c>
      <c r="AP483" s="4">
        <v>5</v>
      </c>
      <c r="AS483" s="286"/>
      <c r="AT483" s="27"/>
      <c r="AW483" s="97"/>
      <c r="AX483" s="32"/>
    </row>
    <row r="484" spans="1:50" s="4" customFormat="1" ht="12.75" hidden="1" customHeight="1">
      <c r="C484" s="622"/>
      <c r="E484" s="119"/>
      <c r="F484" s="1612"/>
      <c r="G484" s="1612"/>
      <c r="H484" s="1612"/>
      <c r="I484" s="1612"/>
      <c r="J484" s="1612"/>
      <c r="K484" s="1612"/>
      <c r="L484" s="1612"/>
      <c r="M484" s="1612"/>
      <c r="N484" s="1612"/>
      <c r="O484" s="1612"/>
      <c r="P484" s="1612"/>
      <c r="Q484" s="1612"/>
      <c r="R484" s="1612"/>
      <c r="S484" s="1612"/>
      <c r="T484" s="1612"/>
      <c r="U484" s="1612"/>
      <c r="V484" s="1612"/>
      <c r="W484" s="1612"/>
      <c r="X484" s="1612"/>
      <c r="Y484" s="1612"/>
      <c r="Z484" s="1612"/>
      <c r="AA484" s="1612"/>
      <c r="AB484" s="1612"/>
      <c r="AC484" s="1612"/>
      <c r="AD484" s="1612"/>
      <c r="AE484" s="1612"/>
      <c r="AG484" s="19"/>
      <c r="AH484" s="19"/>
      <c r="AI484" s="19"/>
      <c r="AJ484" s="19"/>
      <c r="AK484" s="605"/>
      <c r="AN484" s="241"/>
      <c r="AO484" s="4" t="s">
        <v>2042</v>
      </c>
      <c r="AP484" s="4">
        <v>1</v>
      </c>
    </row>
    <row r="485" spans="1:50" s="4" customFormat="1" ht="12.75" hidden="1" customHeight="1">
      <c r="C485" s="623"/>
      <c r="D485" s="613"/>
      <c r="E485" s="624"/>
      <c r="F485" s="1302" t="s">
        <v>326</v>
      </c>
      <c r="G485" s="1302"/>
      <c r="H485" s="1302"/>
      <c r="I485" s="1302"/>
      <c r="J485" s="1302"/>
      <c r="K485" s="1302"/>
      <c r="L485" s="1302"/>
      <c r="M485" s="1302"/>
      <c r="N485" s="1302"/>
      <c r="O485" s="1302"/>
      <c r="P485" s="1302"/>
      <c r="Q485" s="1302"/>
      <c r="R485" s="1302"/>
      <c r="S485" s="1302"/>
      <c r="T485" s="1302"/>
      <c r="U485" s="1302"/>
      <c r="V485" s="1302"/>
      <c r="W485" s="1302"/>
      <c r="X485" s="1302"/>
      <c r="Y485" s="1302"/>
      <c r="Z485" s="1302"/>
      <c r="AA485" s="625"/>
      <c r="AB485" s="626"/>
      <c r="AC485" s="626"/>
      <c r="AD485" s="613"/>
      <c r="AE485" s="613"/>
      <c r="AF485" s="613"/>
      <c r="AG485" s="627">
        <f>IF($C$483="Yes",(VLOOKUP($F$485,$AO$456:$AP$464,2,FALSE)),0)</f>
        <v>0</v>
      </c>
      <c r="AH485" s="628" t="s">
        <v>2058</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35" t="s">
        <v>768</v>
      </c>
      <c r="D487" s="1636"/>
      <c r="E487" s="643" t="s">
        <v>48</v>
      </c>
      <c r="F487" s="629" t="s">
        <v>2059</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2060</v>
      </c>
      <c r="F488" s="216" t="s">
        <v>2061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2062</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2063</v>
      </c>
      <c r="G490" s="4"/>
      <c r="H490" s="4"/>
      <c r="I490" s="216"/>
      <c r="J490" s="216"/>
      <c r="K490" s="216"/>
      <c r="L490" s="216"/>
      <c r="M490" s="216"/>
      <c r="N490" s="216"/>
      <c r="O490" s="216"/>
      <c r="P490" s="216"/>
      <c r="Q490" s="216"/>
      <c r="R490" s="216"/>
      <c r="S490" s="216"/>
      <c r="T490" s="216"/>
      <c r="U490" s="216"/>
      <c r="V490" s="1609" t="s">
        <v>326</v>
      </c>
      <c r="W490" s="1609"/>
      <c r="X490" s="1609"/>
      <c r="Y490" s="216"/>
      <c r="Z490" s="216"/>
      <c r="AA490" s="216"/>
      <c r="AB490" s="216"/>
      <c r="AC490" s="216"/>
      <c r="AD490" s="74"/>
      <c r="AE490" s="74"/>
      <c r="AF490" s="74"/>
      <c r="AG490" s="82">
        <f>IF(AND($C$487="Yes",$V$492="N/A",$V$497="N/A",$V$501="N/A",$V$503="N/A"),(VLOOKUP(V490,$AR$466:$AS$468,2,FALSE)),0)</f>
        <v>0</v>
      </c>
      <c r="AH490" s="105" t="s">
        <v>2058</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2064</v>
      </c>
      <c r="G492" s="4"/>
      <c r="H492" s="4"/>
      <c r="I492" s="216"/>
      <c r="J492" s="216"/>
      <c r="K492" s="216"/>
      <c r="L492" s="216"/>
      <c r="M492" s="216"/>
      <c r="N492" s="216"/>
      <c r="O492" s="216"/>
      <c r="P492" s="216"/>
      <c r="Q492" s="216"/>
      <c r="R492" s="216"/>
      <c r="S492" s="216"/>
      <c r="T492" s="216"/>
      <c r="U492" s="216"/>
      <c r="V492" s="1609" t="s">
        <v>326</v>
      </c>
      <c r="W492" s="1609"/>
      <c r="X492" s="1609"/>
      <c r="Y492" s="216"/>
      <c r="Z492" s="216"/>
      <c r="AA492" s="216"/>
      <c r="AB492" s="216"/>
      <c r="AC492" s="216"/>
      <c r="AD492" s="74"/>
      <c r="AE492" s="74"/>
      <c r="AF492" s="74"/>
      <c r="AG492" s="82">
        <f>IF(AND($C$487="Yes",$V$490="N/A", $V$497="N/A",$V$501="N/A",$V$503="N/A"),(VLOOKUP(V492,$AO$466:$AP$468,2,FALSE)),0)</f>
        <v>0</v>
      </c>
      <c r="AH492" s="105" t="s">
        <v>2058</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2065</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2066</v>
      </c>
      <c r="AP494" s="32">
        <v>2</v>
      </c>
    </row>
    <row r="495" spans="1:50" s="4" customFormat="1" ht="12.75" hidden="1" customHeight="1">
      <c r="C495" s="622"/>
      <c r="F495" s="74" t="s">
        <v>2067</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2068</v>
      </c>
      <c r="AP495" s="4">
        <v>2</v>
      </c>
    </row>
    <row r="496" spans="1:50" s="20" customFormat="1" ht="12.75" hidden="1" customHeight="1">
      <c r="A496" s="4"/>
      <c r="B496" s="4"/>
      <c r="C496" s="607"/>
      <c r="D496"/>
      <c r="E496"/>
      <c r="F496" s="74" t="s">
        <v>2069</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2070</v>
      </c>
      <c r="AP496" s="4">
        <v>2</v>
      </c>
    </row>
    <row r="497" spans="1:147" s="4" customFormat="1" ht="12.75" hidden="1" customHeight="1">
      <c r="C497" s="633"/>
      <c r="F497" s="632" t="s">
        <v>2071</v>
      </c>
      <c r="M497" s="119"/>
      <c r="N497" s="119"/>
      <c r="O497" s="119"/>
      <c r="P497" s="119"/>
      <c r="Q497" s="19"/>
      <c r="R497" s="19"/>
      <c r="S497" s="19"/>
      <c r="T497" s="19"/>
      <c r="U497" s="19"/>
      <c r="V497" s="1609" t="s">
        <v>326</v>
      </c>
      <c r="W497" s="1609"/>
      <c r="X497" s="1609"/>
      <c r="Y497" s="19"/>
      <c r="Z497" s="19"/>
      <c r="AA497" s="19"/>
      <c r="AB497" s="19"/>
      <c r="AC497" s="19"/>
      <c r="AG497" s="82">
        <f>IF(AND($C$487="Yes",$V$490="N/A",$V$492="N/A", $V$501="N/A",$V$503="N/A"),(VLOOKUP($V$497,$AO$470:$AP$472,2,FALSE)),0)</f>
        <v>0</v>
      </c>
      <c r="AH497" s="105" t="s">
        <v>2058</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2072</v>
      </c>
      <c r="D499" s="598"/>
      <c r="E499" s="598"/>
      <c r="F499" s="637" t="s">
        <v>2073</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93"/>
      <c r="E500" s="1293"/>
      <c r="F500" s="216" t="s">
        <v>2074</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2075</v>
      </c>
      <c r="AP500" s="32">
        <v>5</v>
      </c>
      <c r="AQ500" s="3"/>
    </row>
    <row r="501" spans="1:147" customFormat="1" ht="12.75" hidden="1" customHeight="1">
      <c r="A501" s="97"/>
      <c r="B501" s="4"/>
      <c r="C501" s="622"/>
      <c r="D501" s="4"/>
      <c r="E501" s="4"/>
      <c r="F501" s="472" t="s">
        <v>2063</v>
      </c>
      <c r="G501" s="4"/>
      <c r="H501" s="4"/>
      <c r="I501" s="4"/>
      <c r="J501" s="4"/>
      <c r="K501" s="4"/>
      <c r="L501" s="4"/>
      <c r="M501" s="4"/>
      <c r="N501" s="4"/>
      <c r="O501" s="4"/>
      <c r="P501" s="4"/>
      <c r="Q501" s="4"/>
      <c r="R501" s="4"/>
      <c r="S501" s="4"/>
      <c r="T501" s="4"/>
      <c r="U501" s="4"/>
      <c r="V501" s="1609" t="s">
        <v>326</v>
      </c>
      <c r="W501" s="1609"/>
      <c r="X501" s="1609"/>
      <c r="Y501" s="4"/>
      <c r="Z501" s="4"/>
      <c r="AA501" s="4"/>
      <c r="AB501" s="4"/>
      <c r="AC501" s="4"/>
      <c r="AD501" s="4"/>
      <c r="AE501" s="4"/>
      <c r="AF501" s="4"/>
      <c r="AG501" s="82">
        <f>IF(AND($C$487="Yes",$V$490="N/A",V492="N/A",$V$497="N/A",$V$503="N/A"),(VLOOKUP($V$501,$AW$466:$AX$469,2,FALSE)),0)</f>
        <v>0</v>
      </c>
      <c r="AH501" s="105" t="s">
        <v>2058</v>
      </c>
      <c r="AI501" s="19"/>
      <c r="AJ501" s="4"/>
      <c r="AK501" s="605"/>
      <c r="AL501" s="4"/>
      <c r="AM501" s="4"/>
      <c r="AN501" s="173"/>
      <c r="AO501" s="4" t="s">
        <v>2076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2077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2064</v>
      </c>
      <c r="G503" s="625"/>
      <c r="H503" s="625"/>
      <c r="I503" s="613"/>
      <c r="J503" s="613"/>
      <c r="K503" s="613"/>
      <c r="L503" s="613"/>
      <c r="M503" s="613"/>
      <c r="N503" s="613"/>
      <c r="O503" s="613"/>
      <c r="P503" s="613"/>
      <c r="Q503" s="613"/>
      <c r="R503" s="613"/>
      <c r="S503" s="613"/>
      <c r="T503" s="613"/>
      <c r="U503" s="613"/>
      <c r="V503" s="1609" t="s">
        <v>326</v>
      </c>
      <c r="W503" s="1609"/>
      <c r="X503" s="1609"/>
      <c r="Y503" s="613"/>
      <c r="Z503" s="613"/>
      <c r="AA503" s="613"/>
      <c r="AB503" s="613"/>
      <c r="AC503" s="613"/>
      <c r="AD503" s="613"/>
      <c r="AE503" s="613"/>
      <c r="AF503" s="613"/>
      <c r="AG503" s="635">
        <f>IF(AND($C$487="Yes",$V$490="N/A",$V$492="N/A",$V$497="N/A",$V$501="N/A"),(VLOOKUP($V$503,$BA$466:$BB$468,2,FALSE)),0)</f>
        <v>0</v>
      </c>
      <c r="AH503" s="628" t="s">
        <v>2058</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92" t="s">
        <v>2078</v>
      </c>
      <c r="AV504" s="1693"/>
      <c r="AW504" s="1693"/>
      <c r="AX504" s="1693"/>
      <c r="AY504" s="1693"/>
      <c r="AZ504" s="1693"/>
      <c r="BA504" s="1693"/>
      <c r="BB504" s="20"/>
      <c r="BC504" s="20"/>
      <c r="BE504" s="4"/>
      <c r="BF504" s="4"/>
      <c r="BG504" s="4"/>
      <c r="BH504" s="4"/>
      <c r="BI504" s="4"/>
      <c r="BJ504" s="1690" t="s">
        <v>2079</v>
      </c>
      <c r="BK504" s="1691"/>
      <c r="BL504" s="1691"/>
      <c r="BM504" s="1691"/>
      <c r="BN504" s="1691"/>
      <c r="BO504" s="1691"/>
      <c r="BP504" s="1691"/>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2080</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92"/>
      <c r="AV505" s="1693"/>
      <c r="AW505" s="1693"/>
      <c r="AX505" s="1693"/>
      <c r="AY505" s="1693"/>
      <c r="AZ505" s="1693"/>
      <c r="BA505" s="1693"/>
      <c r="BB505" s="20"/>
      <c r="BC505" s="20"/>
      <c r="BE505" s="4"/>
      <c r="BF505" s="4"/>
      <c r="BG505" s="4"/>
      <c r="BH505" s="4"/>
      <c r="BI505" s="4"/>
      <c r="BJ505" s="1690"/>
      <c r="BK505" s="1691"/>
      <c r="BL505" s="1691"/>
      <c r="BM505" s="1691"/>
      <c r="BN505" s="1691"/>
      <c r="BO505" s="1691"/>
      <c r="BP505" s="1691"/>
      <c r="BQ505" s="20"/>
      <c r="BR505" s="4"/>
    </row>
    <row r="506" spans="1:147" customFormat="1" ht="12.75" hidden="1" customHeight="1">
      <c r="A506" s="97"/>
      <c r="B506" s="4"/>
      <c r="C506" s="1632" t="s">
        <v>326</v>
      </c>
      <c r="D506" s="1633"/>
      <c r="E506" s="643" t="s">
        <v>46</v>
      </c>
      <c r="F506" s="1611" t="s">
        <v>2056</v>
      </c>
      <c r="G506" s="1611"/>
      <c r="H506" s="1611"/>
      <c r="I506" s="1611"/>
      <c r="J506" s="1611"/>
      <c r="K506" s="1611"/>
      <c r="L506" s="1611"/>
      <c r="M506" s="1611"/>
      <c r="N506" s="1611"/>
      <c r="O506" s="1611"/>
      <c r="P506" s="1611"/>
      <c r="Q506" s="1611"/>
      <c r="R506" s="1611"/>
      <c r="S506" s="1611"/>
      <c r="T506" s="1611"/>
      <c r="U506" s="1611"/>
      <c r="V506" s="1611"/>
      <c r="W506" s="1611"/>
      <c r="X506" s="1611"/>
      <c r="Y506" s="1611"/>
      <c r="Z506" s="1611"/>
      <c r="AA506" s="1611"/>
      <c r="AB506" s="1611"/>
      <c r="AC506" s="1611"/>
      <c r="AD506" s="1611"/>
      <c r="AE506" s="1611"/>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612"/>
      <c r="G507" s="1612"/>
      <c r="H507" s="1612"/>
      <c r="I507" s="1612"/>
      <c r="J507" s="1612"/>
      <c r="K507" s="1612"/>
      <c r="L507" s="1612"/>
      <c r="M507" s="1612"/>
      <c r="N507" s="1612"/>
      <c r="O507" s="1612"/>
      <c r="P507" s="1612"/>
      <c r="Q507" s="1612"/>
      <c r="R507" s="1612"/>
      <c r="S507" s="1612"/>
      <c r="T507" s="1612"/>
      <c r="U507" s="1612"/>
      <c r="V507" s="1612"/>
      <c r="W507" s="1612"/>
      <c r="X507" s="1612"/>
      <c r="Y507" s="1612"/>
      <c r="Z507" s="1612"/>
      <c r="AA507" s="1612"/>
      <c r="AB507" s="1612"/>
      <c r="AC507" s="1612"/>
      <c r="AD507" s="1612"/>
      <c r="AE507" s="1612"/>
      <c r="AF507" s="4"/>
      <c r="AG507" s="19"/>
      <c r="AH507" s="19"/>
      <c r="AI507" s="19"/>
      <c r="AJ507" s="19"/>
      <c r="AK507" s="605"/>
      <c r="AL507" s="4"/>
      <c r="AM507" s="4"/>
      <c r="AN507" s="571"/>
      <c r="AO507" s="34"/>
      <c r="AP507" s="1372" t="s">
        <v>2081</v>
      </c>
      <c r="AQ507" s="1373"/>
      <c r="AR507" s="1374"/>
      <c r="AS507" s="531">
        <v>80</v>
      </c>
      <c r="AT507" s="4">
        <v>0</v>
      </c>
      <c r="AU507" s="136">
        <v>10</v>
      </c>
      <c r="AV507" s="136">
        <v>25</v>
      </c>
      <c r="AW507" s="136">
        <v>37.5</v>
      </c>
      <c r="AX507" s="136">
        <v>35</v>
      </c>
      <c r="AY507" s="136">
        <v>37.5</v>
      </c>
      <c r="AZ507" s="136">
        <v>50</v>
      </c>
      <c r="BA507" s="136">
        <v>50</v>
      </c>
      <c r="BB507" s="21"/>
      <c r="BC507" s="21"/>
      <c r="BE507" s="1372" t="s">
        <v>2081</v>
      </c>
      <c r="BF507" s="1373"/>
      <c r="BG507" s="1374"/>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39" t="s">
        <v>326</v>
      </c>
      <c r="G508" s="1639"/>
      <c r="H508" s="1639"/>
      <c r="I508" s="1639"/>
      <c r="J508" s="1639"/>
      <c r="K508" s="1639"/>
      <c r="L508" s="1639"/>
      <c r="M508" s="1639"/>
      <c r="N508" s="1639"/>
      <c r="O508" s="1639"/>
      <c r="P508" s="1639"/>
      <c r="Q508" s="1639"/>
      <c r="R508" s="1639"/>
      <c r="S508" s="1639"/>
      <c r="T508" s="1639"/>
      <c r="U508" s="1639"/>
      <c r="V508" s="1639"/>
      <c r="W508" s="1639"/>
      <c r="X508" s="1639"/>
      <c r="Y508" s="1639"/>
      <c r="Z508" s="1639"/>
      <c r="AA508" s="625"/>
      <c r="AB508" s="626"/>
      <c r="AC508" s="626"/>
      <c r="AD508" s="613"/>
      <c r="AE508" s="613"/>
      <c r="AF508" s="613"/>
      <c r="AG508" s="627">
        <f>IF($C$506="Yes",(VLOOKUP($F$508,$AO$476:$AP$484,2,FALSE)),0)</f>
        <v>0</v>
      </c>
      <c r="AH508" s="628" t="s">
        <v>2058</v>
      </c>
      <c r="AI508" s="627"/>
      <c r="AJ508" s="626"/>
      <c r="AK508" s="614"/>
      <c r="AL508" s="4"/>
      <c r="AM508" s="4"/>
      <c r="AN508" s="571"/>
      <c r="AO508" s="34"/>
      <c r="AP508" s="1375"/>
      <c r="AQ508" s="1376"/>
      <c r="AR508" s="1377"/>
      <c r="AS508" s="531">
        <v>75</v>
      </c>
      <c r="AT508" s="4">
        <v>0</v>
      </c>
      <c r="AU508" s="136">
        <v>10</v>
      </c>
      <c r="AV508" s="136">
        <v>25</v>
      </c>
      <c r="AW508" s="136">
        <v>37.5</v>
      </c>
      <c r="AX508" s="136">
        <v>35</v>
      </c>
      <c r="AY508" s="136">
        <v>37.5</v>
      </c>
      <c r="AZ508" s="136">
        <v>50</v>
      </c>
      <c r="BA508" s="136">
        <v>50</v>
      </c>
      <c r="BB508" s="21"/>
      <c r="BC508" s="21"/>
      <c r="BE508" s="1375"/>
      <c r="BF508" s="1376"/>
      <c r="BG508" s="1377"/>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75"/>
      <c r="AQ509" s="1376"/>
      <c r="AR509" s="1377"/>
      <c r="AS509" s="531">
        <v>70</v>
      </c>
      <c r="AT509" s="4">
        <v>0</v>
      </c>
      <c r="AU509" s="136">
        <v>10</v>
      </c>
      <c r="AV509" s="136">
        <v>25</v>
      </c>
      <c r="AW509" s="136">
        <v>37.5</v>
      </c>
      <c r="AX509" s="136">
        <v>35</v>
      </c>
      <c r="AY509" s="136">
        <v>37.5</v>
      </c>
      <c r="AZ509" s="136">
        <v>50</v>
      </c>
      <c r="BA509" s="136">
        <v>50</v>
      </c>
      <c r="BB509" s="21"/>
      <c r="BC509" s="21"/>
      <c r="BE509" s="1375"/>
      <c r="BF509" s="1376"/>
      <c r="BG509" s="1377"/>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32" t="s">
        <v>326</v>
      </c>
      <c r="D510" s="1633"/>
      <c r="E510" s="643" t="s">
        <v>48</v>
      </c>
      <c r="F510" s="1630" t="s">
        <v>2082</v>
      </c>
      <c r="G510" s="1630"/>
      <c r="H510" s="1630"/>
      <c r="I510" s="1630"/>
      <c r="J510" s="1630"/>
      <c r="K510" s="1630"/>
      <c r="L510" s="1630"/>
      <c r="M510" s="1630"/>
      <c r="N510" s="1630"/>
      <c r="O510" s="1630"/>
      <c r="P510" s="1630"/>
      <c r="Q510" s="1630"/>
      <c r="R510" s="1630"/>
      <c r="S510" s="1630"/>
      <c r="T510" s="1630"/>
      <c r="U510" s="1630"/>
      <c r="V510" s="1630"/>
      <c r="W510" s="1630"/>
      <c r="X510" s="1630"/>
      <c r="Y510" s="1630"/>
      <c r="Z510" s="1630"/>
      <c r="AA510" s="1630"/>
      <c r="AB510" s="1630"/>
      <c r="AC510" s="1630"/>
      <c r="AD510" s="1630"/>
      <c r="AE510" s="1630"/>
      <c r="AF510" s="598"/>
      <c r="AG510" s="630"/>
      <c r="AH510" s="630"/>
      <c r="AI510" s="630"/>
      <c r="AJ510" s="630"/>
      <c r="AK510" s="620"/>
      <c r="AL510" s="4"/>
      <c r="AM510" s="4"/>
      <c r="AN510" s="571"/>
      <c r="AO510" s="34"/>
      <c r="AP510" s="1375"/>
      <c r="AQ510" s="1376"/>
      <c r="AR510" s="1377"/>
      <c r="AS510" s="531">
        <v>65</v>
      </c>
      <c r="AT510" s="4">
        <v>0</v>
      </c>
      <c r="AU510" s="136">
        <v>10</v>
      </c>
      <c r="AV510" s="136">
        <v>25</v>
      </c>
      <c r="AW510" s="136">
        <v>37.5</v>
      </c>
      <c r="AX510" s="136">
        <v>35</v>
      </c>
      <c r="AY510" s="136">
        <v>37.5</v>
      </c>
      <c r="AZ510" s="136">
        <v>50</v>
      </c>
      <c r="BA510" s="136">
        <v>50</v>
      </c>
      <c r="BB510" s="21"/>
      <c r="BC510" s="21"/>
      <c r="BE510" s="1375"/>
      <c r="BF510" s="1376"/>
      <c r="BG510" s="1377"/>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31"/>
      <c r="G511" s="1631"/>
      <c r="H511" s="1631"/>
      <c r="I511" s="1631"/>
      <c r="J511" s="1631"/>
      <c r="K511" s="1631"/>
      <c r="L511" s="1631"/>
      <c r="M511" s="1631"/>
      <c r="N511" s="1631"/>
      <c r="O511" s="1631"/>
      <c r="P511" s="1631"/>
      <c r="Q511" s="1631"/>
      <c r="R511" s="1631"/>
      <c r="S511" s="1631"/>
      <c r="T511" s="1631"/>
      <c r="U511" s="1631"/>
      <c r="V511" s="1631"/>
      <c r="W511" s="1631"/>
      <c r="X511" s="1631"/>
      <c r="Y511" s="1631"/>
      <c r="Z511" s="1631"/>
      <c r="AA511" s="1631"/>
      <c r="AB511" s="1631"/>
      <c r="AC511" s="1631"/>
      <c r="AD511" s="1631"/>
      <c r="AE511" s="1631"/>
      <c r="AF511" s="4"/>
      <c r="AG511" s="19"/>
      <c r="AH511" s="19"/>
      <c r="AI511" s="19"/>
      <c r="AJ511" s="19"/>
      <c r="AK511" s="605"/>
      <c r="AL511" s="4"/>
      <c r="AM511" s="4"/>
      <c r="AN511" s="571"/>
      <c r="AO511" s="34"/>
      <c r="AP511" s="1375"/>
      <c r="AQ511" s="1376"/>
      <c r="AR511" s="1377"/>
      <c r="AS511" s="531">
        <v>60</v>
      </c>
      <c r="AT511" s="4">
        <v>0</v>
      </c>
      <c r="AU511" s="136">
        <v>10</v>
      </c>
      <c r="AV511" s="136">
        <v>25</v>
      </c>
      <c r="AW511" s="136">
        <v>37.5</v>
      </c>
      <c r="AX511" s="136">
        <v>35</v>
      </c>
      <c r="AY511" s="136">
        <v>37.5</v>
      </c>
      <c r="AZ511" s="136">
        <v>50</v>
      </c>
      <c r="BA511" s="136">
        <v>50</v>
      </c>
      <c r="BB511" s="21"/>
      <c r="BC511" s="21"/>
      <c r="BE511" s="1375"/>
      <c r="BF511" s="1376"/>
      <c r="BG511" s="1377"/>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2083</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75"/>
      <c r="AQ512" s="1376"/>
      <c r="AR512" s="1377"/>
      <c r="AS512" s="531">
        <v>55</v>
      </c>
      <c r="AT512" s="4">
        <v>0</v>
      </c>
      <c r="AU512" s="136">
        <v>10</v>
      </c>
      <c r="AV512" s="136">
        <v>25</v>
      </c>
      <c r="AW512" s="136">
        <v>37.5</v>
      </c>
      <c r="AX512" s="136">
        <v>35</v>
      </c>
      <c r="AY512" s="136">
        <v>37.5</v>
      </c>
      <c r="AZ512" s="136">
        <v>50</v>
      </c>
      <c r="BA512" s="136">
        <v>50</v>
      </c>
      <c r="BE512" s="1375"/>
      <c r="BF512" s="1376"/>
      <c r="BG512" s="1377"/>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640" t="s">
        <v>326</v>
      </c>
      <c r="G513" s="1640"/>
      <c r="H513" s="164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2058</v>
      </c>
      <c r="AI513" s="626"/>
      <c r="AJ513" s="626"/>
      <c r="AK513" s="614"/>
      <c r="AL513" s="4"/>
      <c r="AM513" s="4"/>
      <c r="AN513" s="571"/>
      <c r="AP513" s="1375"/>
      <c r="AQ513" s="1376"/>
      <c r="AR513" s="1377"/>
      <c r="AS513" s="135">
        <v>50</v>
      </c>
      <c r="AT513" s="4">
        <v>0</v>
      </c>
      <c r="AU513" s="136">
        <v>10</v>
      </c>
      <c r="AV513" s="136">
        <v>25</v>
      </c>
      <c r="AW513" s="136">
        <v>37.5</v>
      </c>
      <c r="AX513" s="136">
        <v>35</v>
      </c>
      <c r="AY513" s="136">
        <v>37.5</v>
      </c>
      <c r="AZ513" s="136">
        <v>50</v>
      </c>
      <c r="BA513" s="136">
        <v>50</v>
      </c>
      <c r="BE513" s="1375"/>
      <c r="BF513" s="1376"/>
      <c r="BG513" s="1377"/>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75"/>
      <c r="AQ514" s="1376"/>
      <c r="AR514" s="1377"/>
      <c r="AS514" s="135">
        <v>45</v>
      </c>
      <c r="AT514" s="4">
        <v>0</v>
      </c>
      <c r="AU514" s="136">
        <v>10</v>
      </c>
      <c r="AV514" s="136">
        <v>22.5</v>
      </c>
      <c r="AW514" s="136">
        <v>33.799999999999997</v>
      </c>
      <c r="AX514" s="136">
        <v>35</v>
      </c>
      <c r="AY514" s="136">
        <v>37.5</v>
      </c>
      <c r="AZ514" s="136">
        <v>50</v>
      </c>
      <c r="BA514" s="136">
        <v>50</v>
      </c>
      <c r="BE514" s="1375"/>
      <c r="BF514" s="1376"/>
      <c r="BG514" s="1377"/>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32" t="s">
        <v>326</v>
      </c>
      <c r="D515" s="1633"/>
      <c r="E515" s="643" t="s">
        <v>2084</v>
      </c>
      <c r="F515" s="637" t="s">
        <v>2085</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75"/>
      <c r="AQ515" s="1376"/>
      <c r="AR515" s="1377"/>
      <c r="AS515" s="135">
        <v>40</v>
      </c>
      <c r="AT515" s="4">
        <v>0</v>
      </c>
      <c r="AU515" s="136">
        <v>10</v>
      </c>
      <c r="AV515" s="136">
        <v>20</v>
      </c>
      <c r="AW515" s="136">
        <v>30</v>
      </c>
      <c r="AX515" s="136">
        <v>35</v>
      </c>
      <c r="AY515" s="136">
        <v>37.5</v>
      </c>
      <c r="AZ515" s="136">
        <v>50</v>
      </c>
      <c r="BA515" s="136">
        <v>50</v>
      </c>
      <c r="BE515" s="1375"/>
      <c r="BF515" s="1376"/>
      <c r="BG515" s="1377"/>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75"/>
      <c r="AQ516" s="1376"/>
      <c r="AR516" s="1377"/>
      <c r="AS516" s="135">
        <v>35</v>
      </c>
      <c r="AT516" s="4">
        <v>0</v>
      </c>
      <c r="AU516" s="136">
        <v>8.8000000000000007</v>
      </c>
      <c r="AV516" s="136">
        <v>17.5</v>
      </c>
      <c r="AW516" s="136">
        <v>26.3</v>
      </c>
      <c r="AX516" s="136">
        <v>35</v>
      </c>
      <c r="AY516" s="136">
        <v>37.5</v>
      </c>
      <c r="AZ516" s="136">
        <v>50</v>
      </c>
      <c r="BA516" s="136">
        <v>50</v>
      </c>
      <c r="BE516" s="1375"/>
      <c r="BF516" s="1376"/>
      <c r="BG516" s="1377"/>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41"/>
      <c r="D517" s="1293"/>
      <c r="E517" s="164"/>
      <c r="F517" s="19" t="s">
        <v>2086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2058</v>
      </c>
      <c r="AI517" s="19"/>
      <c r="AJ517" s="82"/>
      <c r="AK517" s="605"/>
      <c r="AL517" s="4"/>
      <c r="AM517" s="4"/>
      <c r="AN517" s="571"/>
      <c r="AP517" s="1375"/>
      <c r="AQ517" s="1376"/>
      <c r="AR517" s="1377"/>
      <c r="AS517" s="135">
        <v>30</v>
      </c>
      <c r="AT517" s="4">
        <v>0</v>
      </c>
      <c r="AU517" s="136">
        <v>7.5</v>
      </c>
      <c r="AV517" s="136">
        <v>15</v>
      </c>
      <c r="AW517" s="136">
        <v>22.5</v>
      </c>
      <c r="AX517" s="136">
        <v>30</v>
      </c>
      <c r="AY517" s="136">
        <v>37.5</v>
      </c>
      <c r="AZ517" s="136">
        <v>45</v>
      </c>
      <c r="BA517" s="136">
        <v>50</v>
      </c>
      <c r="BE517" s="1375"/>
      <c r="BF517" s="1376"/>
      <c r="BG517" s="1377"/>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34" t="s">
        <v>326</v>
      </c>
      <c r="H518" s="1634"/>
      <c r="I518" s="1634"/>
      <c r="J518" s="1634"/>
      <c r="K518" s="1634"/>
      <c r="L518" s="1634"/>
      <c r="M518" s="1634"/>
      <c r="N518" s="1634"/>
      <c r="O518" s="1634"/>
      <c r="P518" s="1634"/>
      <c r="Q518" s="1634"/>
      <c r="R518" s="1634"/>
      <c r="S518" s="1634"/>
      <c r="T518" s="1634"/>
      <c r="U518" s="1634"/>
      <c r="V518" s="1634"/>
      <c r="W518" s="1634"/>
      <c r="X518" s="1634"/>
      <c r="Y518" s="1634"/>
      <c r="Z518" s="1634"/>
      <c r="AA518" s="1634"/>
      <c r="AB518" s="1634"/>
      <c r="AC518" s="1634"/>
      <c r="AD518" s="1634"/>
      <c r="AE518" s="1634"/>
      <c r="AF518" s="1634"/>
      <c r="AG518" s="4"/>
      <c r="AH518" s="4"/>
      <c r="AI518" s="4"/>
      <c r="AJ518" s="19"/>
      <c r="AK518" s="605"/>
      <c r="AL518" s="4"/>
      <c r="AM518" s="4"/>
      <c r="AN518" s="571"/>
      <c r="AP518" s="1375"/>
      <c r="AQ518" s="1376"/>
      <c r="AR518" s="1377"/>
      <c r="AS518" s="135">
        <v>25</v>
      </c>
      <c r="AT518" s="4">
        <v>0</v>
      </c>
      <c r="AU518" s="136">
        <v>6.3</v>
      </c>
      <c r="AV518" s="136">
        <v>12.5</v>
      </c>
      <c r="AW518" s="136">
        <v>18.8</v>
      </c>
      <c r="AX518" s="136">
        <v>25</v>
      </c>
      <c r="AY518" s="136">
        <v>31.3</v>
      </c>
      <c r="AZ518" s="136">
        <v>37.5</v>
      </c>
      <c r="BA518" s="136">
        <v>50</v>
      </c>
      <c r="BE518" s="1375"/>
      <c r="BF518" s="1376"/>
      <c r="BG518" s="1377"/>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75"/>
      <c r="AQ519" s="1376"/>
      <c r="AR519" s="1377"/>
      <c r="AS519" s="135">
        <v>20</v>
      </c>
      <c r="AT519" s="4">
        <v>0</v>
      </c>
      <c r="AU519" s="136">
        <v>5</v>
      </c>
      <c r="AV519" s="136">
        <v>10</v>
      </c>
      <c r="AW519" s="136">
        <v>15</v>
      </c>
      <c r="AX519" s="136">
        <v>20</v>
      </c>
      <c r="AY519" s="136">
        <v>25</v>
      </c>
      <c r="AZ519" s="136">
        <v>30</v>
      </c>
      <c r="BA519" s="136">
        <v>40</v>
      </c>
      <c r="BE519" s="1375"/>
      <c r="BF519" s="1376"/>
      <c r="BG519" s="1377"/>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44" t="s">
        <v>326</v>
      </c>
      <c r="D520" s="1645"/>
      <c r="F520" s="19" t="s">
        <v>2087</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2058</v>
      </c>
      <c r="AI520" s="19"/>
      <c r="AJ520" s="86"/>
      <c r="AK520" s="605"/>
      <c r="AL520" s="4"/>
      <c r="AM520" s="4"/>
      <c r="AN520" s="571"/>
      <c r="AP520" s="1375"/>
      <c r="AQ520" s="1376"/>
      <c r="AR520" s="1377"/>
      <c r="AS520" s="135">
        <v>15</v>
      </c>
      <c r="AT520" s="4">
        <v>0</v>
      </c>
      <c r="AU520" s="136">
        <v>3.8</v>
      </c>
      <c r="AV520" s="136">
        <v>7.5</v>
      </c>
      <c r="AW520" s="136">
        <v>11.3</v>
      </c>
      <c r="AX520" s="136">
        <v>15</v>
      </c>
      <c r="AY520" s="136">
        <v>18.8</v>
      </c>
      <c r="AZ520" s="136">
        <v>22.5</v>
      </c>
      <c r="BA520" s="136">
        <v>30</v>
      </c>
      <c r="BE520" s="1375"/>
      <c r="BF520" s="1376"/>
      <c r="BG520" s="1377"/>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2088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78"/>
      <c r="AQ521" s="1379"/>
      <c r="AR521" s="1380"/>
      <c r="AS521" s="135">
        <v>10</v>
      </c>
      <c r="AT521" s="4">
        <v>0</v>
      </c>
      <c r="AU521" s="136">
        <v>2.5</v>
      </c>
      <c r="AV521" s="136">
        <v>5</v>
      </c>
      <c r="AW521" s="136">
        <v>7.5</v>
      </c>
      <c r="AX521" s="136">
        <v>10</v>
      </c>
      <c r="AY521" s="136">
        <v>12.5</v>
      </c>
      <c r="AZ521" s="136">
        <v>15</v>
      </c>
      <c r="BA521" s="136">
        <v>20</v>
      </c>
      <c r="BE521" s="1378"/>
      <c r="BF521" s="1379"/>
      <c r="BG521" s="1380"/>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2089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644" t="s">
        <v>326</v>
      </c>
      <c r="D524" s="1645"/>
      <c r="F524" s="409" t="s">
        <v>2090</v>
      </c>
      <c r="G524" s="1624" t="s">
        <v>2091</v>
      </c>
      <c r="H524" s="1624"/>
      <c r="I524" s="1624"/>
      <c r="J524" s="1624"/>
      <c r="K524" s="1624"/>
      <c r="L524" s="1624"/>
      <c r="M524" s="1624"/>
      <c r="N524" s="1624"/>
      <c r="O524" s="1624"/>
      <c r="P524" s="1624"/>
      <c r="Q524" s="1624"/>
      <c r="R524" s="1624"/>
      <c r="S524" s="1624"/>
      <c r="T524" s="1624"/>
      <c r="U524" s="1624"/>
      <c r="V524" s="1624"/>
      <c r="W524" s="1624"/>
      <c r="X524" s="1624"/>
      <c r="Y524" s="1624"/>
      <c r="Z524" s="1624"/>
      <c r="AA524" s="1624"/>
      <c r="AB524" s="1624"/>
      <c r="AC524" s="1624"/>
      <c r="AD524" s="1624"/>
      <c r="AE524" s="1624"/>
      <c r="AF524" s="1624"/>
      <c r="AG524" s="82">
        <f>IF(AND($C$524="Yes",$C$515="Yes"),2,0)</f>
        <v>0</v>
      </c>
      <c r="AH524" s="105" t="s">
        <v>2058</v>
      </c>
      <c r="AI524" s="19"/>
      <c r="AJ524" s="86"/>
      <c r="AK524" s="605"/>
      <c r="AN524" s="913"/>
      <c r="AP524" s="76"/>
      <c r="AQ524" s="77"/>
      <c r="AR524" s="77"/>
      <c r="AS524" s="77"/>
      <c r="AT524" s="77"/>
      <c r="AU524" s="77"/>
      <c r="AV524" s="77"/>
      <c r="AW524" s="77"/>
      <c r="AX524" s="77"/>
      <c r="AY524" s="77"/>
      <c r="AZ524" s="144"/>
      <c r="BA524" s="77"/>
      <c r="BB524" s="77"/>
      <c r="BC524" s="52" t="s">
        <v>2092</v>
      </c>
      <c r="BD524" s="1654">
        <f>BJ528</f>
        <v>106</v>
      </c>
      <c r="BE524" s="1654"/>
      <c r="BF524" s="144" t="s">
        <v>2093</v>
      </c>
      <c r="BG524" s="77"/>
      <c r="BH524" s="77"/>
      <c r="BI524" s="77"/>
      <c r="BJ524" s="77"/>
      <c r="BK524" s="145"/>
      <c r="BM524"/>
      <c r="BN524" s="134" t="s">
        <v>2094</v>
      </c>
      <c r="BO524"/>
      <c r="BP524" s="134"/>
      <c r="BQ524" s="134"/>
      <c r="BR524" s="134"/>
      <c r="BS524" s="134"/>
      <c r="BT524" s="134"/>
      <c r="BU524" s="134"/>
      <c r="BV524"/>
      <c r="BW524"/>
      <c r="BX524"/>
      <c r="BY524"/>
      <c r="BZ524"/>
      <c r="CA524"/>
      <c r="CB524"/>
      <c r="CC524"/>
      <c r="CD524"/>
      <c r="CE524"/>
      <c r="CF524" s="55" t="s">
        <v>2095</v>
      </c>
      <c r="CG524"/>
      <c r="CH524"/>
      <c r="CI524"/>
      <c r="CJ524"/>
    </row>
    <row r="525" spans="1:122" s="4" customFormat="1" ht="12.75" hidden="1" customHeight="1">
      <c r="C525" s="922"/>
      <c r="D525" s="613"/>
      <c r="E525" s="624"/>
      <c r="F525" s="603"/>
      <c r="G525" s="1625"/>
      <c r="H525" s="1625"/>
      <c r="I525" s="1625"/>
      <c r="J525" s="1625"/>
      <c r="K525" s="1625"/>
      <c r="L525" s="1625"/>
      <c r="M525" s="1625"/>
      <c r="N525" s="1625"/>
      <c r="O525" s="1625"/>
      <c r="P525" s="1625"/>
      <c r="Q525" s="1625"/>
      <c r="R525" s="1625"/>
      <c r="S525" s="1625"/>
      <c r="T525" s="1625"/>
      <c r="U525" s="1625"/>
      <c r="V525" s="1625"/>
      <c r="W525" s="1625"/>
      <c r="X525" s="1625"/>
      <c r="Y525" s="1625"/>
      <c r="Z525" s="1625"/>
      <c r="AA525" s="1625"/>
      <c r="AB525" s="1625"/>
      <c r="AC525" s="1625"/>
      <c r="AD525" s="1625"/>
      <c r="AE525" s="1625"/>
      <c r="AF525" s="1625"/>
      <c r="AG525" s="626"/>
      <c r="AH525" s="626"/>
      <c r="AI525" s="626"/>
      <c r="AJ525" s="626"/>
      <c r="AK525" s="614"/>
      <c r="AN525" s="913"/>
      <c r="AP525" s="76"/>
      <c r="AQ525" s="77"/>
      <c r="AR525" s="77"/>
      <c r="AS525" s="77"/>
      <c r="AT525" s="77"/>
      <c r="AU525" s="77"/>
      <c r="AV525" s="77"/>
      <c r="AW525" s="77"/>
      <c r="AX525" s="77"/>
      <c r="AY525" s="77"/>
      <c r="AZ525" s="144"/>
      <c r="BA525" s="77"/>
      <c r="BB525" s="77"/>
      <c r="BC525" s="52" t="s">
        <v>2096</v>
      </c>
      <c r="BD525" s="1654">
        <f>SUM(E581:J589)</f>
        <v>106</v>
      </c>
      <c r="BE525" s="1654"/>
      <c r="BF525" s="144" t="s">
        <v>2093</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864</v>
      </c>
      <c r="CD525" s="343"/>
      <c r="CE525" s="344" t="s">
        <v>864</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2097</v>
      </c>
      <c r="BJ526" s="1688">
        <v>0</v>
      </c>
      <c r="BK526" s="1689"/>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2098</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2099</v>
      </c>
      <c r="BJ527" s="1688">
        <f>Application!AG439</f>
        <v>0</v>
      </c>
      <c r="BK527" s="1689"/>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20" t="s">
        <v>326</v>
      </c>
      <c r="D528" s="1063"/>
      <c r="E528" s="925" t="s">
        <v>2100</v>
      </c>
      <c r="F528" s="216" t="s">
        <v>2101</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2058</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2102</v>
      </c>
      <c r="BJ528" s="1688">
        <f>Application!AG441</f>
        <v>106</v>
      </c>
      <c r="BK528" s="1689"/>
      <c r="BM528" s="1637"/>
      <c r="BN528" s="1638"/>
      <c r="BO528" s="1637"/>
      <c r="BP528" s="1638"/>
      <c r="BQ528" s="1646"/>
      <c r="BR528" s="1648"/>
      <c r="BS528" s="1646"/>
      <c r="BT528" s="1648"/>
      <c r="BU528" s="1637">
        <f>IF(T611&gt;0,1,0)</f>
        <v>0</v>
      </c>
      <c r="BV528" s="1638"/>
      <c r="BW528" s="1637">
        <f>IF(Y611&gt;=0.1,1,0)</f>
        <v>0</v>
      </c>
      <c r="BX528" s="1638"/>
      <c r="BY528" s="1646"/>
      <c r="BZ528" s="1648"/>
      <c r="CA528" s="1646"/>
      <c r="CB528" s="1648"/>
      <c r="CC528" s="1637"/>
      <c r="CD528" s="1638"/>
      <c r="CE528" s="1637"/>
      <c r="CF528" s="1638"/>
      <c r="CG528"/>
      <c r="CH528"/>
      <c r="CI528"/>
      <c r="CJ528"/>
    </row>
    <row r="529" spans="1:101" s="4" customFormat="1" ht="12.75" hidden="1" customHeight="1">
      <c r="C529" s="921"/>
      <c r="E529" s="119"/>
      <c r="F529" s="1064" t="s">
        <v>326</v>
      </c>
      <c r="G529" s="1064"/>
      <c r="H529" s="1064"/>
      <c r="I529" s="1064"/>
      <c r="J529" s="1064"/>
      <c r="K529" s="1064"/>
      <c r="L529" s="1064"/>
      <c r="M529" s="1064"/>
      <c r="N529" s="1064"/>
      <c r="O529" s="1064"/>
      <c r="P529" s="1064"/>
      <c r="Q529" s="1064"/>
      <c r="R529" s="1064"/>
      <c r="S529" s="1064"/>
      <c r="T529" s="1064"/>
      <c r="U529" s="1064"/>
      <c r="V529" s="1064"/>
      <c r="W529" s="1064"/>
      <c r="X529" s="1064"/>
      <c r="Y529" s="1064"/>
      <c r="Z529" s="1064"/>
      <c r="AA529" s="1064"/>
      <c r="AB529" s="1064"/>
      <c r="AC529" s="1064"/>
      <c r="AD529" s="1064"/>
      <c r="AE529" s="1064"/>
      <c r="AF529" s="1064"/>
      <c r="AG529" s="19"/>
      <c r="AH529" s="19"/>
      <c r="AI529" s="19"/>
      <c r="AJ529" s="19"/>
      <c r="AK529" s="605"/>
      <c r="AN529" s="241"/>
      <c r="BM529" s="1637"/>
      <c r="BN529" s="1638"/>
      <c r="BO529" s="1637"/>
      <c r="BP529" s="1638"/>
      <c r="BQ529" s="1646"/>
      <c r="BR529" s="1648"/>
      <c r="BS529" s="1646"/>
      <c r="BT529" s="1648"/>
      <c r="BU529" s="1637"/>
      <c r="BV529" s="1638"/>
      <c r="BW529" s="1637"/>
      <c r="BX529" s="1638"/>
      <c r="BY529" s="1646">
        <f>IF(T612&gt;0,1,0)</f>
        <v>0</v>
      </c>
      <c r="BZ529" s="1648"/>
      <c r="CA529" s="1646">
        <f>IF(Y612&gt;=0.1,1,0)</f>
        <v>0</v>
      </c>
      <c r="CB529" s="1648"/>
      <c r="CC529" s="1637"/>
      <c r="CD529" s="1638"/>
      <c r="CE529" s="1637"/>
      <c r="CF529" s="1638"/>
      <c r="CG529"/>
      <c r="CH529"/>
      <c r="CI529"/>
      <c r="CJ529"/>
      <c r="CW529"/>
    </row>
    <row r="530" spans="1:101" s="4" customFormat="1" ht="12.75" hidden="1" customHeight="1">
      <c r="C530" s="922"/>
      <c r="D530" s="613"/>
      <c r="E530" s="624"/>
      <c r="F530" s="1608"/>
      <c r="G530" s="1608"/>
      <c r="H530" s="1608"/>
      <c r="I530" s="1608"/>
      <c r="J530" s="1608"/>
      <c r="K530" s="1608"/>
      <c r="L530" s="1608"/>
      <c r="M530" s="1608"/>
      <c r="N530" s="1608"/>
      <c r="O530" s="1608"/>
      <c r="P530" s="1608"/>
      <c r="Q530" s="1608"/>
      <c r="R530" s="1608"/>
      <c r="S530" s="1608"/>
      <c r="T530" s="1608"/>
      <c r="U530" s="1608"/>
      <c r="V530" s="1608"/>
      <c r="W530" s="1608"/>
      <c r="X530" s="1608"/>
      <c r="Y530" s="1608"/>
      <c r="Z530" s="1608"/>
      <c r="AA530" s="1608"/>
      <c r="AB530" s="1608"/>
      <c r="AC530" s="1608"/>
      <c r="AD530" s="1608"/>
      <c r="AE530" s="1608"/>
      <c r="AF530" s="1608"/>
      <c r="AG530" s="626"/>
      <c r="AH530" s="626"/>
      <c r="AI530" s="626"/>
      <c r="AJ530" s="626"/>
      <c r="AK530" s="614"/>
      <c r="AN530" s="241"/>
      <c r="BM530" s="1637"/>
      <c r="BN530" s="1638"/>
      <c r="BO530" s="1637"/>
      <c r="BP530" s="1638"/>
      <c r="BQ530" s="1646"/>
      <c r="BR530" s="1648"/>
      <c r="BS530" s="1646"/>
      <c r="BT530" s="1648"/>
      <c r="BU530" s="1637"/>
      <c r="BV530" s="1638"/>
      <c r="BW530" s="1637"/>
      <c r="BX530" s="1638"/>
      <c r="BY530" s="1646"/>
      <c r="BZ530" s="1648"/>
      <c r="CA530" s="1646"/>
      <c r="CB530" s="1648"/>
      <c r="CC530" s="1637">
        <f>IF(T613&gt;0,1,0)</f>
        <v>1</v>
      </c>
      <c r="CD530" s="1638"/>
      <c r="CE530" s="1637">
        <f>IF(Y613&gt;=0.1,1,0)</f>
        <v>1</v>
      </c>
      <c r="CF530" s="1638"/>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37">
        <f>SUM(BM526:BN530)</f>
        <v>0</v>
      </c>
      <c r="BN531" s="1638"/>
      <c r="BO531" s="1637">
        <f>SUM(BO526:BP530)</f>
        <v>0</v>
      </c>
      <c r="BP531" s="1638"/>
      <c r="BQ531" s="1637">
        <f>SUM(BQ526:BR530)</f>
        <v>0</v>
      </c>
      <c r="BR531" s="1638"/>
      <c r="BS531" s="1637">
        <f>SUM(BS526:BT530)</f>
        <v>0</v>
      </c>
      <c r="BT531" s="1638"/>
      <c r="BU531" s="1637">
        <f>SUM(BU526:BV530)</f>
        <v>0</v>
      </c>
      <c r="BV531" s="1638"/>
      <c r="BW531" s="1637">
        <f>SUM(BW526:BX530)</f>
        <v>0</v>
      </c>
      <c r="BX531" s="1638"/>
      <c r="BY531" s="1637">
        <f>SUM(BY526:BZ530)</f>
        <v>0</v>
      </c>
      <c r="BZ531" s="1638"/>
      <c r="CA531" s="1637">
        <f>SUM(CA526:CB530)</f>
        <v>0</v>
      </c>
      <c r="CB531" s="1638"/>
      <c r="CC531" s="1637">
        <f>SUM(CC526:CD530)</f>
        <v>1</v>
      </c>
      <c r="CD531" s="1638"/>
      <c r="CE531" s="1637">
        <f>SUM(CE526:CF530)</f>
        <v>1</v>
      </c>
      <c r="CF531" s="1638"/>
      <c r="CG531"/>
      <c r="CH531"/>
      <c r="CI531"/>
      <c r="CJ531"/>
    </row>
    <row r="532" spans="1:101" s="4" customFormat="1" ht="12.75" hidden="1" customHeight="1">
      <c r="A532" s="32"/>
      <c r="B532" s="4" t="s">
        <v>2103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71" t="s">
        <v>2104</v>
      </c>
      <c r="AQ532" s="1672"/>
      <c r="AR532" s="1672"/>
      <c r="AS532" s="1672"/>
      <c r="AT532" s="1673"/>
      <c r="AU532" s="1671" t="s">
        <v>2105</v>
      </c>
      <c r="AV532" s="1672"/>
      <c r="AW532" s="1672"/>
      <c r="AX532" s="1672"/>
      <c r="AY532" s="1673"/>
      <c r="BM532" s="1646">
        <f>SUM(BM531:BP531)</f>
        <v>0</v>
      </c>
      <c r="BN532" s="1647"/>
      <c r="BO532" s="1647"/>
      <c r="BP532" s="1648"/>
      <c r="BQ532" s="1646">
        <f>SUM(BQ531:BT531)</f>
        <v>0</v>
      </c>
      <c r="BR532" s="1647"/>
      <c r="BS532" s="1647"/>
      <c r="BT532" s="1648"/>
      <c r="BU532" s="1646">
        <f>SUM(BU531:BX531)</f>
        <v>0</v>
      </c>
      <c r="BV532" s="1647"/>
      <c r="BW532" s="1647"/>
      <c r="BX532" s="1648"/>
      <c r="BY532" s="1646">
        <f>SUM(BY531:CB531)</f>
        <v>0</v>
      </c>
      <c r="BZ532" s="1647"/>
      <c r="CA532" s="1647"/>
      <c r="CB532" s="1648"/>
      <c r="CC532" s="1646">
        <f>SUM(CC531:CF531)</f>
        <v>2</v>
      </c>
      <c r="CD532" s="1647"/>
      <c r="CE532" s="1647"/>
      <c r="CF532" s="1648"/>
      <c r="CG532"/>
      <c r="CH532"/>
      <c r="CI532"/>
      <c r="CJ532"/>
    </row>
    <row r="533" spans="1:101" s="4" customFormat="1" ht="12.75" hidden="1" customHeight="1">
      <c r="A533" s="32"/>
      <c r="B533" s="4" t="s">
        <v>2106</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14">
        <f>RANK(T609,$T$609:$X$613,0)+COUNTIF($T$609:$X$613,T609)-1</f>
        <v>5</v>
      </c>
      <c r="AQ533" s="1615"/>
      <c r="AR533" s="1615"/>
      <c r="AS533" s="1615"/>
      <c r="AT533" s="1616"/>
      <c r="AU533" s="1614">
        <f>RANK(Y609,$Y$609:$AC$613,0)+COUNTIF($Y$609:$AC$613,Y609)-1</f>
        <v>5</v>
      </c>
      <c r="AV533" s="1615"/>
      <c r="AW533" s="1615"/>
      <c r="AX533" s="1615"/>
      <c r="AY533" s="1616"/>
      <c r="BM533" s="1646"/>
      <c r="BN533" s="1647"/>
      <c r="BO533" s="1647"/>
      <c r="BP533" s="1648"/>
      <c r="BQ533" s="1646">
        <f>IF(AND(BQ532=2,BM532=1),1,0)</f>
        <v>0</v>
      </c>
      <c r="BR533" s="1647"/>
      <c r="BS533" s="1647"/>
      <c r="BT533" s="1648"/>
      <c r="BU533" s="1646">
        <f>IF(AND(BU532=2,BQ532=1),1,0)</f>
        <v>0</v>
      </c>
      <c r="BV533" s="1647"/>
      <c r="BW533" s="1647"/>
      <c r="BX533" s="1648"/>
      <c r="BY533" s="1646">
        <f>IF(AND(BY532=2,BU532=1),1,0)</f>
        <v>0</v>
      </c>
      <c r="BZ533" s="1647"/>
      <c r="CA533" s="1647"/>
      <c r="CB533" s="1648"/>
      <c r="CC533" s="1646">
        <f>IF(AND(CC532=2,BU532=1),1,0)</f>
        <v>0</v>
      </c>
      <c r="CD533" s="1647"/>
      <c r="CE533" s="1647"/>
      <c r="CF533" s="1648"/>
      <c r="CG533"/>
      <c r="CH533"/>
      <c r="CI533"/>
      <c r="CJ533"/>
    </row>
    <row r="534" spans="1:101" s="4" customFormat="1" ht="12.75" hidden="1" customHeight="1">
      <c r="A534" s="32"/>
      <c r="B534" s="4" t="s">
        <v>2107</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14">
        <f>RANK(T610,$T$609:$X$613,0)+COUNTIF($T$609:$X$613,T610)-1</f>
        <v>5</v>
      </c>
      <c r="AQ534" s="1615"/>
      <c r="AR534" s="1615"/>
      <c r="AS534" s="1615"/>
      <c r="AT534" s="1616"/>
      <c r="AU534" s="1614">
        <f>RANK(Y610,$Y$609:$AC$613,0)+COUNTIF($Y$609:$AC$613,Y610)-1</f>
        <v>5</v>
      </c>
      <c r="AV534" s="1615"/>
      <c r="AW534" s="1615"/>
      <c r="AX534" s="1615"/>
      <c r="AY534" s="1616"/>
      <c r="BM534" s="1646"/>
      <c r="BN534" s="1647"/>
      <c r="BO534" s="1647"/>
      <c r="BP534" s="1648"/>
      <c r="BQ534" s="1646"/>
      <c r="BR534" s="1647"/>
      <c r="BS534" s="1647"/>
      <c r="BT534" s="1648"/>
      <c r="BU534" s="1646">
        <f>IF(AND(BU532=2,BM532=1),1,0)</f>
        <v>0</v>
      </c>
      <c r="BV534" s="1647"/>
      <c r="BW534" s="1647"/>
      <c r="BX534" s="1648"/>
      <c r="BY534" s="1646">
        <f>IF(AND(BY532=2,BQ532=1),1,0)</f>
        <v>0</v>
      </c>
      <c r="BZ534" s="1647"/>
      <c r="CA534" s="1647"/>
      <c r="CB534" s="1648"/>
      <c r="CC534" s="1646">
        <f>IF(AND(CC533=2,BY533=1),1,0)</f>
        <v>0</v>
      </c>
      <c r="CD534" s="1647"/>
      <c r="CE534" s="1647"/>
      <c r="CF534" s="1648"/>
      <c r="CG534"/>
      <c r="CH534"/>
      <c r="CI534"/>
      <c r="CJ534"/>
    </row>
    <row r="535" spans="1:101" s="4" customFormat="1" ht="12.75" hidden="1" customHeight="1">
      <c r="A535" s="32"/>
      <c r="B535" s="4" t="s">
        <v>2108</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14">
        <f>RANK(T611,$T$609:$X$613,0)+COUNTIF($T$609:$X$613,T611)-1</f>
        <v>5</v>
      </c>
      <c r="AQ535" s="1615"/>
      <c r="AR535" s="1615"/>
      <c r="AS535" s="1615"/>
      <c r="AT535" s="1616"/>
      <c r="AU535" s="1614">
        <f>RANK(Y611,$Y$609:$AC$613,0)+COUNTIF($Y$609:$AC$613,Y611)-1</f>
        <v>5</v>
      </c>
      <c r="AV535" s="1615"/>
      <c r="AW535" s="1615"/>
      <c r="AX535" s="1615"/>
      <c r="AY535" s="1616"/>
      <c r="BM535" s="1646"/>
      <c r="BN535" s="1647"/>
      <c r="BO535" s="1647"/>
      <c r="BP535" s="1648"/>
      <c r="BQ535" s="1646"/>
      <c r="BR535" s="1647"/>
      <c r="BS535" s="1647"/>
      <c r="BT535" s="1648"/>
      <c r="BU535" s="1646"/>
      <c r="BV535" s="1647"/>
      <c r="BW535" s="1647"/>
      <c r="BX535" s="1648"/>
      <c r="BY535" s="1646">
        <f>IF(AND(BY532=2,BM532=1),1,0)</f>
        <v>0</v>
      </c>
      <c r="BZ535" s="1647"/>
      <c r="CA535" s="1647"/>
      <c r="CB535" s="1648"/>
      <c r="CC535" s="1646">
        <f>IF(AND(CC532=2,BQ532=1),1,0)</f>
        <v>0</v>
      </c>
      <c r="CD535" s="1647"/>
      <c r="CE535" s="1647"/>
      <c r="CF535" s="1648"/>
      <c r="CG535"/>
      <c r="CH535"/>
      <c r="CI535"/>
      <c r="CJ535"/>
    </row>
    <row r="536" spans="1:101" s="4" customFormat="1" ht="12.75" hidden="1" customHeight="1">
      <c r="A536" s="32"/>
      <c r="B536" s="4" t="s">
        <v>2109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14">
        <f>RANK(T612,$T$609:$X$613,0)+COUNTIF($T$609:$X$613,T612)-1</f>
        <v>5</v>
      </c>
      <c r="AQ536" s="1615"/>
      <c r="AR536" s="1615"/>
      <c r="AS536" s="1615"/>
      <c r="AT536" s="1616"/>
      <c r="AU536" s="1614">
        <f>RANK(Y612,$Y$609:$AC$613,0)+COUNTIF($Y$609:$AC$613,Y612)-1</f>
        <v>5</v>
      </c>
      <c r="AV536" s="1615"/>
      <c r="AW536" s="1615"/>
      <c r="AX536" s="1615"/>
      <c r="AY536" s="1616"/>
      <c r="BM536" s="1646"/>
      <c r="BN536" s="1647"/>
      <c r="BO536" s="1647"/>
      <c r="BP536" s="1648"/>
      <c r="BQ536" s="1646"/>
      <c r="BR536" s="1647"/>
      <c r="BS536" s="1647"/>
      <c r="BT536" s="1648"/>
      <c r="BU536" s="1646"/>
      <c r="BV536" s="1647"/>
      <c r="BW536" s="1647"/>
      <c r="BX536" s="1648"/>
      <c r="BY536" s="1646"/>
      <c r="BZ536" s="1647"/>
      <c r="CA536" s="1647"/>
      <c r="CB536" s="1648"/>
      <c r="CC536" s="1646">
        <f>IF(AND(CC532=2,BM532=1),1,0)</f>
        <v>0</v>
      </c>
      <c r="CD536" s="1647"/>
      <c r="CE536" s="1647"/>
      <c r="CF536" s="1648"/>
      <c r="CG536"/>
      <c r="CH536"/>
      <c r="CI536"/>
      <c r="CJ536"/>
    </row>
    <row r="537" spans="1:101" s="4" customFormat="1" ht="12.75" hidden="1" customHeight="1">
      <c r="A537" s="32"/>
      <c r="B537" s="4" t="s">
        <v>2110</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14">
        <f>RANK(T613,$T$609:$X$613,0)+COUNTIF($T$609:$X$613,T613)-1</f>
        <v>1</v>
      </c>
      <c r="AQ537" s="1615"/>
      <c r="AR537" s="1615"/>
      <c r="AS537" s="1615"/>
      <c r="AT537" s="1616"/>
      <c r="AU537" s="1614">
        <f>RANK(Y613,$Y$609:$AC$613,0)+COUNTIF($Y$609:$AC$613,Y613)-1</f>
        <v>1</v>
      </c>
      <c r="AV537" s="1615"/>
      <c r="AW537" s="1615"/>
      <c r="AX537" s="1615"/>
      <c r="AY537" s="1616"/>
      <c r="BM537" s="1646">
        <f>SUM(BM533:BP536)</f>
        <v>0</v>
      </c>
      <c r="BN537" s="1647"/>
      <c r="BO537" s="1647"/>
      <c r="BP537" s="1648"/>
      <c r="BQ537" s="1646">
        <f>SUM(BQ533:BT536)</f>
        <v>0</v>
      </c>
      <c r="BR537" s="1647"/>
      <c r="BS537" s="1647"/>
      <c r="BT537" s="1648"/>
      <c r="BU537" s="1646">
        <f>SUM(BU533:BX536)</f>
        <v>0</v>
      </c>
      <c r="BV537" s="1647"/>
      <c r="BW537" s="1647"/>
      <c r="BX537" s="1648"/>
      <c r="BY537" s="1646">
        <f>SUM(BY533:CB536)</f>
        <v>0</v>
      </c>
      <c r="BZ537" s="1647"/>
      <c r="CA537" s="1647"/>
      <c r="CB537" s="1648"/>
      <c r="CC537" s="1646">
        <f>SUM(CC533:CF536)</f>
        <v>0</v>
      </c>
      <c r="CD537" s="1647"/>
      <c r="CE537" s="1647"/>
      <c r="CF537" s="1648"/>
      <c r="CG537" s="1646">
        <f>SUM(BM537:CF537)</f>
        <v>0</v>
      </c>
      <c r="CH537" s="1647"/>
      <c r="CI537" s="1647"/>
      <c r="CJ537" s="1648"/>
    </row>
    <row r="538" spans="1:101" s="4" customFormat="1" ht="12.75" hidden="1" customHeight="1">
      <c r="A538" s="32"/>
      <c r="B538" s="4" t="s">
        <v>2111</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2112</v>
      </c>
      <c r="AK540" s="1217">
        <f>SUM(AG484:AG529)</f>
        <v>0</v>
      </c>
      <c r="AL540" s="1218"/>
      <c r="AM540" s="1219"/>
      <c r="AN540" s="241"/>
      <c r="AP540" s="121" t="s">
        <v>2113</v>
      </c>
      <c r="AQ540" s="122"/>
      <c r="AR540" s="122"/>
      <c r="AS540" s="122"/>
      <c r="AT540" s="122"/>
      <c r="AU540" s="122"/>
      <c r="AV540" s="122"/>
      <c r="AW540" s="122"/>
      <c r="AX540" s="122"/>
      <c r="AY540" s="122"/>
      <c r="AZ540" s="123"/>
      <c r="CH540" s="56" t="s">
        <v>2095</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2114</v>
      </c>
      <c r="AQ541" s="125"/>
      <c r="AR541" s="125"/>
      <c r="AS541" s="125"/>
      <c r="AT541" s="125"/>
      <c r="AU541" s="125"/>
      <c r="AV541" s="125"/>
      <c r="AW541" s="125"/>
      <c r="AX541" s="125"/>
      <c r="AY541" s="1637">
        <f>SUM(O609:S613)</f>
        <v>106</v>
      </c>
      <c r="AZ541" s="1638"/>
      <c r="CG541"/>
      <c r="CH541" s="1763" t="s">
        <v>2115</v>
      </c>
      <c r="CI541" s="1193"/>
      <c r="CJ541" s="1193"/>
      <c r="CK541" s="1194"/>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2116</v>
      </c>
      <c r="AQ542" s="127"/>
      <c r="AR542" s="127"/>
      <c r="AS542" s="1637" t="str">
        <f>IF(AY541=BK568,"passed","failed")</f>
        <v>passed</v>
      </c>
      <c r="AT542" s="1649"/>
      <c r="AU542" s="1638"/>
      <c r="AV542" s="127"/>
      <c r="AW542" s="127"/>
      <c r="AX542" s="127"/>
      <c r="AY542" s="127"/>
      <c r="AZ542" s="128"/>
      <c r="CG542"/>
      <c r="CH542" s="1195"/>
      <c r="CI542" s="1196"/>
      <c r="CJ542" s="1196"/>
      <c r="CK542" s="1197"/>
    </row>
    <row r="543" spans="1:101" s="4" customFormat="1" ht="12.75" customHeight="1">
      <c r="A543" s="3" t="s">
        <v>2117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1" t="s">
        <v>2118</v>
      </c>
      <c r="AF543" s="1621"/>
      <c r="AG543" s="1621"/>
      <c r="AH543" s="1621"/>
      <c r="AI543" s="1621"/>
      <c r="AJ543" s="1621"/>
      <c r="AK543" s="1621"/>
      <c r="AL543" s="18"/>
      <c r="AM543" s="21"/>
      <c r="AN543" s="241"/>
      <c r="BE543"/>
      <c r="BF543"/>
      <c r="BG543"/>
      <c r="BH543"/>
      <c r="BI543"/>
      <c r="BJ543"/>
      <c r="BK543"/>
      <c r="BL543"/>
      <c r="BM543"/>
      <c r="BN543"/>
      <c r="BO543"/>
      <c r="BP543"/>
      <c r="BQ543"/>
      <c r="BR543" s="55" t="s">
        <v>2095</v>
      </c>
      <c r="BS543"/>
      <c r="BT543"/>
      <c r="BU543"/>
      <c r="BV543"/>
      <c r="BW543"/>
      <c r="BX543"/>
      <c r="BY543"/>
      <c r="BZ543"/>
      <c r="CA543"/>
      <c r="CB543"/>
      <c r="CC543"/>
      <c r="CG543"/>
      <c r="CH543" s="1195"/>
      <c r="CI543" s="1196"/>
      <c r="CJ543" s="1196"/>
      <c r="CK543" s="1197"/>
    </row>
    <row r="544" spans="1:101" s="4" customFormat="1" ht="12.75" customHeight="1">
      <c r="B544" s="105" t="s">
        <v>2119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0" t="s">
        <v>2120</v>
      </c>
      <c r="AH544" s="1610"/>
      <c r="AI544" s="1610"/>
      <c r="AJ544" s="1610"/>
      <c r="AK544" s="18"/>
      <c r="AL544" s="18"/>
      <c r="AM544" s="21"/>
      <c r="AN544" s="241"/>
      <c r="BE544" s="1646" t="s">
        <v>2121</v>
      </c>
      <c r="BF544" s="1647"/>
      <c r="BG544" s="1647"/>
      <c r="BH544" s="1648"/>
      <c r="BI544" s="1646" t="s">
        <v>2122</v>
      </c>
      <c r="BJ544" s="1647"/>
      <c r="BK544" s="1647"/>
      <c r="BL544" s="1648"/>
      <c r="BM544" s="1646" t="s">
        <v>2123</v>
      </c>
      <c r="BN544" s="1647"/>
      <c r="BO544" s="1647"/>
      <c r="BP544" s="1648"/>
      <c r="BQ544" s="1646" t="s">
        <v>2124</v>
      </c>
      <c r="BR544" s="1647"/>
      <c r="BS544" s="1647"/>
      <c r="BT544" s="1648"/>
      <c r="BU544" s="1646" t="s">
        <v>2125</v>
      </c>
      <c r="BV544" s="1647"/>
      <c r="BW544" s="1647"/>
      <c r="BX544" s="1648"/>
      <c r="BY544" s="1646" t="s">
        <v>2126</v>
      </c>
      <c r="BZ544" s="1647"/>
      <c r="CA544" s="1647"/>
      <c r="CB544" s="1648"/>
      <c r="CC544"/>
      <c r="CG544"/>
      <c r="CH544" s="1195"/>
      <c r="CI544" s="1196"/>
      <c r="CJ544" s="1196"/>
      <c r="CK544" s="1197"/>
    </row>
    <row r="545" spans="1:89" s="4" customFormat="1" ht="12.75" customHeight="1">
      <c r="A545" s="3"/>
      <c r="B545" s="1590" t="s">
        <v>2127</v>
      </c>
      <c r="C545" s="1590"/>
      <c r="D545" s="1590"/>
      <c r="E545" s="1590"/>
      <c r="F545" s="1590"/>
      <c r="G545" s="1590"/>
      <c r="H545" s="1590"/>
      <c r="I545" s="1590"/>
      <c r="J545" s="1590"/>
      <c r="K545" s="1590"/>
      <c r="L545" s="1590"/>
      <c r="M545" s="1590"/>
      <c r="N545" s="1590"/>
      <c r="O545" s="1590"/>
      <c r="P545" s="1590"/>
      <c r="Q545" s="1590"/>
      <c r="R545" s="1590"/>
      <c r="S545" s="1590"/>
      <c r="T545" s="1590"/>
      <c r="U545" s="1590"/>
      <c r="V545" s="1590"/>
      <c r="W545" s="1590"/>
      <c r="X545" s="1590"/>
      <c r="Y545" s="1590"/>
      <c r="Z545" s="1590"/>
      <c r="AA545" s="1590"/>
      <c r="AB545" s="1590"/>
      <c r="AC545" s="1590"/>
      <c r="AD545" s="1590"/>
      <c r="AE545" s="1590"/>
      <c r="AF545" s="1590"/>
      <c r="AG545" s="1590"/>
      <c r="AK545" s="21"/>
      <c r="AL545" s="21"/>
      <c r="AN545" s="241"/>
      <c r="AP545" s="356" t="s">
        <v>2128</v>
      </c>
      <c r="AQ545" s="357"/>
      <c r="AR545" s="357"/>
      <c r="AS545" s="357"/>
      <c r="AT545" s="357"/>
      <c r="AU545" s="357"/>
      <c r="AV545" s="358"/>
      <c r="AW545" s="357"/>
      <c r="AX545" s="357"/>
      <c r="AY545" s="358"/>
      <c r="BE545" s="1637">
        <f>IF(CH546=1,0,1)</f>
        <v>0</v>
      </c>
      <c r="BF545" s="1649"/>
      <c r="BG545" s="1649"/>
      <c r="BH545" s="1638"/>
      <c r="BI545" s="1637"/>
      <c r="BJ545" s="1649"/>
      <c r="BK545" s="1649"/>
      <c r="BL545" s="1638"/>
      <c r="BM545" s="1637"/>
      <c r="BN545" s="1649"/>
      <c r="BO545" s="1649"/>
      <c r="BP545" s="1638"/>
      <c r="BQ545" s="1637"/>
      <c r="BR545" s="1649"/>
      <c r="BS545" s="1649"/>
      <c r="BT545" s="1638"/>
      <c r="BU545" s="1646"/>
      <c r="BV545" s="1647"/>
      <c r="BW545" s="1647"/>
      <c r="BX545" s="1648"/>
      <c r="BY545" s="1646"/>
      <c r="BZ545" s="1647"/>
      <c r="CA545" s="1647"/>
      <c r="CB545" s="1648"/>
      <c r="CC545"/>
      <c r="CG545"/>
      <c r="CH545" s="1198"/>
      <c r="CI545" s="1199"/>
      <c r="CJ545" s="1199"/>
      <c r="CK545" s="1200"/>
    </row>
    <row r="546" spans="1:89" s="4" customFormat="1" ht="12.75" customHeight="1">
      <c r="A546" s="20"/>
      <c r="B546" s="1590"/>
      <c r="C546" s="1590"/>
      <c r="D546" s="1590"/>
      <c r="E546" s="1590"/>
      <c r="F546" s="1590"/>
      <c r="G546" s="1590"/>
      <c r="H546" s="1590"/>
      <c r="I546" s="1590"/>
      <c r="J546" s="1590"/>
      <c r="K546" s="1590"/>
      <c r="L546" s="1590"/>
      <c r="M546" s="1590"/>
      <c r="N546" s="1590"/>
      <c r="O546" s="1590"/>
      <c r="P546" s="1590"/>
      <c r="Q546" s="1590"/>
      <c r="R546" s="1590"/>
      <c r="S546" s="1590"/>
      <c r="T546" s="1590"/>
      <c r="U546" s="1590"/>
      <c r="V546" s="1590"/>
      <c r="W546" s="1590"/>
      <c r="X546" s="1590"/>
      <c r="Y546" s="1590"/>
      <c r="Z546" s="1590"/>
      <c r="AA546" s="1590"/>
      <c r="AB546" s="1590"/>
      <c r="AC546" s="1590"/>
      <c r="AD546" s="1590"/>
      <c r="AE546" s="1590"/>
      <c r="AF546" s="1590"/>
      <c r="AG546" s="1590"/>
      <c r="AK546" s="139"/>
      <c r="AL546" s="139"/>
      <c r="AM546" s="139"/>
      <c r="AN546" s="241"/>
      <c r="AP546" s="359" t="s">
        <v>2129</v>
      </c>
      <c r="AQ546" s="360"/>
      <c r="AR546" s="360"/>
      <c r="AS546" s="360"/>
      <c r="AT546" s="360"/>
      <c r="AU546" s="1662">
        <f>ROUNDUP(BK568*0.1,0)</f>
        <v>11</v>
      </c>
      <c r="AV546" s="1664"/>
      <c r="AW546" s="360"/>
      <c r="AX546" s="360">
        <f>AU546-AP548</f>
        <v>-95</v>
      </c>
      <c r="AY546" s="361"/>
      <c r="BE546" s="1637"/>
      <c r="BF546" s="1649"/>
      <c r="BG546" s="1649"/>
      <c r="BH546" s="1638"/>
      <c r="BI546" s="1637">
        <f>IF(AND(CH547=1,BE545=0),0,1)</f>
        <v>0</v>
      </c>
      <c r="BJ546" s="1649"/>
      <c r="BK546" s="1649"/>
      <c r="BL546" s="1638"/>
      <c r="BM546" s="1637"/>
      <c r="BN546" s="1649"/>
      <c r="BO546" s="1649"/>
      <c r="BP546" s="1638"/>
      <c r="BQ546" s="1637"/>
      <c r="BR546" s="1649"/>
      <c r="BS546" s="1649"/>
      <c r="BT546" s="1638"/>
      <c r="BU546" s="1646"/>
      <c r="BV546" s="1647"/>
      <c r="BW546" s="1647"/>
      <c r="BX546" s="1648"/>
      <c r="BY546" s="1646"/>
      <c r="BZ546" s="1647"/>
      <c r="CA546" s="1647"/>
      <c r="CB546" s="1648"/>
      <c r="CC546"/>
      <c r="CG546"/>
      <c r="CH546" s="1646">
        <f>IF(OR(Y609=0,Y609&gt;=0.1),1,0)</f>
        <v>1</v>
      </c>
      <c r="CI546" s="1647"/>
      <c r="CJ546" s="1647"/>
      <c r="CK546" s="1648"/>
    </row>
    <row r="547" spans="1:89" s="4" customFormat="1" ht="12.75" customHeight="1">
      <c r="B547" s="1590"/>
      <c r="C547" s="1590"/>
      <c r="D547" s="1590"/>
      <c r="E547" s="1590"/>
      <c r="F547" s="1590"/>
      <c r="G547" s="1590"/>
      <c r="H547" s="1590"/>
      <c r="I547" s="1590"/>
      <c r="J547" s="1590"/>
      <c r="K547" s="1590"/>
      <c r="L547" s="1590"/>
      <c r="M547" s="1590"/>
      <c r="N547" s="1590"/>
      <c r="O547" s="1590"/>
      <c r="P547" s="1590"/>
      <c r="Q547" s="1590"/>
      <c r="R547" s="1590"/>
      <c r="S547" s="1590"/>
      <c r="T547" s="1590"/>
      <c r="U547" s="1590"/>
      <c r="V547" s="1590"/>
      <c r="W547" s="1590"/>
      <c r="X547" s="1590"/>
      <c r="Y547" s="1590"/>
      <c r="Z547" s="1590"/>
      <c r="AA547" s="1590"/>
      <c r="AB547" s="1590"/>
      <c r="AC547" s="1590"/>
      <c r="AD547" s="1590"/>
      <c r="AE547" s="1590"/>
      <c r="AF547" s="1590"/>
      <c r="AG547" s="1590"/>
      <c r="AH547" s="138"/>
      <c r="AI547" s="138"/>
      <c r="AJ547" s="138"/>
      <c r="AK547" s="139"/>
      <c r="AL547" s="139"/>
      <c r="AM547" s="139"/>
      <c r="AN547" s="241"/>
      <c r="AP547" s="359"/>
      <c r="AQ547" s="360"/>
      <c r="AR547" s="360"/>
      <c r="AS547" s="360"/>
      <c r="AT547" s="360"/>
      <c r="AU547" s="360"/>
      <c r="AV547" s="361"/>
      <c r="AW547" s="360"/>
      <c r="AX547" s="360"/>
      <c r="AY547" s="361"/>
      <c r="BE547" s="1637"/>
      <c r="BF547" s="1649"/>
      <c r="BG547" s="1649"/>
      <c r="BH547" s="1638"/>
      <c r="BI547" s="1637"/>
      <c r="BJ547" s="1649"/>
      <c r="BK547" s="1649"/>
      <c r="BL547" s="1638"/>
      <c r="BM547" s="1637">
        <f>IF(AND(AND(CH548=1,BI546=0,BE545=0)),0,1)</f>
        <v>0</v>
      </c>
      <c r="BN547" s="1649"/>
      <c r="BO547" s="1649"/>
      <c r="BP547" s="1638"/>
      <c r="BQ547" s="1637"/>
      <c r="BR547" s="1649"/>
      <c r="BS547" s="1649"/>
      <c r="BT547" s="1638"/>
      <c r="BU547" s="1646"/>
      <c r="BV547" s="1647"/>
      <c r="BW547" s="1647"/>
      <c r="BX547" s="1648"/>
      <c r="BY547" s="1646"/>
      <c r="BZ547" s="1647"/>
      <c r="CA547" s="1647"/>
      <c r="CB547" s="1648"/>
      <c r="CC547"/>
      <c r="CG547"/>
      <c r="CH547" s="1646">
        <f>IF(OR(Y610=0,Y610&gt;=0.1),1,0)</f>
        <v>1</v>
      </c>
      <c r="CI547" s="1647"/>
      <c r="CJ547" s="1647"/>
      <c r="CK547" s="1648"/>
    </row>
    <row r="548" spans="1:89" s="4" customFormat="1" ht="12.75" customHeight="1">
      <c r="B548" s="1590"/>
      <c r="C548" s="1590"/>
      <c r="D548" s="1590"/>
      <c r="E548" s="1590"/>
      <c r="F548" s="1590"/>
      <c r="G548" s="1590"/>
      <c r="H548" s="1590"/>
      <c r="I548" s="1590"/>
      <c r="J548" s="1590"/>
      <c r="K548" s="1590"/>
      <c r="L548" s="1590"/>
      <c r="M548" s="1590"/>
      <c r="N548" s="1590"/>
      <c r="O548" s="1590"/>
      <c r="P548" s="1590"/>
      <c r="Q548" s="1590"/>
      <c r="R548" s="1590"/>
      <c r="S548" s="1590"/>
      <c r="T548" s="1590"/>
      <c r="U548" s="1590"/>
      <c r="V548" s="1590"/>
      <c r="W548" s="1590"/>
      <c r="X548" s="1590"/>
      <c r="Y548" s="1590"/>
      <c r="Z548" s="1590"/>
      <c r="AA548" s="1590"/>
      <c r="AB548" s="1590"/>
      <c r="AC548" s="1590"/>
      <c r="AD548" s="1590"/>
      <c r="AE548" s="1590"/>
      <c r="AF548" s="1590"/>
      <c r="AG548" s="1590"/>
      <c r="AH548" s="138"/>
      <c r="AI548" s="138"/>
      <c r="AJ548" s="138"/>
      <c r="AK548" s="139"/>
      <c r="AL548" s="139"/>
      <c r="AM548" s="139"/>
      <c r="AN548" s="241"/>
      <c r="AP548" s="1655">
        <f>SUM(T609:X613)</f>
        <v>106</v>
      </c>
      <c r="AQ548" s="1656"/>
      <c r="AR548" s="1656"/>
      <c r="AS548" s="1656"/>
      <c r="AT548" s="1657"/>
      <c r="AU548" s="360"/>
      <c r="AV548" s="361"/>
      <c r="AW548" s="360"/>
      <c r="AX548" s="360"/>
      <c r="AY548" s="361"/>
      <c r="BE548" s="1637"/>
      <c r="BF548" s="1649"/>
      <c r="BG548" s="1649"/>
      <c r="BH548" s="1638"/>
      <c r="BI548" s="1637"/>
      <c r="BJ548" s="1649"/>
      <c r="BK548" s="1649"/>
      <c r="BL548" s="1638"/>
      <c r="BM548" s="1637"/>
      <c r="BN548" s="1649"/>
      <c r="BO548" s="1649"/>
      <c r="BP548" s="1638"/>
      <c r="BQ548" s="1637">
        <f>IF(AND(AND(AND(CH549=1,BM547=0,BI546=0,BE545=0))),0,1)</f>
        <v>0</v>
      </c>
      <c r="BR548" s="1649"/>
      <c r="BS548" s="1649"/>
      <c r="BT548" s="1638"/>
      <c r="BU548" s="1646"/>
      <c r="BV548" s="1647"/>
      <c r="BW548" s="1647"/>
      <c r="BX548" s="1648"/>
      <c r="BY548" s="1646"/>
      <c r="BZ548" s="1647"/>
      <c r="CA548" s="1647"/>
      <c r="CB548" s="1648"/>
      <c r="CC548"/>
      <c r="CG548"/>
      <c r="CH548" s="1646">
        <f>IF(OR(Y611=0,Y611&gt;=0.1),1,0)</f>
        <v>1</v>
      </c>
      <c r="CI548" s="1647"/>
      <c r="CJ548" s="1647"/>
      <c r="CK548" s="1648"/>
    </row>
    <row r="549" spans="1:89" s="4" customFormat="1" ht="12.75" customHeight="1">
      <c r="B549" s="1590"/>
      <c r="C549" s="1590"/>
      <c r="D549" s="1590"/>
      <c r="E549" s="1590"/>
      <c r="F549" s="1590"/>
      <c r="G549" s="1590"/>
      <c r="H549" s="1590"/>
      <c r="I549" s="1590"/>
      <c r="J549" s="1590"/>
      <c r="K549" s="1590"/>
      <c r="L549" s="1590"/>
      <c r="M549" s="1590"/>
      <c r="N549" s="1590"/>
      <c r="O549" s="1590"/>
      <c r="P549" s="1590"/>
      <c r="Q549" s="1590"/>
      <c r="R549" s="1590"/>
      <c r="S549" s="1590"/>
      <c r="T549" s="1590"/>
      <c r="U549" s="1590"/>
      <c r="V549" s="1590"/>
      <c r="W549" s="1590"/>
      <c r="X549" s="1590"/>
      <c r="Y549" s="1590"/>
      <c r="Z549" s="1590"/>
      <c r="AA549" s="1590"/>
      <c r="AB549" s="1590"/>
      <c r="AC549" s="1590"/>
      <c r="AD549" s="1590"/>
      <c r="AE549" s="1590"/>
      <c r="AF549" s="1590"/>
      <c r="AG549" s="1590"/>
      <c r="AH549" s="138"/>
      <c r="AI549" s="138"/>
      <c r="AJ549" s="138"/>
      <c r="AK549" s="139"/>
      <c r="AL549" s="139"/>
      <c r="AM549" s="139"/>
      <c r="AN549" s="241"/>
      <c r="AP549" s="362"/>
      <c r="AQ549" s="363"/>
      <c r="AR549" s="363"/>
      <c r="AS549" s="363"/>
      <c r="AT549" s="364" t="s">
        <v>2116</v>
      </c>
      <c r="AU549" s="1662" t="str">
        <f>IF(AP548&gt;=AU546,"passed","failed")</f>
        <v>passed</v>
      </c>
      <c r="AV549" s="1663"/>
      <c r="AW549" s="1664"/>
      <c r="AX549" s="365"/>
      <c r="AY549" s="366"/>
      <c r="BE549" s="1637"/>
      <c r="BF549" s="1649"/>
      <c r="BG549" s="1649"/>
      <c r="BH549" s="1638"/>
      <c r="BI549" s="1637"/>
      <c r="BJ549" s="1649"/>
      <c r="BK549" s="1649"/>
      <c r="BL549" s="1638"/>
      <c r="BM549" s="1637"/>
      <c r="BN549" s="1649"/>
      <c r="BO549" s="1649"/>
      <c r="BP549" s="1638"/>
      <c r="BQ549" s="1637"/>
      <c r="BR549" s="1649"/>
      <c r="BS549" s="1649"/>
      <c r="BT549" s="1638"/>
      <c r="BU549" s="1637">
        <f>IF(AND(AND(AND(AND(CH550=1,BQ548=0,BM547=0,BI546=0,BE545=0)))),0,1)</f>
        <v>0</v>
      </c>
      <c r="BV549" s="1649"/>
      <c r="BW549" s="1649"/>
      <c r="BX549" s="1638"/>
      <c r="BY549" s="1646"/>
      <c r="BZ549" s="1647"/>
      <c r="CA549" s="1647"/>
      <c r="CB549" s="1648"/>
      <c r="CC549"/>
      <c r="CD549"/>
      <c r="CE549"/>
      <c r="CF549"/>
      <c r="CG549"/>
      <c r="CH549" s="1646">
        <f>IF(OR(Y612=0,Y612&gt;=0.1),1,0)</f>
        <v>1</v>
      </c>
      <c r="CI549" s="1647"/>
      <c r="CJ549" s="1647"/>
      <c r="CK549" s="1648"/>
    </row>
    <row r="550" spans="1:89" s="4" customFormat="1" ht="13.7" customHeight="1">
      <c r="B550" s="1590"/>
      <c r="C550" s="1590"/>
      <c r="D550" s="1590"/>
      <c r="E550" s="1590"/>
      <c r="F550" s="1590"/>
      <c r="G550" s="1590"/>
      <c r="H550" s="1590"/>
      <c r="I550" s="1590"/>
      <c r="J550" s="1590"/>
      <c r="K550" s="1590"/>
      <c r="L550" s="1590"/>
      <c r="M550" s="1590"/>
      <c r="N550" s="1590"/>
      <c r="O550" s="1590"/>
      <c r="P550" s="1590"/>
      <c r="Q550" s="1590"/>
      <c r="R550" s="1590"/>
      <c r="S550" s="1590"/>
      <c r="T550" s="1590"/>
      <c r="U550" s="1590"/>
      <c r="V550" s="1590"/>
      <c r="W550" s="1590"/>
      <c r="X550" s="1590"/>
      <c r="Y550" s="1590"/>
      <c r="Z550" s="1590"/>
      <c r="AA550" s="1590"/>
      <c r="AB550" s="1590"/>
      <c r="AC550" s="1590"/>
      <c r="AD550" s="1590"/>
      <c r="AE550" s="1590"/>
      <c r="AF550" s="1590"/>
      <c r="AG550" s="1590"/>
      <c r="AH550" s="138"/>
      <c r="AI550" s="138"/>
      <c r="AJ550" s="138"/>
      <c r="AK550" s="139"/>
      <c r="AL550" s="139"/>
      <c r="AM550" s="139"/>
      <c r="AN550" s="241"/>
      <c r="BE550" s="1637">
        <f>SUM(BE545:BH549)</f>
        <v>0</v>
      </c>
      <c r="BF550" s="1649"/>
      <c r="BG550" s="1649"/>
      <c r="BH550" s="1638"/>
      <c r="BI550" s="1637">
        <f>SUM(BI545:BL549)</f>
        <v>0</v>
      </c>
      <c r="BJ550" s="1649"/>
      <c r="BK550" s="1649"/>
      <c r="BL550" s="1638"/>
      <c r="BM550" s="1637">
        <f>SUM(BM545:BP549)</f>
        <v>0</v>
      </c>
      <c r="BN550" s="1649"/>
      <c r="BO550" s="1649"/>
      <c r="BP550" s="1638"/>
      <c r="BQ550" s="1637">
        <f>SUM(BQ545:BT549)</f>
        <v>0</v>
      </c>
      <c r="BR550" s="1649"/>
      <c r="BS550" s="1649"/>
      <c r="BT550" s="1638"/>
      <c r="BU550" s="1637">
        <f>SUM(BU545:BX549)</f>
        <v>0</v>
      </c>
      <c r="BV550" s="1649"/>
      <c r="BW550" s="1649"/>
      <c r="BX550" s="1638"/>
      <c r="BY550" s="1637">
        <f>SUM(BY545:CB549)</f>
        <v>0</v>
      </c>
      <c r="BZ550" s="1649"/>
      <c r="CA550" s="1649"/>
      <c r="CB550" s="1638"/>
      <c r="CC550" s="1646">
        <f>IF(AND(CH546=1,T609&gt;0),0,SUM(BE550:CB550))</f>
        <v>0</v>
      </c>
      <c r="CD550" s="1647"/>
      <c r="CE550" s="1647"/>
      <c r="CF550" s="1648"/>
      <c r="CG550"/>
      <c r="CH550" s="1646">
        <f>IF(OR(Y613=0,Y613&gt;=0.1),1,0)</f>
        <v>1</v>
      </c>
      <c r="CI550" s="1647"/>
      <c r="CJ550" s="1647"/>
      <c r="CK550" s="1648"/>
    </row>
    <row r="551" spans="1:89" s="4" customFormat="1" ht="12.4" customHeight="1">
      <c r="B551" s="1670" t="s">
        <v>2130</v>
      </c>
      <c r="C551" s="1670"/>
      <c r="D551" s="1670"/>
      <c r="E551" s="1670"/>
      <c r="F551" s="1670"/>
      <c r="G551" s="1670"/>
      <c r="H551" s="1670"/>
      <c r="I551" s="1670"/>
      <c r="J551" s="1670"/>
      <c r="K551" s="1670"/>
      <c r="L551" s="1670"/>
      <c r="M551" s="1670"/>
      <c r="N551" s="1670"/>
      <c r="O551" s="1670"/>
      <c r="P551" s="1670"/>
      <c r="Q551" s="1670"/>
      <c r="R551" s="1670"/>
      <c r="S551" s="1670"/>
      <c r="T551" s="1670"/>
      <c r="U551" s="1670"/>
      <c r="V551" s="1670"/>
      <c r="W551" s="1670"/>
      <c r="X551" s="1670"/>
      <c r="Y551" s="1670"/>
      <c r="Z551" s="1670"/>
      <c r="AA551" s="1670"/>
      <c r="AB551" s="1670"/>
      <c r="AC551" s="1670"/>
      <c r="AD551" s="1670"/>
      <c r="AE551" s="1670"/>
      <c r="AF551" s="1670"/>
      <c r="AG551" s="1670"/>
      <c r="AH551" s="138"/>
      <c r="AI551" s="138"/>
      <c r="AJ551" s="138"/>
      <c r="AK551" s="139"/>
      <c r="AL551" s="139"/>
      <c r="AM551" s="139"/>
      <c r="AN551" s="241"/>
    </row>
    <row r="552" spans="1:89" s="4" customFormat="1" ht="21" customHeight="1">
      <c r="B552" s="1670"/>
      <c r="C552" s="1670"/>
      <c r="D552" s="1670"/>
      <c r="E552" s="1670"/>
      <c r="F552" s="1670"/>
      <c r="G552" s="1670"/>
      <c r="H552" s="1670"/>
      <c r="I552" s="1670"/>
      <c r="J552" s="1670"/>
      <c r="K552" s="1670"/>
      <c r="L552" s="1670"/>
      <c r="M552" s="1670"/>
      <c r="N552" s="1670"/>
      <c r="O552" s="1670"/>
      <c r="P552" s="1670"/>
      <c r="Q552" s="1670"/>
      <c r="R552" s="1670"/>
      <c r="S552" s="1670"/>
      <c r="T552" s="1670"/>
      <c r="U552" s="1670"/>
      <c r="V552" s="1670"/>
      <c r="W552" s="1670"/>
      <c r="X552" s="1670"/>
      <c r="Y552" s="1670"/>
      <c r="Z552" s="1670"/>
      <c r="AA552" s="1670"/>
      <c r="AB552" s="1670"/>
      <c r="AC552" s="1670"/>
      <c r="AD552" s="1670"/>
      <c r="AE552" s="1670"/>
      <c r="AF552" s="1670"/>
      <c r="AG552" s="1670"/>
      <c r="AH552" s="138"/>
      <c r="AI552" s="138"/>
      <c r="AJ552" s="138"/>
      <c r="AK552" s="139"/>
      <c r="AL552" s="139"/>
      <c r="AM552" s="139"/>
      <c r="AN552" s="241"/>
      <c r="AP552" s="121" t="s">
        <v>2131</v>
      </c>
      <c r="AQ552" s="122"/>
      <c r="AR552" s="122"/>
      <c r="AS552" s="122"/>
      <c r="AT552" s="122"/>
      <c r="AU552" s="122"/>
      <c r="AV552" s="122"/>
      <c r="AW552" s="122"/>
      <c r="AX552" s="122"/>
      <c r="AY552" s="123"/>
    </row>
    <row r="553" spans="1:89" s="4" customFormat="1" ht="12.75" customHeight="1">
      <c r="B553" s="1670" t="s">
        <v>2132</v>
      </c>
      <c r="C553" s="1670"/>
      <c r="D553" s="1670"/>
      <c r="E553" s="1670"/>
      <c r="F553" s="1670"/>
      <c r="G553" s="1670"/>
      <c r="H553" s="1670"/>
      <c r="I553" s="1670"/>
      <c r="J553" s="1670"/>
      <c r="K553" s="1670"/>
      <c r="L553" s="1670"/>
      <c r="M553" s="1670"/>
      <c r="N553" s="1670"/>
      <c r="O553" s="1670"/>
      <c r="P553" s="1670"/>
      <c r="Q553" s="1670"/>
      <c r="R553" s="1670"/>
      <c r="S553" s="1670"/>
      <c r="T553" s="1670"/>
      <c r="U553" s="1670"/>
      <c r="V553" s="1670"/>
      <c r="W553" s="1670"/>
      <c r="X553" s="1670"/>
      <c r="Y553" s="1670"/>
      <c r="Z553" s="1670"/>
      <c r="AA553" s="1670"/>
      <c r="AB553" s="1670"/>
      <c r="AC553" s="1670"/>
      <c r="AD553" s="1670"/>
      <c r="AE553" s="1670"/>
      <c r="AF553" s="1670"/>
      <c r="AG553" s="581"/>
      <c r="AH553" s="138"/>
      <c r="AI553" s="138"/>
      <c r="AJ553" s="138"/>
      <c r="AK553" s="139"/>
      <c r="AL553" s="139"/>
      <c r="AM553" s="139"/>
      <c r="AN553" s="241"/>
      <c r="AP553" s="124" t="s">
        <v>2133</v>
      </c>
      <c r="AQ553" s="125"/>
      <c r="AR553" s="125"/>
      <c r="AS553" s="125"/>
      <c r="AT553" s="125"/>
      <c r="AU553" s="125"/>
      <c r="AV553" s="125"/>
      <c r="AW553" s="125"/>
      <c r="AX553" s="132"/>
      <c r="AY553" s="132"/>
    </row>
    <row r="554" spans="1:89" s="4" customFormat="1" ht="12.75" customHeight="1">
      <c r="B554" s="1670"/>
      <c r="C554" s="1670"/>
      <c r="D554" s="1670"/>
      <c r="E554" s="1670"/>
      <c r="F554" s="1670"/>
      <c r="G554" s="1670"/>
      <c r="H554" s="1670"/>
      <c r="I554" s="1670"/>
      <c r="J554" s="1670"/>
      <c r="K554" s="1670"/>
      <c r="L554" s="1670"/>
      <c r="M554" s="1670"/>
      <c r="N554" s="1670"/>
      <c r="O554" s="1670"/>
      <c r="P554" s="1670"/>
      <c r="Q554" s="1670"/>
      <c r="R554" s="1670"/>
      <c r="S554" s="1670"/>
      <c r="T554" s="1670"/>
      <c r="U554" s="1670"/>
      <c r="V554" s="1670"/>
      <c r="W554" s="1670"/>
      <c r="X554" s="1670"/>
      <c r="Y554" s="1670"/>
      <c r="Z554" s="1670"/>
      <c r="AA554" s="1670"/>
      <c r="AB554" s="1670"/>
      <c r="AC554" s="1670"/>
      <c r="AD554" s="1670"/>
      <c r="AE554" s="1670"/>
      <c r="AF554" s="1670"/>
      <c r="AG554" s="138"/>
      <c r="AH554" s="138"/>
      <c r="AI554" s="138"/>
      <c r="AJ554" s="138"/>
      <c r="AK554" s="139"/>
      <c r="AL554" s="139"/>
      <c r="AM554" s="139"/>
      <c r="AN554" s="241"/>
      <c r="AP554" s="126"/>
      <c r="AQ554" s="127"/>
      <c r="AR554" s="127"/>
      <c r="AS554" s="127"/>
      <c r="AT554" s="133" t="s">
        <v>2116</v>
      </c>
      <c r="AU554" s="127"/>
      <c r="AV554" s="1637" t="str">
        <f>IF(BJ590&gt;0,"failed","passed")</f>
        <v>passed</v>
      </c>
      <c r="AW554" s="1649"/>
      <c r="AX554" s="1649"/>
      <c r="AY554" s="1638"/>
    </row>
    <row r="555" spans="1:89" s="4" customFormat="1" ht="12.4" customHeight="1">
      <c r="B555" s="582" t="s">
        <v>2134</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2135</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13" t="s">
        <v>2136</v>
      </c>
      <c r="R557" s="1613"/>
      <c r="S557" s="1613"/>
      <c r="T557" s="1613"/>
      <c r="U557" s="1613"/>
      <c r="V557" s="1613"/>
      <c r="W557" s="1613"/>
      <c r="X557" s="1613"/>
      <c r="Y557" s="1613"/>
      <c r="Z557" s="1613"/>
      <c r="AA557" s="1613"/>
      <c r="AB557" s="1613"/>
      <c r="AC557" s="1613"/>
      <c r="AD557" s="1613"/>
      <c r="AE557" s="1613"/>
      <c r="AF557" s="1613"/>
      <c r="AG557" s="138"/>
      <c r="AH557" s="138"/>
      <c r="AI557" s="138"/>
      <c r="AN557" s="241"/>
      <c r="AP557" s="6" t="s">
        <v>2137</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13"/>
      <c r="R558" s="1613"/>
      <c r="S558" s="1613"/>
      <c r="T558" s="1613"/>
      <c r="U558" s="1613"/>
      <c r="V558" s="1613"/>
      <c r="W558" s="1613"/>
      <c r="X558" s="1613"/>
      <c r="Y558" s="1613"/>
      <c r="Z558" s="1613"/>
      <c r="AA558" s="1613"/>
      <c r="AB558" s="1613"/>
      <c r="AC558" s="1613"/>
      <c r="AD558" s="1613"/>
      <c r="AE558" s="1613"/>
      <c r="AF558" s="1613"/>
      <c r="AN558" s="241"/>
      <c r="AP558" s="46" t="s">
        <v>2138</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87" t="s">
        <v>2139</v>
      </c>
      <c r="R559" s="1588"/>
      <c r="S559" s="1618" t="s">
        <v>2140</v>
      </c>
      <c r="T559" s="1618"/>
      <c r="U559" s="1587">
        <v>0.5</v>
      </c>
      <c r="V559" s="1588"/>
      <c r="W559" s="1587">
        <v>0.45</v>
      </c>
      <c r="X559" s="1588"/>
      <c r="Y559" s="1587">
        <v>0.4</v>
      </c>
      <c r="Z559" s="1588"/>
      <c r="AA559" s="1587">
        <v>0.35</v>
      </c>
      <c r="AB559" s="1588"/>
      <c r="AC559" s="1660">
        <v>0.3</v>
      </c>
      <c r="AD559" s="1661"/>
      <c r="AE559" s="1587">
        <v>0.2</v>
      </c>
      <c r="AF559" s="1588"/>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92"/>
      <c r="P560" s="1593"/>
      <c r="Q560" s="1598"/>
      <c r="R560" s="1597"/>
      <c r="S560" s="1773"/>
      <c r="T560" s="1773"/>
      <c r="U560" s="1597"/>
      <c r="V560" s="1597"/>
      <c r="W560" s="1597"/>
      <c r="X560" s="1597"/>
      <c r="Y560" s="1597"/>
      <c r="Z560" s="1597"/>
      <c r="AA560" s="1772"/>
      <c r="AB560" s="1772"/>
      <c r="AC560" s="1597"/>
      <c r="AD560" s="1597"/>
      <c r="AE560" s="1658"/>
      <c r="AF560" s="1659"/>
      <c r="AN560" s="241"/>
      <c r="AP560" s="120" t="s">
        <v>2141</v>
      </c>
      <c r="AQ560" s="9"/>
      <c r="AR560" s="9"/>
      <c r="AS560" s="9"/>
      <c r="AT560" s="1646" t="str">
        <f>IF(OR(AV554="passed",BD558="passed"),"passed","failed")</f>
        <v>passed</v>
      </c>
      <c r="AU560" s="1647"/>
      <c r="AV560" s="1647"/>
      <c r="AW560" s="1647"/>
      <c r="AX560" s="1648"/>
    </row>
    <row r="561" spans="1:96" s="4" customFormat="1" ht="12.75" customHeight="1">
      <c r="B561" s="56"/>
      <c r="I561" s="184"/>
      <c r="J561" s="138"/>
      <c r="N561" s="37"/>
      <c r="O561" s="1592"/>
      <c r="P561" s="1593"/>
      <c r="Q561" s="1594"/>
      <c r="R561" s="1591"/>
      <c r="S561" s="1591"/>
      <c r="T561" s="1591"/>
      <c r="U561" s="1591"/>
      <c r="V561" s="1591"/>
      <c r="W561" s="1591"/>
      <c r="X561" s="1591"/>
      <c r="Y561" s="1589"/>
      <c r="Z561" s="1589"/>
      <c r="AA561" s="1591"/>
      <c r="AB561" s="1591"/>
      <c r="AC561" s="1589"/>
      <c r="AD561" s="1589"/>
      <c r="AE561" s="1595"/>
      <c r="AF561" s="1596"/>
      <c r="AN561" s="241"/>
      <c r="AP561"/>
      <c r="AQ561"/>
      <c r="AR561"/>
      <c r="AS561"/>
      <c r="AT561"/>
      <c r="AU561"/>
      <c r="AV561"/>
      <c r="AW561"/>
      <c r="AX561"/>
      <c r="AY561"/>
    </row>
    <row r="562" spans="1:96" s="4" customFormat="1" ht="12.75" customHeight="1">
      <c r="B562" s="56"/>
      <c r="I562" s="184"/>
      <c r="J562" s="138"/>
      <c r="N562" s="37"/>
      <c r="O562" s="1592"/>
      <c r="P562" s="1593"/>
      <c r="Q562" s="1594"/>
      <c r="R562" s="1591"/>
      <c r="S562" s="1591"/>
      <c r="T562" s="1591"/>
      <c r="U562" s="1591"/>
      <c r="V562" s="1591"/>
      <c r="W562" s="1591"/>
      <c r="X562" s="1591"/>
      <c r="Y562" s="1591"/>
      <c r="Z562" s="1591"/>
      <c r="AA562" s="1589"/>
      <c r="AB562" s="1589"/>
      <c r="AC562" s="1591"/>
      <c r="AD562" s="1591"/>
      <c r="AE562" s="1668"/>
      <c r="AF562" s="1669"/>
      <c r="AN562" s="241"/>
      <c r="AP562" s="129" t="s">
        <v>2142</v>
      </c>
      <c r="AQ562" s="130"/>
      <c r="AR562" s="130"/>
      <c r="AS562" s="130"/>
      <c r="AT562" s="130"/>
      <c r="AU562" s="130"/>
      <c r="AV562" s="131"/>
      <c r="AW562" s="1665" t="str">
        <f>IF(AND(AND(AND(AND(AS542="passed",AU549="passed",BD558="passed",SUM(T609:X613)&gt;1)))),"YES","NO")</f>
        <v>YES</v>
      </c>
      <c r="AX562" s="1666"/>
      <c r="AY562" s="1667"/>
      <c r="AZ562" s="36"/>
      <c r="BA562" s="36"/>
      <c r="BB562" s="36"/>
      <c r="BC562" s="36"/>
      <c r="BD562" s="36"/>
      <c r="BE562" s="21"/>
      <c r="BF562" s="21"/>
      <c r="BG562" s="21"/>
    </row>
    <row r="563" spans="1:96" s="4" customFormat="1" ht="12.75" customHeight="1">
      <c r="B563" s="56"/>
      <c r="I563" s="184"/>
      <c r="J563" s="138"/>
      <c r="N563" s="37"/>
      <c r="O563" s="1592"/>
      <c r="P563" s="1593"/>
      <c r="Q563" s="1594"/>
      <c r="R563" s="1591"/>
      <c r="S563" s="1591"/>
      <c r="T563" s="1591"/>
      <c r="U563" s="1591"/>
      <c r="V563" s="1591"/>
      <c r="W563" s="1591"/>
      <c r="X563" s="1591"/>
      <c r="Y563" s="1589"/>
      <c r="Z563" s="1589"/>
      <c r="AA563" s="1591"/>
      <c r="AB563" s="1591"/>
      <c r="AC563" s="1589"/>
      <c r="AD563" s="1589"/>
      <c r="AE563" s="1595"/>
      <c r="AF563" s="1596"/>
      <c r="AN563" s="241"/>
    </row>
    <row r="564" spans="1:96" s="4" customFormat="1" ht="12.75" customHeight="1">
      <c r="B564" s="56"/>
      <c r="I564" s="184"/>
      <c r="J564" s="138"/>
      <c r="N564" s="37"/>
      <c r="O564" s="1592"/>
      <c r="P564" s="1593"/>
      <c r="Q564" s="1594"/>
      <c r="R564" s="1591"/>
      <c r="S564" s="1591"/>
      <c r="T564" s="1591"/>
      <c r="U564" s="1591"/>
      <c r="V564" s="1591"/>
      <c r="W564" s="1589"/>
      <c r="X564" s="1589"/>
      <c r="Y564" s="1591"/>
      <c r="Z564" s="1591"/>
      <c r="AA564" s="1589"/>
      <c r="AB564" s="1589"/>
      <c r="AC564" s="1591"/>
      <c r="AD564" s="1591"/>
      <c r="AE564" s="1668"/>
      <c r="AF564" s="1669"/>
      <c r="AN564" s="241"/>
    </row>
    <row r="565" spans="1:96" s="4" customFormat="1" ht="12.75" customHeight="1">
      <c r="B565" s="56"/>
      <c r="I565" s="184"/>
      <c r="J565" s="138"/>
      <c r="N565" s="37"/>
      <c r="O565" s="1592"/>
      <c r="P565" s="1593"/>
      <c r="Q565" s="1594"/>
      <c r="R565" s="1591"/>
      <c r="S565" s="1591"/>
      <c r="T565" s="1591"/>
      <c r="U565" s="1591"/>
      <c r="V565" s="1591"/>
      <c r="W565" s="1591"/>
      <c r="X565" s="1591"/>
      <c r="Y565" s="1589"/>
      <c r="Z565" s="1589"/>
      <c r="AA565" s="1591"/>
      <c r="AB565" s="1591"/>
      <c r="AC565" s="1589"/>
      <c r="AD565" s="1589"/>
      <c r="AE565" s="1595"/>
      <c r="AF565" s="1596"/>
      <c r="AN565" s="241"/>
      <c r="AU565" s="21"/>
      <c r="AV565" s="21"/>
      <c r="AW565" s="8"/>
      <c r="AX565" s="9"/>
      <c r="AY565" s="9"/>
      <c r="AZ565" s="53" t="s">
        <v>2143</v>
      </c>
      <c r="BA565" s="1754" t="s">
        <v>2144</v>
      </c>
      <c r="BB565" s="1755"/>
      <c r="BC565" s="1755"/>
      <c r="BD565" s="1755"/>
      <c r="BE565" s="1756"/>
      <c r="BF565" s="1605">
        <f>SUM(O609:S613)</f>
        <v>106</v>
      </c>
      <c r="BG565" s="1606"/>
      <c r="BH565" s="1606"/>
      <c r="BI565" s="1606"/>
      <c r="BJ565" s="1607"/>
      <c r="BK565" s="1605">
        <f>SUM(T609:X613)</f>
        <v>106</v>
      </c>
      <c r="BL565" s="1606"/>
      <c r="BM565" s="1606"/>
      <c r="BN565" s="1606"/>
      <c r="BO565" s="1607"/>
    </row>
    <row r="566" spans="1:96" s="4" customFormat="1" ht="12.75" customHeight="1">
      <c r="B566" s="32"/>
      <c r="I566" s="1375" t="s">
        <v>2081</v>
      </c>
      <c r="J566" s="1376"/>
      <c r="K566" s="1376"/>
      <c r="L566" s="1376"/>
      <c r="M566" s="1376"/>
      <c r="N566" s="1377"/>
      <c r="O566" s="1592">
        <v>0.5</v>
      </c>
      <c r="P566" s="1593"/>
      <c r="Q566" s="1810"/>
      <c r="R566" s="1619"/>
      <c r="S566" s="1591"/>
      <c r="T566" s="1591"/>
      <c r="U566" s="1617" t="s">
        <v>2145</v>
      </c>
      <c r="V566" s="1617"/>
      <c r="W566" s="1812">
        <v>37.5</v>
      </c>
      <c r="X566" s="1812"/>
      <c r="Y566" s="1619"/>
      <c r="Z566" s="1619"/>
      <c r="AA566" s="1812"/>
      <c r="AB566" s="1812"/>
      <c r="AC566" s="1619"/>
      <c r="AD566" s="1619"/>
      <c r="AE566" s="1764"/>
      <c r="AF566" s="1765"/>
      <c r="AN566" s="241"/>
      <c r="CL566"/>
      <c r="CM566"/>
    </row>
    <row r="567" spans="1:96" s="4" customFormat="1" ht="12.75" customHeight="1">
      <c r="B567" s="97"/>
      <c r="C567" s="54"/>
      <c r="I567" s="1375"/>
      <c r="J567" s="1376"/>
      <c r="K567" s="1376"/>
      <c r="L567" s="1376"/>
      <c r="M567" s="1376"/>
      <c r="N567" s="1377"/>
      <c r="O567" s="1592">
        <v>0.45</v>
      </c>
      <c r="P567" s="1593"/>
      <c r="Q567" s="1594"/>
      <c r="R567" s="1591"/>
      <c r="S567" s="1591"/>
      <c r="T567" s="1591"/>
      <c r="U567" s="1680" t="s">
        <v>2146</v>
      </c>
      <c r="V567" s="1680"/>
      <c r="W567" s="1589">
        <v>33.799999999999997</v>
      </c>
      <c r="X567" s="1589"/>
      <c r="Y567" s="1589"/>
      <c r="Z567" s="1589"/>
      <c r="AA567" s="1591"/>
      <c r="AB567" s="1591"/>
      <c r="AC567" s="1589"/>
      <c r="AD567" s="1589"/>
      <c r="AE567" s="1595"/>
      <c r="AF567" s="1596"/>
      <c r="AN567" s="241"/>
      <c r="CL567"/>
      <c r="CM567"/>
    </row>
    <row r="568" spans="1:96" s="4" customFormat="1" ht="12.75" customHeight="1">
      <c r="B568" s="37"/>
      <c r="C568" s="37"/>
      <c r="D568" s="37"/>
      <c r="E568" s="37"/>
      <c r="I568" s="1375"/>
      <c r="J568" s="1376"/>
      <c r="K568" s="1376"/>
      <c r="L568" s="1376"/>
      <c r="M568" s="1376"/>
      <c r="N568" s="1377"/>
      <c r="O568" s="1592">
        <v>0.4</v>
      </c>
      <c r="P568" s="1593"/>
      <c r="Q568" s="1594"/>
      <c r="R568" s="1591"/>
      <c r="S568" s="1680" t="s">
        <v>2147</v>
      </c>
      <c r="T568" s="1680"/>
      <c r="U568" s="1589">
        <v>20</v>
      </c>
      <c r="V568" s="1589"/>
      <c r="W568" s="1589">
        <v>30</v>
      </c>
      <c r="X568" s="1589"/>
      <c r="Y568" s="1589"/>
      <c r="Z568" s="1589"/>
      <c r="AA568" s="1589"/>
      <c r="AB568" s="1589"/>
      <c r="AC568" s="1589"/>
      <c r="AD568" s="1589"/>
      <c r="AE568" s="1595"/>
      <c r="AF568" s="1596"/>
      <c r="AN568" s="241"/>
      <c r="AP568" s="1757" t="s">
        <v>2148</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766">
        <f>BF565</f>
        <v>106</v>
      </c>
      <c r="BL568" s="1767"/>
      <c r="BM568" s="1767"/>
      <c r="BN568" s="1767"/>
      <c r="BO568" s="176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75"/>
      <c r="J569" s="1376"/>
      <c r="K569" s="1376"/>
      <c r="L569" s="1376"/>
      <c r="M569" s="1376"/>
      <c r="N569" s="1377"/>
      <c r="O569" s="1592">
        <v>0.35</v>
      </c>
      <c r="P569" s="1593"/>
      <c r="Q569" s="1594"/>
      <c r="R569" s="1591"/>
      <c r="S569" s="1680" t="s">
        <v>2149</v>
      </c>
      <c r="T569" s="1680"/>
      <c r="U569" s="1589">
        <v>17.5</v>
      </c>
      <c r="V569" s="1589"/>
      <c r="W569" s="1589">
        <v>26.3</v>
      </c>
      <c r="X569" s="1589"/>
      <c r="Y569" s="1589">
        <v>35</v>
      </c>
      <c r="Z569" s="1589"/>
      <c r="AA569" s="1589"/>
      <c r="AB569" s="1589"/>
      <c r="AC569" s="1589">
        <v>50</v>
      </c>
      <c r="AD569" s="1589"/>
      <c r="AE569" s="1595"/>
      <c r="AF569" s="1596"/>
      <c r="AN569" s="24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769"/>
      <c r="BL569" s="1770"/>
      <c r="BM569" s="1770"/>
      <c r="BN569" s="1770"/>
      <c r="BO569" s="177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75"/>
      <c r="J570" s="1376"/>
      <c r="K570" s="1376"/>
      <c r="L570" s="1376"/>
      <c r="M570" s="1376"/>
      <c r="N570" s="1377"/>
      <c r="O570" s="1592">
        <v>0.3</v>
      </c>
      <c r="P570" s="1593"/>
      <c r="Q570" s="1594"/>
      <c r="R570" s="1591"/>
      <c r="S570" s="1680" t="s">
        <v>2150</v>
      </c>
      <c r="T570" s="1680"/>
      <c r="U570" s="1589">
        <v>15</v>
      </c>
      <c r="V570" s="1589"/>
      <c r="W570" s="1589">
        <v>22.5</v>
      </c>
      <c r="X570" s="1589"/>
      <c r="Y570" s="1589">
        <v>30</v>
      </c>
      <c r="Z570" s="1589"/>
      <c r="AA570" s="1589">
        <v>37.5</v>
      </c>
      <c r="AB570" s="1589"/>
      <c r="AC570" s="1589">
        <v>45</v>
      </c>
      <c r="AD570" s="1589"/>
      <c r="AE570" s="1595"/>
      <c r="AF570" s="1596"/>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78">
        <v>5</v>
      </c>
      <c r="BK570" s="1179"/>
      <c r="BL570" s="1179"/>
      <c r="BM570" s="1179"/>
      <c r="BN570" s="1180"/>
      <c r="BO570" s="1178">
        <v>4</v>
      </c>
      <c r="BP570" s="1179"/>
      <c r="BQ570" s="1179"/>
      <c r="BR570" s="1179"/>
      <c r="BS570" s="1180"/>
      <c r="BT570" s="1178">
        <v>3</v>
      </c>
      <c r="BU570" s="1179"/>
      <c r="BV570" s="1179"/>
      <c r="BW570" s="1179"/>
      <c r="BX570" s="1180"/>
      <c r="BY570" s="1178">
        <v>2</v>
      </c>
      <c r="BZ570" s="1179"/>
      <c r="CA570" s="1179"/>
      <c r="CB570" s="1179"/>
      <c r="CC570" s="1180"/>
      <c r="CD570" s="1178">
        <v>1</v>
      </c>
      <c r="CE570" s="1179"/>
      <c r="CF570" s="1179"/>
      <c r="CG570" s="1179"/>
      <c r="CH570" s="1180"/>
      <c r="CI570" s="1178">
        <v>0</v>
      </c>
      <c r="CJ570" s="1179"/>
      <c r="CK570" s="1179"/>
      <c r="CL570" s="1179"/>
      <c r="CM570" s="1180"/>
      <c r="CN570" s="21"/>
      <c r="CO570" s="21"/>
      <c r="CP570" s="21"/>
      <c r="CQ570" s="21"/>
      <c r="CR570" s="21"/>
    </row>
    <row r="571" spans="1:96" s="4" customFormat="1" ht="12.75" customHeight="1">
      <c r="B571" s="37"/>
      <c r="C571" s="37"/>
      <c r="D571" s="37"/>
      <c r="E571" s="37"/>
      <c r="I571" s="1375"/>
      <c r="J571" s="1376"/>
      <c r="K571" s="1376"/>
      <c r="L571" s="1376"/>
      <c r="M571" s="1376"/>
      <c r="N571" s="1377"/>
      <c r="O571" s="1592">
        <v>0.25</v>
      </c>
      <c r="P571" s="1593"/>
      <c r="Q571" s="1594"/>
      <c r="R571" s="1591"/>
      <c r="S571" s="1680" t="s">
        <v>2151</v>
      </c>
      <c r="T571" s="1680"/>
      <c r="U571" s="1589">
        <v>12.5</v>
      </c>
      <c r="V571" s="1589"/>
      <c r="W571" s="1589">
        <v>18.8</v>
      </c>
      <c r="X571" s="1589"/>
      <c r="Y571" s="1589">
        <v>25</v>
      </c>
      <c r="Z571" s="1589"/>
      <c r="AA571" s="1589">
        <v>31.3</v>
      </c>
      <c r="AB571" s="1589"/>
      <c r="AC571" s="1589">
        <v>37.5</v>
      </c>
      <c r="AD571" s="1589"/>
      <c r="AE571" s="1595">
        <v>50</v>
      </c>
      <c r="AF571" s="1596"/>
      <c r="AN571" s="241"/>
      <c r="AP571" s="1700" t="str">
        <f t="shared" ref="AP571:AP577" si="0">J608</f>
        <v>5 BR</v>
      </c>
      <c r="AQ571" s="1701"/>
      <c r="AR571" s="1701"/>
      <c r="AS571" s="1701"/>
      <c r="AT571" s="1702"/>
      <c r="AU571" s="1182">
        <f t="shared" ref="AU571:AU576" si="1">O608</f>
        <v>0</v>
      </c>
      <c r="AV571" s="1183"/>
      <c r="AW571" s="1183"/>
      <c r="AX571" s="1183"/>
      <c r="AY571" s="1184"/>
      <c r="AZ571" s="1182">
        <f t="shared" ref="AZ571:AZ576" si="2">T608</f>
        <v>0</v>
      </c>
      <c r="BA571" s="1183"/>
      <c r="BB571" s="1183"/>
      <c r="BC571" s="1183"/>
      <c r="BD571" s="1184"/>
      <c r="BE571" s="1697">
        <f t="shared" ref="BE571:BE576" si="3">Y608</f>
        <v>0</v>
      </c>
      <c r="BF571" s="1698"/>
      <c r="BG571" s="1698"/>
      <c r="BH571" s="1698"/>
      <c r="BI571" s="1699"/>
      <c r="BJ571" s="1178">
        <f>IF(OR(AP581=0,BE571&gt;=0.1),0,1)</f>
        <v>0</v>
      </c>
      <c r="BK571" s="1179"/>
      <c r="BL571" s="1179"/>
      <c r="BM571" s="1179"/>
      <c r="BN571" s="1180"/>
      <c r="BO571" s="1178"/>
      <c r="BP571" s="1179"/>
      <c r="BQ571" s="1179"/>
      <c r="BR571" s="1179"/>
      <c r="BS571" s="1180"/>
      <c r="BT571" s="1178"/>
      <c r="BU571" s="1179"/>
      <c r="BV571" s="1179"/>
      <c r="BW571" s="1179"/>
      <c r="BX571" s="1180"/>
      <c r="BY571" s="1178"/>
      <c r="BZ571" s="1179"/>
      <c r="CA571" s="1179"/>
      <c r="CB571" s="1179"/>
      <c r="CC571" s="1180"/>
      <c r="CD571" s="1178"/>
      <c r="CE571" s="1179"/>
      <c r="CF571" s="1179"/>
      <c r="CG571" s="1179"/>
      <c r="CH571" s="1180"/>
      <c r="CI571" s="1178"/>
      <c r="CJ571" s="1179"/>
      <c r="CK571" s="1179"/>
      <c r="CL571" s="1179"/>
      <c r="CM571" s="1180"/>
      <c r="CN571" s="21"/>
      <c r="CO571" s="21"/>
      <c r="CP571" s="21"/>
      <c r="CQ571" s="21"/>
      <c r="CR571" s="21"/>
    </row>
    <row r="572" spans="1:96" s="4" customFormat="1" ht="12.75" customHeight="1">
      <c r="A572" s="97"/>
      <c r="B572" s="37"/>
      <c r="C572" s="37"/>
      <c r="D572" s="37"/>
      <c r="E572" s="37"/>
      <c r="I572" s="1375"/>
      <c r="J572" s="1376"/>
      <c r="K572" s="1376"/>
      <c r="L572" s="1376"/>
      <c r="M572" s="1376"/>
      <c r="N572" s="1377"/>
      <c r="O572" s="1592">
        <v>0.2</v>
      </c>
      <c r="P572" s="1593"/>
      <c r="Q572" s="1594"/>
      <c r="R572" s="1591"/>
      <c r="S572" s="1723" t="s">
        <v>2152</v>
      </c>
      <c r="T572" s="1723"/>
      <c r="U572" s="1589">
        <v>10</v>
      </c>
      <c r="V572" s="1589"/>
      <c r="W572" s="1589">
        <v>15</v>
      </c>
      <c r="X572" s="1589"/>
      <c r="Y572" s="1589">
        <v>20</v>
      </c>
      <c r="Z572" s="1589"/>
      <c r="AA572" s="1589">
        <v>25</v>
      </c>
      <c r="AB572" s="1589"/>
      <c r="AC572" s="1589">
        <v>30</v>
      </c>
      <c r="AD572" s="1589"/>
      <c r="AE572" s="1595">
        <v>40</v>
      </c>
      <c r="AF572" s="1596"/>
      <c r="AN572" s="241"/>
      <c r="AP572" s="1700" t="str">
        <f t="shared" si="0"/>
        <v>4 BR</v>
      </c>
      <c r="AQ572" s="1701"/>
      <c r="AR572" s="1701"/>
      <c r="AS572" s="1701"/>
      <c r="AT572" s="1702"/>
      <c r="AU572" s="1182">
        <f t="shared" si="1"/>
        <v>0</v>
      </c>
      <c r="AV572" s="1183"/>
      <c r="AW572" s="1183"/>
      <c r="AX572" s="1183"/>
      <c r="AY572" s="1184"/>
      <c r="AZ572" s="1182">
        <f t="shared" si="2"/>
        <v>0</v>
      </c>
      <c r="BA572" s="1183"/>
      <c r="BB572" s="1183"/>
      <c r="BC572" s="1183"/>
      <c r="BD572" s="1184"/>
      <c r="BE572" s="1697">
        <f t="shared" si="3"/>
        <v>0</v>
      </c>
      <c r="BF572" s="1698"/>
      <c r="BG572" s="1698"/>
      <c r="BH572" s="1698"/>
      <c r="BI572" s="1699"/>
      <c r="BJ572" s="1178"/>
      <c r="BK572" s="1179"/>
      <c r="BL572" s="1179"/>
      <c r="BM572" s="1179"/>
      <c r="BN572" s="1180"/>
      <c r="BO572" s="1178">
        <f>IF(AND(AND(AZ571=0,BJ571=0,AP582=1)),1,0)</f>
        <v>0</v>
      </c>
      <c r="BP572" s="1179"/>
      <c r="BQ572" s="1179"/>
      <c r="BR572" s="1179"/>
      <c r="BS572" s="1180"/>
      <c r="BT572" s="1178"/>
      <c r="BU572" s="1179"/>
      <c r="BV572" s="1179"/>
      <c r="BW572" s="1179"/>
      <c r="BX572" s="1180"/>
      <c r="BY572" s="1178"/>
      <c r="BZ572" s="1179"/>
      <c r="CA572" s="1179"/>
      <c r="CB572" s="1179"/>
      <c r="CC572" s="1180"/>
      <c r="CD572" s="1178"/>
      <c r="CE572" s="1179"/>
      <c r="CF572" s="1179"/>
      <c r="CG572" s="1179"/>
      <c r="CH572" s="1180"/>
      <c r="CI572" s="1178"/>
      <c r="CJ572" s="1179"/>
      <c r="CK572" s="1179"/>
      <c r="CL572" s="1179"/>
      <c r="CM572" s="1180"/>
      <c r="CN572" s="21"/>
      <c r="CO572" s="21"/>
      <c r="CP572" s="21"/>
      <c r="CQ572" s="21"/>
      <c r="CR572" s="21"/>
    </row>
    <row r="573" spans="1:96" s="4" customFormat="1" ht="12.75" customHeight="1">
      <c r="A573" s="97"/>
      <c r="B573" s="37"/>
      <c r="C573" s="37"/>
      <c r="D573" s="37"/>
      <c r="E573" s="37"/>
      <c r="I573" s="1375"/>
      <c r="J573" s="1376"/>
      <c r="K573" s="1376"/>
      <c r="L573" s="1376"/>
      <c r="M573" s="1376"/>
      <c r="N573" s="1377"/>
      <c r="O573" s="1592">
        <v>0.15</v>
      </c>
      <c r="P573" s="1593"/>
      <c r="Q573" s="1594"/>
      <c r="R573" s="1591"/>
      <c r="S573" s="1680" t="s">
        <v>2153</v>
      </c>
      <c r="T573" s="1680"/>
      <c r="U573" s="1589">
        <v>7.5</v>
      </c>
      <c r="V573" s="1589"/>
      <c r="W573" s="1589">
        <v>11.3</v>
      </c>
      <c r="X573" s="1589"/>
      <c r="Y573" s="1589">
        <v>15</v>
      </c>
      <c r="Z573" s="1589"/>
      <c r="AA573" s="1589">
        <v>18.8</v>
      </c>
      <c r="AB573" s="1589"/>
      <c r="AC573" s="1589">
        <v>22.5</v>
      </c>
      <c r="AD573" s="1589"/>
      <c r="AE573" s="1595">
        <v>30</v>
      </c>
      <c r="AF573" s="1596"/>
      <c r="AN573" s="241"/>
      <c r="AP573" s="1700" t="str">
        <f t="shared" si="0"/>
        <v>3 BR</v>
      </c>
      <c r="AQ573" s="1701"/>
      <c r="AR573" s="1701"/>
      <c r="AS573" s="1701"/>
      <c r="AT573" s="1702"/>
      <c r="AU573" s="1182">
        <f t="shared" si="1"/>
        <v>0</v>
      </c>
      <c r="AV573" s="1183"/>
      <c r="AW573" s="1183"/>
      <c r="AX573" s="1183"/>
      <c r="AY573" s="1184"/>
      <c r="AZ573" s="1182">
        <f t="shared" si="2"/>
        <v>0</v>
      </c>
      <c r="BA573" s="1183"/>
      <c r="BB573" s="1183"/>
      <c r="BC573" s="1183"/>
      <c r="BD573" s="1184"/>
      <c r="BE573" s="1697">
        <f t="shared" si="3"/>
        <v>0</v>
      </c>
      <c r="BF573" s="1698"/>
      <c r="BG573" s="1698"/>
      <c r="BH573" s="1698"/>
      <c r="BI573" s="1699"/>
      <c r="BJ573" s="1178"/>
      <c r="BK573" s="1179"/>
      <c r="BL573" s="1179"/>
      <c r="BM573" s="1179"/>
      <c r="BN573" s="1180"/>
      <c r="BO573" s="1178"/>
      <c r="BP573" s="1179"/>
      <c r="BQ573" s="1179"/>
      <c r="BR573" s="1179"/>
      <c r="BS573" s="1180"/>
      <c r="BT573" s="1178">
        <f>IF(AND(AND(AZ571+AZ572=0,BJ571+BO572=0,AP583=1)),1,0)</f>
        <v>0</v>
      </c>
      <c r="BU573" s="1179"/>
      <c r="BV573" s="1179"/>
      <c r="BW573" s="1179"/>
      <c r="BX573" s="1180"/>
      <c r="BY573" s="1178"/>
      <c r="BZ573" s="1179"/>
      <c r="CA573" s="1179"/>
      <c r="CB573" s="1179"/>
      <c r="CC573" s="1180"/>
      <c r="CD573" s="1178"/>
      <c r="CE573" s="1179"/>
      <c r="CF573" s="1179"/>
      <c r="CG573" s="1179"/>
      <c r="CH573" s="1180"/>
      <c r="CI573" s="1178"/>
      <c r="CJ573" s="1179"/>
      <c r="CK573" s="1179"/>
      <c r="CL573" s="1179"/>
      <c r="CM573" s="1180"/>
      <c r="CN573" s="21"/>
      <c r="CO573" s="21"/>
      <c r="CP573" s="21"/>
      <c r="CQ573" s="21"/>
      <c r="CR573" s="21"/>
    </row>
    <row r="574" spans="1:96" s="4" customFormat="1" ht="12.75" customHeight="1" thickBot="1">
      <c r="B574" s="37"/>
      <c r="C574" s="37"/>
      <c r="D574" s="37"/>
      <c r="E574" s="37"/>
      <c r="I574" s="1378"/>
      <c r="J574" s="1379"/>
      <c r="K574" s="1379"/>
      <c r="L574" s="1379"/>
      <c r="M574" s="1379"/>
      <c r="N574" s="1380"/>
      <c r="O574" s="1592">
        <v>0.1</v>
      </c>
      <c r="P574" s="1593"/>
      <c r="Q574" s="1721"/>
      <c r="R574" s="1722"/>
      <c r="S574" s="1680" t="s">
        <v>2154</v>
      </c>
      <c r="T574" s="1680"/>
      <c r="U574" s="1696">
        <v>5</v>
      </c>
      <c r="V574" s="1696"/>
      <c r="W574" s="1696">
        <v>7.5</v>
      </c>
      <c r="X574" s="1696"/>
      <c r="Y574" s="1696">
        <v>10</v>
      </c>
      <c r="Z574" s="1696"/>
      <c r="AA574" s="1696">
        <v>12.5</v>
      </c>
      <c r="AB574" s="1696"/>
      <c r="AC574" s="1696">
        <v>15</v>
      </c>
      <c r="AD574" s="1696"/>
      <c r="AE574" s="1719">
        <v>20</v>
      </c>
      <c r="AF574" s="1720"/>
      <c r="AK574" s="143"/>
      <c r="AL574" s="143"/>
      <c r="AM574" s="37"/>
      <c r="AN574" s="241"/>
      <c r="AP574" s="1700" t="str">
        <f t="shared" si="0"/>
        <v>2 BR</v>
      </c>
      <c r="AQ574" s="1701"/>
      <c r="AR574" s="1701"/>
      <c r="AS574" s="1701"/>
      <c r="AT574" s="1702"/>
      <c r="AU574" s="1182">
        <f t="shared" si="1"/>
        <v>0</v>
      </c>
      <c r="AV574" s="1183"/>
      <c r="AW574" s="1183"/>
      <c r="AX574" s="1183"/>
      <c r="AY574" s="1184"/>
      <c r="AZ574" s="1182">
        <f t="shared" si="2"/>
        <v>0</v>
      </c>
      <c r="BA574" s="1183"/>
      <c r="BB574" s="1183"/>
      <c r="BC574" s="1183"/>
      <c r="BD574" s="1184"/>
      <c r="BE574" s="1697">
        <f t="shared" si="3"/>
        <v>0</v>
      </c>
      <c r="BF574" s="1698"/>
      <c r="BG574" s="1698"/>
      <c r="BH574" s="1698"/>
      <c r="BI574" s="1699"/>
      <c r="BJ574" s="1178"/>
      <c r="BK574" s="1179"/>
      <c r="BL574" s="1179"/>
      <c r="BM574" s="1179"/>
      <c r="BN574" s="1180"/>
      <c r="BO574" s="1178"/>
      <c r="BP574" s="1179"/>
      <c r="BQ574" s="1179"/>
      <c r="BR574" s="1179"/>
      <c r="BS574" s="1180"/>
      <c r="BT574" s="1178"/>
      <c r="BU574" s="1179"/>
      <c r="BV574" s="1179"/>
      <c r="BW574" s="1179"/>
      <c r="BX574" s="1180"/>
      <c r="BY574" s="1178">
        <f>IF(AND(AND(AZ571+AZ572+AZ573=0,BO572+BT573+BJ571=0,AP584=1)),1,0)</f>
        <v>0</v>
      </c>
      <c r="BZ574" s="1179"/>
      <c r="CA574" s="1179"/>
      <c r="CB574" s="1179"/>
      <c r="CC574" s="1180"/>
      <c r="CD574" s="1178"/>
      <c r="CE574" s="1179"/>
      <c r="CF574" s="1179"/>
      <c r="CG574" s="1179"/>
      <c r="CH574" s="1180"/>
      <c r="CI574" s="1178"/>
      <c r="CJ574" s="1179"/>
      <c r="CK574" s="1179"/>
      <c r="CL574" s="1179"/>
      <c r="CM574" s="1180"/>
      <c r="CN574" s="21"/>
      <c r="CO574" s="21"/>
      <c r="CP574" s="21"/>
      <c r="CQ574" s="21"/>
      <c r="CR574" s="21"/>
    </row>
    <row r="575" spans="1:96" s="4" customFormat="1" ht="12.75" customHeight="1">
      <c r="B575" s="37"/>
      <c r="C575" s="37"/>
      <c r="D575" s="37"/>
      <c r="E575" s="1486" t="s">
        <v>2155</v>
      </c>
      <c r="F575" s="1436"/>
      <c r="G575" s="1436"/>
      <c r="H575" s="1436"/>
      <c r="I575" s="1436"/>
      <c r="J575" s="1436"/>
      <c r="K575" s="1436"/>
      <c r="L575" s="1436"/>
      <c r="M575" s="1436"/>
      <c r="N575" s="1436"/>
      <c r="O575" s="1436"/>
      <c r="P575" s="1436"/>
      <c r="Q575" s="1436"/>
      <c r="R575" s="1436"/>
      <c r="S575" s="1436"/>
      <c r="T575" s="1436"/>
      <c r="U575" s="1436"/>
      <c r="V575" s="1436"/>
      <c r="W575" s="1436"/>
      <c r="X575" s="1436"/>
      <c r="Y575" s="1436"/>
      <c r="Z575" s="1436"/>
      <c r="AA575" s="1436"/>
      <c r="AB575" s="1436"/>
      <c r="AC575" s="1436"/>
      <c r="AD575" s="1436"/>
      <c r="AE575" s="1436"/>
      <c r="AF575" s="1436"/>
      <c r="AG575" s="1436"/>
      <c r="AH575" s="1437"/>
      <c r="AK575" s="143"/>
      <c r="AL575" s="143"/>
      <c r="AM575" s="37"/>
      <c r="AN575" s="241"/>
      <c r="AP575" s="1700" t="str">
        <f t="shared" si="0"/>
        <v>1 BR</v>
      </c>
      <c r="AQ575" s="1701"/>
      <c r="AR575" s="1701"/>
      <c r="AS575" s="1701"/>
      <c r="AT575" s="1702"/>
      <c r="AU575" s="1182">
        <f t="shared" si="1"/>
        <v>0</v>
      </c>
      <c r="AV575" s="1183"/>
      <c r="AW575" s="1183"/>
      <c r="AX575" s="1183"/>
      <c r="AY575" s="1184"/>
      <c r="AZ575" s="1182">
        <f t="shared" si="2"/>
        <v>0</v>
      </c>
      <c r="BA575" s="1183"/>
      <c r="BB575" s="1183"/>
      <c r="BC575" s="1183"/>
      <c r="BD575" s="1184"/>
      <c r="BE575" s="1697">
        <f t="shared" si="3"/>
        <v>0</v>
      </c>
      <c r="BF575" s="1698"/>
      <c r="BG575" s="1698"/>
      <c r="BH575" s="1698"/>
      <c r="BI575" s="1699"/>
      <c r="BJ575" s="1178"/>
      <c r="BK575" s="1179"/>
      <c r="BL575" s="1179"/>
      <c r="BM575" s="1179"/>
      <c r="BN575" s="1180"/>
      <c r="BO575" s="1178"/>
      <c r="BP575" s="1179"/>
      <c r="BQ575" s="1179"/>
      <c r="BR575" s="1179"/>
      <c r="BS575" s="1180"/>
      <c r="BT575" s="1178"/>
      <c r="BU575" s="1179"/>
      <c r="BV575" s="1179"/>
      <c r="BW575" s="1179"/>
      <c r="BX575" s="1180"/>
      <c r="BY575" s="1178"/>
      <c r="BZ575" s="1179"/>
      <c r="CA575" s="1179"/>
      <c r="CB575" s="1179"/>
      <c r="CC575" s="1180"/>
      <c r="CD575" s="1178">
        <f>IF(AND(AND(BE572+BE573+BE574+BE571=0,BT573+BY574+BO572+BJ571=0,AP585=1)),1,0)</f>
        <v>0</v>
      </c>
      <c r="CE575" s="1179"/>
      <c r="CF575" s="1179"/>
      <c r="CG575" s="1179"/>
      <c r="CH575" s="1180"/>
      <c r="CI575" s="1178"/>
      <c r="CJ575" s="1179"/>
      <c r="CK575" s="1179"/>
      <c r="CL575" s="1179"/>
      <c r="CM575" s="1180"/>
      <c r="CN575" s="21"/>
      <c r="CO575" s="21"/>
      <c r="CP575" s="21"/>
      <c r="CQ575" s="21"/>
      <c r="CR575" s="21"/>
    </row>
    <row r="576" spans="1:96" s="4" customFormat="1" ht="12.75" customHeight="1">
      <c r="E576" s="1686"/>
      <c r="F576" s="1145"/>
      <c r="G576" s="1145"/>
      <c r="H576" s="1145"/>
      <c r="I576" s="1145"/>
      <c r="J576" s="1145"/>
      <c r="K576" s="1145"/>
      <c r="L576" s="1145"/>
      <c r="M576" s="1145"/>
      <c r="N576" s="1145"/>
      <c r="O576" s="1145"/>
      <c r="P576" s="1145"/>
      <c r="Q576" s="1145"/>
      <c r="R576" s="1145"/>
      <c r="S576" s="1145"/>
      <c r="T576" s="1145"/>
      <c r="U576" s="1145"/>
      <c r="V576" s="1145"/>
      <c r="W576" s="1145"/>
      <c r="X576" s="1145"/>
      <c r="Y576" s="1145"/>
      <c r="Z576" s="1145"/>
      <c r="AA576" s="1145"/>
      <c r="AB576" s="1145"/>
      <c r="AC576" s="1145"/>
      <c r="AD576" s="1145"/>
      <c r="AE576" s="1145"/>
      <c r="AF576" s="1145"/>
      <c r="AG576" s="1145"/>
      <c r="AH576" s="1687"/>
      <c r="AN576" s="241"/>
      <c r="AP576" s="1700" t="str">
        <f t="shared" si="0"/>
        <v>SRO</v>
      </c>
      <c r="AQ576" s="1701"/>
      <c r="AR576" s="1701"/>
      <c r="AS576" s="1701"/>
      <c r="AT576" s="1702"/>
      <c r="AU576" s="1182">
        <f t="shared" si="1"/>
        <v>106</v>
      </c>
      <c r="AV576" s="1183"/>
      <c r="AW576" s="1183"/>
      <c r="AX576" s="1183"/>
      <c r="AY576" s="1184"/>
      <c r="AZ576" s="1182">
        <f t="shared" si="2"/>
        <v>106</v>
      </c>
      <c r="BA576" s="1183"/>
      <c r="BB576" s="1183"/>
      <c r="BC576" s="1183"/>
      <c r="BD576" s="1184"/>
      <c r="BE576" s="1697">
        <f t="shared" si="3"/>
        <v>1</v>
      </c>
      <c r="BF576" s="1698"/>
      <c r="BG576" s="1698"/>
      <c r="BH576" s="1698"/>
      <c r="BI576" s="1699"/>
      <c r="BJ576" s="1178"/>
      <c r="BK576" s="1179"/>
      <c r="BL576" s="1179"/>
      <c r="BM576" s="1179"/>
      <c r="BN576" s="1180"/>
      <c r="BO576" s="1178"/>
      <c r="BP576" s="1179"/>
      <c r="BQ576" s="1179"/>
      <c r="BR576" s="1179"/>
      <c r="BS576" s="1180"/>
      <c r="BT576" s="1178"/>
      <c r="BU576" s="1179"/>
      <c r="BV576" s="1179"/>
      <c r="BW576" s="1179"/>
      <c r="BX576" s="1180"/>
      <c r="BY576" s="1178"/>
      <c r="BZ576" s="1179"/>
      <c r="CA576" s="1179"/>
      <c r="CB576" s="1179"/>
      <c r="CC576" s="1180"/>
      <c r="CD576" s="1178"/>
      <c r="CE576" s="1179"/>
      <c r="CF576" s="1179"/>
      <c r="CG576" s="1179"/>
      <c r="CH576" s="1180"/>
      <c r="CI576" s="1178">
        <f>IF(AND(AND(AZ573+AZ574+AZ575+AZ572+AZ571=0,BY574+CD575+BT573+BO572+BJ571=0,AP586=1)),1,0)</f>
        <v>0</v>
      </c>
      <c r="CJ576" s="1179"/>
      <c r="CK576" s="1179"/>
      <c r="CL576" s="1179"/>
      <c r="CM576" s="1180"/>
      <c r="CN576" s="21"/>
      <c r="CO576" s="21"/>
      <c r="CP576" s="21"/>
      <c r="CQ576" s="21"/>
      <c r="CR576" s="21"/>
    </row>
    <row r="577" spans="5:96" s="4" customFormat="1" ht="12.75" customHeight="1">
      <c r="E577" s="1581" t="s">
        <v>2156</v>
      </c>
      <c r="F577" s="1582"/>
      <c r="G577" s="1582"/>
      <c r="H577" s="1582"/>
      <c r="I577" s="1582"/>
      <c r="J577" s="1583"/>
      <c r="K577" s="1581" t="s">
        <v>2157</v>
      </c>
      <c r="L577" s="1582"/>
      <c r="M577" s="1582"/>
      <c r="N577" s="1582"/>
      <c r="O577" s="1582"/>
      <c r="P577" s="1583"/>
      <c r="Q577" s="1372" t="s">
        <v>2158</v>
      </c>
      <c r="R577" s="1373"/>
      <c r="S577" s="1373"/>
      <c r="T577" s="1373"/>
      <c r="U577" s="1373"/>
      <c r="V577" s="1374"/>
      <c r="W577" s="1372" t="str">
        <f>I566</f>
        <v>Percent of Low-Income Units (exclusive of manager’s units)</v>
      </c>
      <c r="X577" s="1373"/>
      <c r="Y577" s="1373"/>
      <c r="Z577" s="1373"/>
      <c r="AA577" s="1373"/>
      <c r="AB577" s="1374"/>
      <c r="AC577" s="1372" t="s">
        <v>2159</v>
      </c>
      <c r="AD577" s="1373"/>
      <c r="AE577" s="1373"/>
      <c r="AF577" s="1373"/>
      <c r="AG577" s="1373"/>
      <c r="AH577" s="1374"/>
      <c r="AN577" s="241"/>
      <c r="AP577" s="1700" t="str">
        <f t="shared" si="0"/>
        <v>Total:</v>
      </c>
      <c r="AQ577" s="1701"/>
      <c r="AR577" s="1701"/>
      <c r="AS577" s="1701"/>
      <c r="AT577" s="1702"/>
      <c r="AU577" s="1700"/>
      <c r="AV577" s="1701"/>
      <c r="AW577" s="1701"/>
      <c r="AX577" s="1701"/>
      <c r="AY577" s="1702"/>
      <c r="AZ577" s="1700"/>
      <c r="BA577" s="1701"/>
      <c r="BB577" s="1701"/>
      <c r="BC577" s="1701"/>
      <c r="BD577" s="1702"/>
      <c r="BE577" s="1700"/>
      <c r="BF577" s="1701"/>
      <c r="BG577" s="1701"/>
      <c r="BH577" s="1701"/>
      <c r="BI577" s="1702"/>
      <c r="BJ577" s="1178">
        <f>SUM(BJ571:BN576)</f>
        <v>0</v>
      </c>
      <c r="BK577" s="1179"/>
      <c r="BL577" s="1179"/>
      <c r="BM577" s="1179"/>
      <c r="BN577" s="1180"/>
      <c r="BO577" s="1178">
        <f>SUM(BO571:BS576)</f>
        <v>0</v>
      </c>
      <c r="BP577" s="1179"/>
      <c r="BQ577" s="1179"/>
      <c r="BR577" s="1179"/>
      <c r="BS577" s="1180"/>
      <c r="BT577" s="1178">
        <f>SUM(BT571:BX576)</f>
        <v>0</v>
      </c>
      <c r="BU577" s="1179"/>
      <c r="BV577" s="1179"/>
      <c r="BW577" s="1179"/>
      <c r="BX577" s="1180"/>
      <c r="BY577" s="1178">
        <f>SUM(BY571:CC576)</f>
        <v>0</v>
      </c>
      <c r="BZ577" s="1179"/>
      <c r="CA577" s="1179"/>
      <c r="CB577" s="1179"/>
      <c r="CC577" s="1180"/>
      <c r="CD577" s="1178">
        <f>SUM(CD571:CH576)</f>
        <v>0</v>
      </c>
      <c r="CE577" s="1179"/>
      <c r="CF577" s="1179"/>
      <c r="CG577" s="1179"/>
      <c r="CH577" s="1180"/>
      <c r="CI577" s="1178">
        <f>SUM(CI571:CM576)</f>
        <v>0</v>
      </c>
      <c r="CJ577" s="1179"/>
      <c r="CK577" s="1179"/>
      <c r="CL577" s="1179"/>
      <c r="CM577" s="1180"/>
      <c r="CN577" s="1178">
        <f>SUM(BJ577:CM577)</f>
        <v>0</v>
      </c>
      <c r="CO577" s="1179"/>
      <c r="CP577" s="1179"/>
      <c r="CQ577" s="1179"/>
      <c r="CR577" s="1180"/>
    </row>
    <row r="578" spans="5:96" s="4" customFormat="1" ht="12.75" customHeight="1">
      <c r="E578" s="1584"/>
      <c r="F578" s="1585"/>
      <c r="G578" s="1585"/>
      <c r="H578" s="1585"/>
      <c r="I578" s="1585"/>
      <c r="J578" s="1586"/>
      <c r="K578" s="1584"/>
      <c r="L578" s="1585"/>
      <c r="M578" s="1585"/>
      <c r="N578" s="1585"/>
      <c r="O578" s="1585"/>
      <c r="P578" s="1586"/>
      <c r="Q578" s="1375"/>
      <c r="R578" s="1376"/>
      <c r="S578" s="1376"/>
      <c r="T578" s="1376"/>
      <c r="U578" s="1376"/>
      <c r="V578" s="1377"/>
      <c r="W578" s="1375"/>
      <c r="X578" s="1376"/>
      <c r="Y578" s="1376"/>
      <c r="Z578" s="1376"/>
      <c r="AA578" s="1376"/>
      <c r="AB578" s="1377"/>
      <c r="AC578" s="1375"/>
      <c r="AD578" s="1376"/>
      <c r="AE578" s="1376"/>
      <c r="AF578" s="1376"/>
      <c r="AG578" s="1376"/>
      <c r="AH578" s="1377"/>
      <c r="AN578" s="241"/>
    </row>
    <row r="579" spans="5:96" s="4" customFormat="1" ht="12.75" customHeight="1">
      <c r="E579" s="1584"/>
      <c r="F579" s="1585"/>
      <c r="G579" s="1585"/>
      <c r="H579" s="1585"/>
      <c r="I579" s="1585"/>
      <c r="J579" s="1586"/>
      <c r="K579" s="1584"/>
      <c r="L579" s="1585"/>
      <c r="M579" s="1585"/>
      <c r="N579" s="1585"/>
      <c r="O579" s="1585"/>
      <c r="P579" s="1586"/>
      <c r="Q579" s="1375"/>
      <c r="R579" s="1376"/>
      <c r="S579" s="1376"/>
      <c r="T579" s="1376"/>
      <c r="U579" s="1376"/>
      <c r="V579" s="1377"/>
      <c r="W579" s="1375"/>
      <c r="X579" s="1376"/>
      <c r="Y579" s="1376"/>
      <c r="Z579" s="1376"/>
      <c r="AA579" s="1376"/>
      <c r="AB579" s="1377"/>
      <c r="AC579" s="1375"/>
      <c r="AD579" s="1376"/>
      <c r="AE579" s="1376"/>
      <c r="AF579" s="1376"/>
      <c r="AG579" s="1376"/>
      <c r="AH579" s="1377"/>
      <c r="AN579" s="241"/>
    </row>
    <row r="580" spans="5:96" s="4" customFormat="1" ht="12.75" customHeight="1">
      <c r="E580" s="1584"/>
      <c r="F580" s="1585"/>
      <c r="G580" s="1585"/>
      <c r="H580" s="1585"/>
      <c r="I580" s="1585"/>
      <c r="J580" s="1586"/>
      <c r="K580" s="1584"/>
      <c r="L580" s="1585"/>
      <c r="M580" s="1585"/>
      <c r="N580" s="1585"/>
      <c r="O580" s="1585"/>
      <c r="P580" s="1586"/>
      <c r="Q580" s="1375"/>
      <c r="R580" s="1376"/>
      <c r="S580" s="1376"/>
      <c r="T580" s="1376"/>
      <c r="U580" s="1376"/>
      <c r="V580" s="1377"/>
      <c r="W580" s="1375"/>
      <c r="X580" s="1376"/>
      <c r="Y580" s="1376"/>
      <c r="Z580" s="1376"/>
      <c r="AA580" s="1376"/>
      <c r="AB580" s="1377"/>
      <c r="AC580" s="1375"/>
      <c r="AD580" s="1376"/>
      <c r="AE580" s="1376"/>
      <c r="AF580" s="1376"/>
      <c r="AG580" s="1376"/>
      <c r="AH580" s="1377"/>
      <c r="AN580" s="241"/>
      <c r="AP580" s="3" t="s">
        <v>2160</v>
      </c>
      <c r="BH580" s="3" t="s">
        <v>2161</v>
      </c>
    </row>
    <row r="581" spans="5:96" s="4" customFormat="1" ht="12.75" customHeight="1">
      <c r="E581" s="1602"/>
      <c r="F581" s="1603"/>
      <c r="G581" s="1603"/>
      <c r="H581" s="1603"/>
      <c r="I581" s="1603"/>
      <c r="J581" s="1604"/>
      <c r="K581" s="1605">
        <v>20</v>
      </c>
      <c r="L581" s="1606"/>
      <c r="M581" s="1606"/>
      <c r="N581" s="1606"/>
      <c r="O581" s="1606"/>
      <c r="P581" s="1607"/>
      <c r="Q581" s="1677">
        <f>IF(ISERROR(IF((((E581/$BJ$528)*100)&gt;100),"EXCESSIVE VALUE",(E581/$BJ$528)*100)),0,IF((((E581/$BJ$528)*100)&gt;100),"EXCESSIVE VALUE",(E581/$BJ$528)*100))</f>
        <v>0</v>
      </c>
      <c r="R581" s="1678"/>
      <c r="S581" s="1678"/>
      <c r="T581" s="1678"/>
      <c r="U581" s="1678"/>
      <c r="V581" s="1679"/>
      <c r="W581" s="1674">
        <f>IF(FLOOR(Q581,5)&gt;80,80,FLOOR(Q581,5))</f>
        <v>0</v>
      </c>
      <c r="X581" s="1675"/>
      <c r="Y581" s="1675"/>
      <c r="Z581" s="1675"/>
      <c r="AA581" s="1675"/>
      <c r="AB581" s="1676"/>
      <c r="AC581" s="1674">
        <f>IFERROR(IF(W581&gt;0,INDEX($BI$507:$BP$521,MATCH(W581,$BH$507:$BH$521,0),MATCH(K581,$BI$506:$BP$506,0)),0),0)</f>
        <v>0</v>
      </c>
      <c r="AD581" s="1675"/>
      <c r="AE581" s="1675"/>
      <c r="AF581" s="1675"/>
      <c r="AG581" s="1675"/>
      <c r="AH581" s="1676"/>
      <c r="AN581" s="241"/>
      <c r="AO581" s="4">
        <v>5</v>
      </c>
      <c r="AP581" s="1605">
        <f t="shared" ref="AP581:AP586" si="4">IF(OR(BE571&gt;=0.1,BE571=0),0,1)</f>
        <v>0</v>
      </c>
      <c r="AQ581" s="1606"/>
      <c r="AR581" s="1606"/>
      <c r="AS581" s="1606"/>
      <c r="AT581" s="1607"/>
      <c r="AX581" s="1637" t="s">
        <v>2162</v>
      </c>
      <c r="AY581" s="1649"/>
      <c r="AZ581" s="1649"/>
      <c r="BA581" s="1649"/>
      <c r="BB581" s="1649"/>
      <c r="BC581" s="1649"/>
      <c r="BD581" s="1649"/>
      <c r="BE581" s="1649"/>
      <c r="BF581" s="1649"/>
      <c r="BG581" s="1649"/>
      <c r="BH581" s="1649"/>
      <c r="BI581" s="1649"/>
      <c r="BJ581" s="1649"/>
      <c r="BK581" s="1649"/>
      <c r="BL581" s="1649"/>
      <c r="BM581" s="1649"/>
      <c r="BN581" s="1649"/>
      <c r="BO581" s="1649"/>
      <c r="BP581" s="1649"/>
      <c r="BQ581" s="1638"/>
    </row>
    <row r="582" spans="5:96" s="4" customFormat="1" ht="12.75" customHeight="1">
      <c r="E582" s="1602">
        <v>106</v>
      </c>
      <c r="F582" s="1603"/>
      <c r="G582" s="1603"/>
      <c r="H582" s="1603"/>
      <c r="I582" s="1603"/>
      <c r="J582" s="1604"/>
      <c r="K582" s="1605">
        <v>30</v>
      </c>
      <c r="L582" s="1606"/>
      <c r="M582" s="1606"/>
      <c r="N582" s="1606"/>
      <c r="O582" s="1606"/>
      <c r="P582" s="1607"/>
      <c r="Q582" s="1677">
        <f>IF(ISERROR(IF((((E582/$BJ$528)*100)&gt;100),"EXCESSIVE VALUE",(E582/$BJ$528)*100)),0,IF((((E582/$BJ$528)*100)&gt;100),"EXCESSIVE VALUE",(E582/$BJ$528)*100))</f>
        <v>100</v>
      </c>
      <c r="R582" s="1678"/>
      <c r="S582" s="1678"/>
      <c r="T582" s="1678"/>
      <c r="U582" s="1678"/>
      <c r="V582" s="1679"/>
      <c r="W582" s="1674">
        <f>IF(FLOOR(Q582,5)&gt;80,80,FLOOR(Q582,5))</f>
        <v>80</v>
      </c>
      <c r="X582" s="1675"/>
      <c r="Y582" s="1675"/>
      <c r="Z582" s="1675"/>
      <c r="AA582" s="1675"/>
      <c r="AB582" s="1676"/>
      <c r="AC582" s="1674">
        <f t="shared" ref="AC582:AC586" si="5">IFERROR(IF(W582&gt;0,INDEX($BI$507:$BP$521,MATCH(W582,$BH$507:$BH$521,0),MATCH(K582,$BI$506:$BP$506,0)),0),0)</f>
        <v>50</v>
      </c>
      <c r="AD582" s="1675"/>
      <c r="AE582" s="1675"/>
      <c r="AF582" s="1675"/>
      <c r="AG582" s="1675"/>
      <c r="AH582" s="1676"/>
      <c r="AN582" s="241"/>
      <c r="AO582" s="4">
        <v>4</v>
      </c>
      <c r="AP582" s="1605">
        <f t="shared" si="4"/>
        <v>0</v>
      </c>
      <c r="AQ582" s="1606"/>
      <c r="AR582" s="1606"/>
      <c r="AS582" s="1606"/>
      <c r="AT582" s="1607"/>
      <c r="AX582" s="1684" t="s">
        <v>2163</v>
      </c>
      <c r="AY582" s="1685"/>
      <c r="AZ582" s="1217" t="s">
        <v>2163</v>
      </c>
      <c r="BA582" s="1219"/>
      <c r="BB582" s="1684" t="s">
        <v>1433</v>
      </c>
      <c r="BC582" s="1685"/>
      <c r="BD582" s="1646" t="s">
        <v>1433</v>
      </c>
      <c r="BE582" s="1648"/>
      <c r="BF582" s="1684" t="s">
        <v>1432</v>
      </c>
      <c r="BG582" s="1685"/>
      <c r="BH582" s="1646" t="s">
        <v>1432</v>
      </c>
      <c r="BI582" s="1648"/>
      <c r="BJ582" s="1684" t="s">
        <v>1431</v>
      </c>
      <c r="BK582" s="1685"/>
      <c r="BL582" s="1646" t="s">
        <v>1431</v>
      </c>
      <c r="BM582" s="1648"/>
      <c r="BN582" s="1684" t="s">
        <v>864</v>
      </c>
      <c r="BO582" s="1685"/>
      <c r="BP582" s="1646" t="s">
        <v>864</v>
      </c>
      <c r="BQ582" s="1648"/>
    </row>
    <row r="583" spans="5:96" s="4" customFormat="1" ht="12.75" customHeight="1">
      <c r="E583" s="1602"/>
      <c r="F583" s="1603"/>
      <c r="G583" s="1603"/>
      <c r="H583" s="1603"/>
      <c r="I583" s="1603"/>
      <c r="J583" s="1604"/>
      <c r="K583" s="1605">
        <v>35</v>
      </c>
      <c r="L583" s="1606"/>
      <c r="M583" s="1606"/>
      <c r="N583" s="1606"/>
      <c r="O583" s="1606"/>
      <c r="P583" s="1607"/>
      <c r="Q583" s="1677">
        <f t="shared" ref="Q583:Q589" si="6">IF(ISERROR(IF((((E583/$BJ$528)*100)&gt;100),"EXCESSIVE VALUE",(E583/$BJ$528)*100)),0,IF((((E583/$BJ$528)*100)&gt;100),"EXCESSIVE VALUE",(E583/$BJ$528)*100))</f>
        <v>0</v>
      </c>
      <c r="R583" s="1678"/>
      <c r="S583" s="1678"/>
      <c r="T583" s="1678"/>
      <c r="U583" s="1678"/>
      <c r="V583" s="1679"/>
      <c r="W583" s="1674">
        <f t="shared" ref="W583:W589" si="7">IF(FLOOR(Q583,5)&gt;80,80,FLOOR(Q583,5))</f>
        <v>0</v>
      </c>
      <c r="X583" s="1675"/>
      <c r="Y583" s="1675"/>
      <c r="Z583" s="1675"/>
      <c r="AA583" s="1675"/>
      <c r="AB583" s="1676"/>
      <c r="AC583" s="1674">
        <f t="shared" si="5"/>
        <v>0</v>
      </c>
      <c r="AD583" s="1675"/>
      <c r="AE583" s="1675"/>
      <c r="AF583" s="1675"/>
      <c r="AG583" s="1675"/>
      <c r="AH583" s="1676"/>
      <c r="AN583" s="241"/>
      <c r="AO583" s="4">
        <v>3</v>
      </c>
      <c r="AP583" s="1605">
        <f t="shared" si="4"/>
        <v>0</v>
      </c>
      <c r="AQ583" s="1606"/>
      <c r="AR583" s="1606"/>
      <c r="AS583" s="1606"/>
      <c r="AT583" s="1607"/>
      <c r="AX583" s="1684">
        <f>IF(AP533=1,1,0)</f>
        <v>0</v>
      </c>
      <c r="AY583" s="1685"/>
      <c r="AZ583" s="1637"/>
      <c r="BA583" s="1638"/>
      <c r="BB583" s="1694"/>
      <c r="BC583" s="1695"/>
      <c r="BD583" s="1646">
        <f>IF(AND(T609&gt;0,AP533&gt;0),1,0)</f>
        <v>0</v>
      </c>
      <c r="BE583" s="1648"/>
      <c r="BF583" s="1694"/>
      <c r="BG583" s="1695"/>
      <c r="BH583" s="1646">
        <f>IF(AND(T609&gt;0,AP533&gt;0),1,0)</f>
        <v>0</v>
      </c>
      <c r="BI583" s="1648"/>
      <c r="BJ583" s="1694"/>
      <c r="BK583" s="1695"/>
      <c r="BL583" s="1646">
        <f>IF(AND(T609&gt;0,AP533&gt;0),1,0)</f>
        <v>0</v>
      </c>
      <c r="BM583" s="1648"/>
      <c r="BN583" s="1694"/>
      <c r="BO583" s="1695"/>
      <c r="BP583" s="1646">
        <f>IF(AND(T609&gt;0,AP533&gt;0),1,0)</f>
        <v>0</v>
      </c>
      <c r="BQ583" s="1648"/>
    </row>
    <row r="584" spans="5:96" s="4" customFormat="1" ht="12.75" customHeight="1">
      <c r="E584" s="1602"/>
      <c r="F584" s="1603"/>
      <c r="G584" s="1603"/>
      <c r="H584" s="1603"/>
      <c r="I584" s="1603"/>
      <c r="J584" s="1604"/>
      <c r="K584" s="1605">
        <v>40</v>
      </c>
      <c r="L584" s="1606"/>
      <c r="M584" s="1606"/>
      <c r="N584" s="1606"/>
      <c r="O584" s="1606"/>
      <c r="P584" s="1607"/>
      <c r="Q584" s="1677">
        <f t="shared" si="6"/>
        <v>0</v>
      </c>
      <c r="R584" s="1678"/>
      <c r="S584" s="1678"/>
      <c r="T584" s="1678"/>
      <c r="U584" s="1678"/>
      <c r="V584" s="1679"/>
      <c r="W584" s="1674">
        <f t="shared" si="7"/>
        <v>0</v>
      </c>
      <c r="X584" s="1675"/>
      <c r="Y584" s="1675"/>
      <c r="Z584" s="1675"/>
      <c r="AA584" s="1675"/>
      <c r="AB584" s="1676"/>
      <c r="AC584" s="1674">
        <f t="shared" si="5"/>
        <v>0</v>
      </c>
      <c r="AD584" s="1675"/>
      <c r="AE584" s="1675"/>
      <c r="AF584" s="1675"/>
      <c r="AG584" s="1675"/>
      <c r="AH584" s="1676"/>
      <c r="AN584" s="241"/>
      <c r="AO584" s="4">
        <v>2</v>
      </c>
      <c r="AP584" s="1605">
        <f t="shared" si="4"/>
        <v>0</v>
      </c>
      <c r="AQ584" s="1606"/>
      <c r="AR584" s="1606"/>
      <c r="AS584" s="1606"/>
      <c r="AT584" s="1607"/>
      <c r="AX584" s="1694"/>
      <c r="AY584" s="1695"/>
      <c r="AZ584" s="1637"/>
      <c r="BA584" s="1638"/>
      <c r="BB584" s="1684">
        <f>IF(AP534=1,1,0)</f>
        <v>0</v>
      </c>
      <c r="BC584" s="1685"/>
      <c r="BD584" s="1637"/>
      <c r="BE584" s="1638"/>
      <c r="BF584" s="1694"/>
      <c r="BG584" s="1695"/>
      <c r="BH584" s="1646">
        <f>IF(AND(T610&gt;0,AP534&gt;0),1,0)</f>
        <v>0</v>
      </c>
      <c r="BI584" s="1648"/>
      <c r="BJ584" s="1694"/>
      <c r="BK584" s="1695"/>
      <c r="BL584" s="1646">
        <f>IF(AND(T610&gt;0,AP534&gt;0),1,0)</f>
        <v>0</v>
      </c>
      <c r="BM584" s="1648"/>
      <c r="BN584" s="1694"/>
      <c r="BO584" s="1695"/>
      <c r="BP584" s="1646">
        <f>IF(AND(T610&gt;0,AP534&gt;0),1,0)</f>
        <v>0</v>
      </c>
      <c r="BQ584" s="1648"/>
    </row>
    <row r="585" spans="5:96" s="4" customFormat="1" ht="12.75" customHeight="1">
      <c r="E585" s="1602"/>
      <c r="F585" s="1603"/>
      <c r="G585" s="1603"/>
      <c r="H585" s="1603"/>
      <c r="I585" s="1603"/>
      <c r="J585" s="1604"/>
      <c r="K585" s="1605">
        <v>45</v>
      </c>
      <c r="L585" s="1606"/>
      <c r="M585" s="1606"/>
      <c r="N585" s="1606"/>
      <c r="O585" s="1606"/>
      <c r="P585" s="1607"/>
      <c r="Q585" s="1677">
        <f t="shared" si="6"/>
        <v>0</v>
      </c>
      <c r="R585" s="1678"/>
      <c r="S585" s="1678"/>
      <c r="T585" s="1678"/>
      <c r="U585" s="1678"/>
      <c r="V585" s="1679"/>
      <c r="W585" s="1674">
        <f>IF(FLOOR(Q585,5)&gt;65,65,FLOOR(Q585,5))</f>
        <v>0</v>
      </c>
      <c r="X585" s="1675"/>
      <c r="Y585" s="1675"/>
      <c r="Z585" s="1675"/>
      <c r="AA585" s="1675"/>
      <c r="AB585" s="1676"/>
      <c r="AC585" s="1674">
        <f t="shared" si="5"/>
        <v>0</v>
      </c>
      <c r="AD585" s="1675"/>
      <c r="AE585" s="1675"/>
      <c r="AF585" s="1675"/>
      <c r="AG585" s="1675"/>
      <c r="AH585" s="1676"/>
      <c r="AN585" s="241"/>
      <c r="AO585" s="4">
        <v>1</v>
      </c>
      <c r="AP585" s="1605">
        <f t="shared" si="4"/>
        <v>0</v>
      </c>
      <c r="AQ585" s="1606"/>
      <c r="AR585" s="1606"/>
      <c r="AS585" s="1606"/>
      <c r="AT585" s="1607"/>
      <c r="AX585" s="1694"/>
      <c r="AY585" s="1695"/>
      <c r="AZ585" s="1637"/>
      <c r="BA585" s="1638"/>
      <c r="BB585" s="1694"/>
      <c r="BC585" s="1695"/>
      <c r="BD585" s="1637"/>
      <c r="BE585" s="1638"/>
      <c r="BF585" s="1684">
        <f>IF(AP535=1,1,0)</f>
        <v>0</v>
      </c>
      <c r="BG585" s="1685"/>
      <c r="BH585" s="1637"/>
      <c r="BI585" s="1638"/>
      <c r="BJ585" s="1694"/>
      <c r="BK585" s="1695"/>
      <c r="BL585" s="1646">
        <f>IF(AND(T611&gt;0,AP535&gt;0),1,0)</f>
        <v>0</v>
      </c>
      <c r="BM585" s="1648"/>
      <c r="BN585" s="1694"/>
      <c r="BO585" s="1695"/>
      <c r="BP585" s="1646">
        <f>IF(AND(T611&gt;0,AP535&gt;0),1,0)</f>
        <v>0</v>
      </c>
      <c r="BQ585" s="1648"/>
    </row>
    <row r="586" spans="5:96" s="4" customFormat="1" ht="12.75" customHeight="1">
      <c r="E586" s="1602"/>
      <c r="F586" s="1603"/>
      <c r="G586" s="1603"/>
      <c r="H586" s="1603"/>
      <c r="I586" s="1603"/>
      <c r="J586" s="1604"/>
      <c r="K586" s="1605">
        <f>IF(OR(Application!D211="Rural",Application!D211="Rural apportionment (Section 514)",Application!D211="Rural apportionment (Section 515)",Application!D211="Rural apportionment (CDBG-DR)",Application!D211="Rural apportionment (HOME)",Application!D211="Rural (Native American apportionment)"),"",50)</f>
        <v>50</v>
      </c>
      <c r="L586" s="1606"/>
      <c r="M586" s="1606"/>
      <c r="N586" s="1606"/>
      <c r="O586" s="1606"/>
      <c r="P586" s="1607"/>
      <c r="Q586" s="1677">
        <f t="shared" si="6"/>
        <v>0</v>
      </c>
      <c r="R586" s="1678"/>
      <c r="S586" s="1678"/>
      <c r="T586" s="1678"/>
      <c r="U586" s="1678"/>
      <c r="V586" s="1679"/>
      <c r="W586" s="1674">
        <f>IF(FLOOR(Q586,5)&gt;40,40,FLOOR(Q586,5))</f>
        <v>0</v>
      </c>
      <c r="X586" s="1675"/>
      <c r="Y586" s="1675"/>
      <c r="Z586" s="1675"/>
      <c r="AA586" s="1675"/>
      <c r="AB586" s="1676"/>
      <c r="AC586" s="1674">
        <f t="shared" si="5"/>
        <v>0</v>
      </c>
      <c r="AD586" s="1675"/>
      <c r="AE586" s="1675"/>
      <c r="AF586" s="1675"/>
      <c r="AG586" s="1675"/>
      <c r="AH586" s="1676"/>
      <c r="AN586" s="241"/>
      <c r="AO586" s="4">
        <v>0</v>
      </c>
      <c r="AP586" s="1605">
        <f t="shared" si="4"/>
        <v>0</v>
      </c>
      <c r="AQ586" s="1606"/>
      <c r="AR586" s="1606"/>
      <c r="AS586" s="1606"/>
      <c r="AT586" s="1607"/>
      <c r="AX586" s="1694"/>
      <c r="AY586" s="1695"/>
      <c r="AZ586" s="1637"/>
      <c r="BA586" s="1638"/>
      <c r="BB586" s="1694"/>
      <c r="BC586" s="1695"/>
      <c r="BD586" s="1637"/>
      <c r="BE586" s="1638"/>
      <c r="BF586" s="1694"/>
      <c r="BG586" s="1695"/>
      <c r="BH586" s="1637"/>
      <c r="BI586" s="1638"/>
      <c r="BJ586" s="1684">
        <f>IF(AP536=1,1,0)</f>
        <v>0</v>
      </c>
      <c r="BK586" s="1685"/>
      <c r="BL586" s="1694"/>
      <c r="BM586" s="1695"/>
      <c r="BN586" s="1694"/>
      <c r="BO586" s="1695"/>
      <c r="BP586" s="1646">
        <f>IF(AND(T612&gt;0,AP536&gt;0),1,0)</f>
        <v>0</v>
      </c>
      <c r="BQ586" s="1648"/>
    </row>
    <row r="587" spans="5:96" s="4" customFormat="1" ht="12.75" customHeight="1">
      <c r="E587" s="1706"/>
      <c r="F587" s="1707"/>
      <c r="G587" s="1707"/>
      <c r="H587" s="1707"/>
      <c r="I587" s="1707"/>
      <c r="J587" s="1708"/>
      <c r="K587" s="1780" t="str">
        <f>IF(OR(Application!D211="Rural",Application!D211="Rural apportionment (Section 514)",Application!D211="Rural apportionment (Section 515)",Application!D211="Rural apportionment (HOME)",Application!D211="Rural apportionment (CDBG-DR)",Application!D211="Rural (Native American apportionment)"),50,"")</f>
        <v/>
      </c>
      <c r="L587" s="1781"/>
      <c r="M587" s="1782" t="s">
        <v>2164</v>
      </c>
      <c r="N587" s="1782"/>
      <c r="O587" s="1782"/>
      <c r="P587" s="1783"/>
      <c r="Q587" s="1677">
        <f t="shared" si="6"/>
        <v>0</v>
      </c>
      <c r="R587" s="1678"/>
      <c r="S587" s="1678"/>
      <c r="T587" s="1678"/>
      <c r="U587" s="1678"/>
      <c r="V587" s="1679"/>
      <c r="W587" s="1674">
        <f>IF(FLOOR(Q587,5)&gt;50,50,FLOOR(Q587,5))</f>
        <v>0</v>
      </c>
      <c r="X587" s="1675"/>
      <c r="Y587" s="1675"/>
      <c r="Z587" s="1675"/>
      <c r="AA587" s="1675"/>
      <c r="AB587" s="1676"/>
      <c r="AC587" s="1674">
        <f>IFERROR(IF(W587&gt;0,INDEX($AT$507:$BA$521,MATCH(W587,$AS$507:$AS$521,0),MATCH(K587,$AT$506:$BA$506,0)),0),0)</f>
        <v>0</v>
      </c>
      <c r="AD587" s="1675"/>
      <c r="AE587" s="1675"/>
      <c r="AF587" s="1675"/>
      <c r="AG587" s="1675"/>
      <c r="AH587" s="1676"/>
      <c r="AN587" s="241"/>
      <c r="AP587" s="1605"/>
      <c r="AQ587" s="1606"/>
      <c r="AR587" s="1606"/>
      <c r="AS587" s="1606"/>
      <c r="AT587" s="1607"/>
      <c r="AX587" s="1694"/>
      <c r="AY587" s="1695"/>
      <c r="AZ587" s="1637"/>
      <c r="BA587" s="1638"/>
      <c r="BB587" s="1694"/>
      <c r="BC587" s="1695"/>
      <c r="BD587" s="1637"/>
      <c r="BE587" s="1638"/>
      <c r="BF587" s="1694"/>
      <c r="BG587" s="1695"/>
      <c r="BH587" s="1637"/>
      <c r="BI587" s="1638"/>
      <c r="BJ587" s="1694"/>
      <c r="BK587" s="1695"/>
      <c r="BL587" s="1694"/>
      <c r="BM587" s="1695"/>
      <c r="BN587" s="1684">
        <f>IF(AP537=1,1,0)</f>
        <v>1</v>
      </c>
      <c r="BO587" s="1685"/>
      <c r="BP587" s="1637"/>
      <c r="BQ587" s="1638"/>
    </row>
    <row r="588" spans="5:96" s="4" customFormat="1" ht="12.75" customHeight="1">
      <c r="E588" s="1706"/>
      <c r="F588" s="1707"/>
      <c r="G588" s="1707"/>
      <c r="H588" s="1707"/>
      <c r="I588" s="1707"/>
      <c r="J588" s="1708"/>
      <c r="K588" s="1780" t="str">
        <f>IF(OR(Application!D211="Rural",Application!D211="Rural apportionment (Section 514)",Application!D211="Rural apportionment (Section 515)",Application!D211="Rural apportionment (HOME)",Application!D211="Rural apportionment (CDBG-DR)",Application!D211="Rural (Native American apportionment)"),55,"")</f>
        <v/>
      </c>
      <c r="L588" s="1781"/>
      <c r="M588" s="1782" t="s">
        <v>2164</v>
      </c>
      <c r="N588" s="1782"/>
      <c r="O588" s="1782"/>
      <c r="P588" s="1783"/>
      <c r="Q588" s="1677">
        <f t="shared" si="6"/>
        <v>0</v>
      </c>
      <c r="R588" s="1678"/>
      <c r="S588" s="1678"/>
      <c r="T588" s="1678"/>
      <c r="U588" s="1678"/>
      <c r="V588" s="1679"/>
      <c r="W588" s="1674">
        <f>IF(FLOOR(Q588,5)&gt;40,40,FLOOR(Q588,5))</f>
        <v>0</v>
      </c>
      <c r="X588" s="1675"/>
      <c r="Y588" s="1675"/>
      <c r="Z588" s="1675"/>
      <c r="AA588" s="1675"/>
      <c r="AB588" s="1676"/>
      <c r="AC588" s="1674">
        <f>IFERROR(IF(W588&gt;0,INDEX($AT$507:$BA$521,MATCH(W588,$AS$507:$AS$521,0),MATCH(K588,$AT$506:$BA$506,0)),0),0)</f>
        <v>0</v>
      </c>
      <c r="AD588" s="1675"/>
      <c r="AE588" s="1675"/>
      <c r="AF588" s="1675"/>
      <c r="AG588" s="1675"/>
      <c r="AH588" s="1676"/>
      <c r="AN588" s="241"/>
      <c r="AX588" s="1684">
        <f>SUM(AX583:AY587)</f>
        <v>0</v>
      </c>
      <c r="AY588" s="1685"/>
      <c r="AZ588" s="1646">
        <f>SUM(AZ584:BA587)</f>
        <v>0</v>
      </c>
      <c r="BA588" s="1648"/>
      <c r="BB588" s="1684">
        <f>SUM(BB584:BC587)</f>
        <v>0</v>
      </c>
      <c r="BC588" s="1685"/>
      <c r="BD588" s="1646">
        <f>SUM(BD583:BE587)</f>
        <v>0</v>
      </c>
      <c r="BE588" s="1648"/>
      <c r="BF588" s="1684">
        <f>SUM(BF585:BG587)</f>
        <v>0</v>
      </c>
      <c r="BG588" s="1685"/>
      <c r="BH588" s="1646">
        <f>SUM(BH583:BI587)</f>
        <v>0</v>
      </c>
      <c r="BI588" s="1648"/>
      <c r="BJ588" s="1684">
        <f>SUM(BJ583:BK587)</f>
        <v>0</v>
      </c>
      <c r="BK588" s="1685"/>
      <c r="BL588" s="1646">
        <f>SUM(BL583:BM587)</f>
        <v>0</v>
      </c>
      <c r="BM588" s="1648"/>
      <c r="BN588" s="1684">
        <f>SUM(BN583:BO587)</f>
        <v>1</v>
      </c>
      <c r="BO588" s="1685"/>
      <c r="BP588" s="1646">
        <f>SUM(BP583:BQ587)</f>
        <v>0</v>
      </c>
      <c r="BQ588" s="1648"/>
    </row>
    <row r="589" spans="5:96" s="4" customFormat="1" ht="12.75" customHeight="1">
      <c r="E589" s="1602"/>
      <c r="F589" s="1603"/>
      <c r="G589" s="1603"/>
      <c r="H589" s="1603"/>
      <c r="I589" s="1603"/>
      <c r="J589" s="1604"/>
      <c r="K589" s="1605" t="s">
        <v>2165</v>
      </c>
      <c r="L589" s="1606"/>
      <c r="M589" s="1606"/>
      <c r="N589" s="1606"/>
      <c r="O589" s="1606"/>
      <c r="P589" s="1607"/>
      <c r="Q589" s="1677">
        <f t="shared" si="6"/>
        <v>0</v>
      </c>
      <c r="R589" s="1678"/>
      <c r="S589" s="1678"/>
      <c r="T589" s="1678"/>
      <c r="U589" s="1678"/>
      <c r="V589" s="1679"/>
      <c r="W589" s="1674">
        <f t="shared" si="7"/>
        <v>0</v>
      </c>
      <c r="X589" s="1675"/>
      <c r="Y589" s="1675"/>
      <c r="Z589" s="1675"/>
      <c r="AA589" s="1675"/>
      <c r="AB589" s="1676"/>
      <c r="AC589" s="1674">
        <v>0</v>
      </c>
      <c r="AD589" s="1675"/>
      <c r="AE589" s="1675"/>
      <c r="AF589" s="1675"/>
      <c r="AG589" s="1675"/>
      <c r="AH589" s="1676"/>
      <c r="AN589" s="241"/>
      <c r="AX589" s="1703">
        <f>IF(AND(AX588=1,AZ588&gt;1),1,0)</f>
        <v>0</v>
      </c>
      <c r="AY589" s="1704"/>
      <c r="AZ589" s="1704"/>
      <c r="BA589" s="1705"/>
      <c r="BB589" s="1703">
        <f>IF(AND(BB588=1,BD588&gt;=1),1,0)</f>
        <v>0</v>
      </c>
      <c r="BC589" s="1704"/>
      <c r="BD589" s="1704"/>
      <c r="BE589" s="1705"/>
      <c r="BF589" s="1703">
        <f>IF(AND(BF588=1,BH588&gt;=1),1,0)</f>
        <v>0</v>
      </c>
      <c r="BG589" s="1704"/>
      <c r="BH589" s="1704"/>
      <c r="BI589" s="1705"/>
      <c r="BJ589" s="1703">
        <f>IF(AND(BJ588=1,BL588&gt;=1),1,0)</f>
        <v>0</v>
      </c>
      <c r="BK589" s="1704"/>
      <c r="BL589" s="1704"/>
      <c r="BM589" s="1705"/>
      <c r="BN589" s="1703">
        <f>IF(AND(BN588=1,BP588&gt;=1),1,0)</f>
        <v>0</v>
      </c>
      <c r="BO589" s="1704"/>
      <c r="BP589" s="1704"/>
      <c r="BQ589" s="1705"/>
    </row>
    <row r="590" spans="5:96" s="4" customFormat="1" ht="12.75" customHeight="1">
      <c r="E590" s="1602"/>
      <c r="F590" s="1603"/>
      <c r="G590" s="1603"/>
      <c r="H590" s="1603"/>
      <c r="I590" s="1603"/>
      <c r="J590" s="1604"/>
      <c r="K590" s="1605" t="s">
        <v>2166</v>
      </c>
      <c r="L590" s="1606"/>
      <c r="M590" s="1606"/>
      <c r="N590" s="1606"/>
      <c r="O590" s="1606"/>
      <c r="P590" s="1607"/>
      <c r="Q590" s="1677">
        <f>IF(ISERROR(IF((((E590/$BJ$528)*100)&gt;100),"EXCESSIVE VALUE",(E590/$BJ$528)*100)),0,IF((((E590/$BJ$528)*100)&gt;100),"EXCESSIVE VALUE",(E590/$BJ$528)*100))</f>
        <v>0</v>
      </c>
      <c r="R590" s="1678"/>
      <c r="S590" s="1678"/>
      <c r="T590" s="1678"/>
      <c r="U590" s="1678"/>
      <c r="V590" s="1679"/>
      <c r="W590" s="1674">
        <f>IF(FLOOR(Q590,5)&gt;80,80,FLOOR(Q590,5))</f>
        <v>0</v>
      </c>
      <c r="X590" s="1675"/>
      <c r="Y590" s="1675"/>
      <c r="Z590" s="1675"/>
      <c r="AA590" s="1675"/>
      <c r="AB590" s="1676"/>
      <c r="AC590" s="1674">
        <v>0</v>
      </c>
      <c r="AD590" s="1675"/>
      <c r="AE590" s="1675"/>
      <c r="AF590" s="1675"/>
      <c r="AG590" s="1675"/>
      <c r="AH590" s="1676"/>
      <c r="AN590" s="241"/>
      <c r="AX590"/>
      <c r="AY590"/>
      <c r="AZ590"/>
      <c r="BA590"/>
      <c r="BB590"/>
      <c r="BC590"/>
      <c r="BD590"/>
      <c r="BE590"/>
      <c r="BF590"/>
      <c r="BG590"/>
      <c r="BH590"/>
      <c r="BI590" s="31" t="s">
        <v>1989</v>
      </c>
      <c r="BJ590" s="1703">
        <f>AX589+BB589+BF589+BJ589+BN589</f>
        <v>0</v>
      </c>
      <c r="BK590" s="1704"/>
      <c r="BL590" s="1704"/>
      <c r="BM590" s="1705"/>
      <c r="BN590"/>
      <c r="BO590"/>
      <c r="BP590"/>
      <c r="BQ590"/>
    </row>
    <row r="591" spans="5:96" s="4" customFormat="1" ht="12.75" customHeight="1">
      <c r="E591" s="1602"/>
      <c r="F591" s="1603"/>
      <c r="G591" s="1603"/>
      <c r="H591" s="1603"/>
      <c r="I591" s="1603"/>
      <c r="J591" s="1604"/>
      <c r="K591" s="1605" t="s">
        <v>2167</v>
      </c>
      <c r="L591" s="1606"/>
      <c r="M591" s="1606"/>
      <c r="N591" s="1606"/>
      <c r="O591" s="1606"/>
      <c r="P591" s="1607"/>
      <c r="Q591" s="1677">
        <f>IF(ISERROR(IF((((E591/$BJ$528)*100)&gt;100),"EXCESSIVE VALUE",(E591/$BJ$528)*100)),0,IF((((E591/$BJ$528)*100)&gt;100),"EXCESSIVE VALUE",(E591/$BJ$528)*100))</f>
        <v>0</v>
      </c>
      <c r="R591" s="1678"/>
      <c r="S591" s="1678"/>
      <c r="T591" s="1678"/>
      <c r="U591" s="1678"/>
      <c r="V591" s="1679"/>
      <c r="W591" s="1674">
        <f>IF(FLOOR(Q591,5)&gt;80,80,FLOOR(Q591,5))</f>
        <v>0</v>
      </c>
      <c r="X591" s="1675"/>
      <c r="Y591" s="1675"/>
      <c r="Z591" s="1675"/>
      <c r="AA591" s="1675"/>
      <c r="AB591" s="1676"/>
      <c r="AC591" s="1674">
        <v>0</v>
      </c>
      <c r="AD591" s="1675"/>
      <c r="AE591" s="1675"/>
      <c r="AF591" s="1675"/>
      <c r="AG591" s="1675"/>
      <c r="AH591" s="1676"/>
      <c r="AN591" s="241"/>
      <c r="AX591"/>
      <c r="AY591"/>
      <c r="AZ591"/>
      <c r="BA591"/>
      <c r="BB591"/>
      <c r="BC591"/>
      <c r="BD591"/>
      <c r="BE591"/>
      <c r="BF591"/>
      <c r="BG591"/>
      <c r="BI591"/>
      <c r="BJ591" t="s">
        <v>2168</v>
      </c>
      <c r="BK591"/>
      <c r="BL591"/>
      <c r="BM591"/>
      <c r="BN591"/>
      <c r="BO591"/>
      <c r="BP591"/>
      <c r="BQ591"/>
    </row>
    <row r="592" spans="5:96" s="4" customFormat="1" ht="12.75" customHeight="1">
      <c r="E592" s="1441">
        <f>SUM(E581:J591)</f>
        <v>106</v>
      </c>
      <c r="F592" s="1442"/>
      <c r="G592" s="1442"/>
      <c r="H592" s="1442"/>
      <c r="I592" s="1442"/>
      <c r="J592" s="1443"/>
      <c r="K592" s="337"/>
      <c r="L592" s="337"/>
      <c r="M592" s="337"/>
      <c r="N592" s="337"/>
      <c r="O592" s="337"/>
      <c r="P592" s="337"/>
      <c r="Q592" s="337"/>
      <c r="R592" s="337"/>
      <c r="S592" s="337"/>
      <c r="T592" s="337"/>
      <c r="U592" s="77"/>
      <c r="V592" s="77"/>
      <c r="W592" s="77"/>
      <c r="X592" s="77"/>
      <c r="Y592" s="77"/>
      <c r="Z592" s="337"/>
      <c r="AA592" s="77"/>
      <c r="AB592" s="53" t="s">
        <v>2169</v>
      </c>
      <c r="AC592" s="1709">
        <f>IF(SUM(AC581:AH591)&gt;0,SUM(AC581:AH591),0)</f>
        <v>50</v>
      </c>
      <c r="AD592" s="1710"/>
      <c r="AE592" s="1710"/>
      <c r="AF592" s="1710"/>
      <c r="AG592" s="1710"/>
      <c r="AH592" s="1711"/>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2170</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2171</v>
      </c>
      <c r="AG596" s="1610" t="s">
        <v>1904</v>
      </c>
      <c r="AH596" s="1610"/>
      <c r="AI596" s="1610"/>
      <c r="AJ596" s="1610"/>
      <c r="AK596" s="37"/>
      <c r="AL596" s="37"/>
      <c r="AM596" s="37"/>
      <c r="AN596" s="241"/>
    </row>
    <row r="597" spans="1:64" s="4" customFormat="1" ht="12.75" customHeight="1">
      <c r="B597" s="1590" t="s">
        <v>2172</v>
      </c>
      <c r="C597" s="1590"/>
      <c r="D597" s="1590"/>
      <c r="E597" s="1590"/>
      <c r="F597" s="1590"/>
      <c r="G597" s="1590"/>
      <c r="H597" s="1590"/>
      <c r="I597" s="1590"/>
      <c r="J597" s="1590"/>
      <c r="K597" s="1590"/>
      <c r="L597" s="1590"/>
      <c r="M597" s="1590"/>
      <c r="N597" s="1590"/>
      <c r="O597" s="1590"/>
      <c r="P597" s="1590"/>
      <c r="Q597" s="1590"/>
      <c r="R597" s="1590"/>
      <c r="S597" s="1590"/>
      <c r="T597" s="1590"/>
      <c r="U597" s="1590"/>
      <c r="V597" s="1590"/>
      <c r="W597" s="1590"/>
      <c r="X597" s="1590"/>
      <c r="Y597" s="1590"/>
      <c r="Z597" s="1590"/>
      <c r="AA597" s="1590"/>
      <c r="AB597" s="1590"/>
      <c r="AC597" s="1590"/>
      <c r="AD597" s="1590"/>
      <c r="AE597" s="1590"/>
      <c r="AF597" s="1590"/>
      <c r="AG597" s="1590"/>
      <c r="AH597" s="1590"/>
      <c r="AI597" s="21"/>
      <c r="AJ597" s="21"/>
      <c r="AK597"/>
      <c r="AL597"/>
      <c r="AM597"/>
      <c r="AN597" s="241"/>
    </row>
    <row r="598" spans="1:64" s="4" customFormat="1" ht="12.75" customHeight="1">
      <c r="A598" s="21"/>
      <c r="B598" s="1590"/>
      <c r="C598" s="1590"/>
      <c r="D598" s="1590"/>
      <c r="E598" s="1590"/>
      <c r="F598" s="1590"/>
      <c r="G598" s="1590"/>
      <c r="H598" s="1590"/>
      <c r="I598" s="1590"/>
      <c r="J598" s="1590"/>
      <c r="K598" s="1590"/>
      <c r="L598" s="1590"/>
      <c r="M598" s="1590"/>
      <c r="N598" s="1590"/>
      <c r="O598" s="1590"/>
      <c r="P598" s="1590"/>
      <c r="Q598" s="1590"/>
      <c r="R598" s="1590"/>
      <c r="S598" s="1590"/>
      <c r="T598" s="1590"/>
      <c r="U598" s="1590"/>
      <c r="V598" s="1590"/>
      <c r="W598" s="1590"/>
      <c r="X598" s="1590"/>
      <c r="Y598" s="1590"/>
      <c r="Z598" s="1590"/>
      <c r="AA598" s="1590"/>
      <c r="AB598" s="1590"/>
      <c r="AC598" s="1590"/>
      <c r="AD598" s="1590"/>
      <c r="AE598" s="1590"/>
      <c r="AF598" s="1590"/>
      <c r="AG598" s="1590"/>
      <c r="AH598" s="1590"/>
      <c r="AI598" s="21"/>
      <c r="AJ598" s="21"/>
      <c r="AK598"/>
      <c r="AL598"/>
      <c r="AM598"/>
      <c r="AN598" s="241"/>
    </row>
    <row r="599" spans="1:64" s="4" customFormat="1" ht="12.75" customHeight="1">
      <c r="A599" s="21"/>
      <c r="B599" s="1590"/>
      <c r="C599" s="1590"/>
      <c r="D599" s="1590"/>
      <c r="E599" s="1590"/>
      <c r="F599" s="1590"/>
      <c r="G599" s="1590"/>
      <c r="H599" s="1590"/>
      <c r="I599" s="1590"/>
      <c r="J599" s="1590"/>
      <c r="K599" s="1590"/>
      <c r="L599" s="1590"/>
      <c r="M599" s="1590"/>
      <c r="N599" s="1590"/>
      <c r="O599" s="1590"/>
      <c r="P599" s="1590"/>
      <c r="Q599" s="1590"/>
      <c r="R599" s="1590"/>
      <c r="S599" s="1590"/>
      <c r="T599" s="1590"/>
      <c r="U599" s="1590"/>
      <c r="V599" s="1590"/>
      <c r="W599" s="1590"/>
      <c r="X599" s="1590"/>
      <c r="Y599" s="1590"/>
      <c r="Z599" s="1590"/>
      <c r="AA599" s="1590"/>
      <c r="AB599" s="1590"/>
      <c r="AC599" s="1590"/>
      <c r="AD599" s="1590"/>
      <c r="AE599" s="1590"/>
      <c r="AF599" s="1590"/>
      <c r="AG599" s="1590"/>
      <c r="AH599" s="1590"/>
      <c r="AI599" s="21"/>
      <c r="AJ599" s="21"/>
      <c r="AK599"/>
      <c r="AL599"/>
      <c r="AM599"/>
      <c r="AN599" s="241"/>
    </row>
    <row r="600" spans="1:64" s="4" customFormat="1" ht="12.75" customHeight="1">
      <c r="A600" s="21"/>
      <c r="B600" s="1590"/>
      <c r="C600" s="1590"/>
      <c r="D600" s="1590"/>
      <c r="E600" s="1590"/>
      <c r="F600" s="1590"/>
      <c r="G600" s="1590"/>
      <c r="H600" s="1590"/>
      <c r="I600" s="1590"/>
      <c r="J600" s="1590"/>
      <c r="K600" s="1590"/>
      <c r="L600" s="1590"/>
      <c r="M600" s="1590"/>
      <c r="N600" s="1590"/>
      <c r="O600" s="1590"/>
      <c r="P600" s="1590"/>
      <c r="Q600" s="1590"/>
      <c r="R600" s="1590"/>
      <c r="S600" s="1590"/>
      <c r="T600" s="1590"/>
      <c r="U600" s="1590"/>
      <c r="V600" s="1590"/>
      <c r="W600" s="1590"/>
      <c r="X600" s="1590"/>
      <c r="Y600" s="1590"/>
      <c r="Z600" s="1590"/>
      <c r="AA600" s="1590"/>
      <c r="AB600" s="1590"/>
      <c r="AC600" s="1590"/>
      <c r="AD600" s="1590"/>
      <c r="AE600" s="1590"/>
      <c r="AF600" s="1590"/>
      <c r="AG600" s="1590"/>
      <c r="AH600" s="1590"/>
      <c r="AI600" s="21"/>
      <c r="AJ600" s="21"/>
      <c r="AK600"/>
      <c r="AL600"/>
      <c r="AM600"/>
      <c r="AN600" s="571"/>
    </row>
    <row r="601" spans="1:64">
      <c r="B601" s="1590"/>
      <c r="C601" s="1590"/>
      <c r="D601" s="1590"/>
      <c r="E601" s="1590"/>
      <c r="F601" s="1590"/>
      <c r="G601" s="1590"/>
      <c r="H601" s="1590"/>
      <c r="I601" s="1590"/>
      <c r="J601" s="1590"/>
      <c r="K601" s="1590"/>
      <c r="L601" s="1590"/>
      <c r="M601" s="1590"/>
      <c r="N601" s="1590"/>
      <c r="O601" s="1590"/>
      <c r="P601" s="1590"/>
      <c r="Q601" s="1590"/>
      <c r="R601" s="1590"/>
      <c r="S601" s="1590"/>
      <c r="T601" s="1590"/>
      <c r="U601" s="1590"/>
      <c r="V601" s="1590"/>
      <c r="W601" s="1590"/>
      <c r="X601" s="1590"/>
      <c r="Y601" s="1590"/>
      <c r="Z601" s="1590"/>
      <c r="AA601" s="1590"/>
      <c r="AB601" s="1590"/>
      <c r="AC601" s="1590"/>
      <c r="AD601" s="1590"/>
      <c r="AE601" s="1590"/>
      <c r="AF601" s="1590"/>
      <c r="AG601" s="1590"/>
      <c r="AH601" s="1590"/>
      <c r="AK601"/>
      <c r="AL601"/>
      <c r="AM601"/>
      <c r="BD601" s="21"/>
      <c r="BE601" s="21"/>
      <c r="BF601" s="21"/>
      <c r="BG601" s="21"/>
      <c r="BH601" s="21"/>
    </row>
    <row r="602" spans="1:64" ht="12.75" customHeight="1">
      <c r="B602" s="1590"/>
      <c r="C602" s="1590"/>
      <c r="D602" s="1590"/>
      <c r="E602" s="1590"/>
      <c r="F602" s="1590"/>
      <c r="G602" s="1590"/>
      <c r="H602" s="1590"/>
      <c r="I602" s="1590"/>
      <c r="J602" s="1590"/>
      <c r="K602" s="1590"/>
      <c r="L602" s="1590"/>
      <c r="M602" s="1590"/>
      <c r="N602" s="1590"/>
      <c r="O602" s="1590"/>
      <c r="P602" s="1590"/>
      <c r="Q602" s="1590"/>
      <c r="R602" s="1590"/>
      <c r="S602" s="1590"/>
      <c r="T602" s="1590"/>
      <c r="U602" s="1590"/>
      <c r="V602" s="1590"/>
      <c r="W602" s="1590"/>
      <c r="X602" s="1590"/>
      <c r="Y602" s="1590"/>
      <c r="Z602" s="1590"/>
      <c r="AA602" s="1590"/>
      <c r="AB602" s="1590"/>
      <c r="AC602" s="1590"/>
      <c r="AD602" s="1590"/>
      <c r="AE602" s="1590"/>
      <c r="AF602" s="1590"/>
      <c r="AG602" s="1590"/>
      <c r="AH602" s="1590"/>
    </row>
    <row r="603" spans="1:64" ht="12.75" customHeight="1">
      <c r="E603" s="138"/>
    </row>
    <row r="604" spans="1:64">
      <c r="J604" s="1712" t="s">
        <v>2173</v>
      </c>
      <c r="K604" s="1713"/>
      <c r="L604" s="1713"/>
      <c r="M604" s="1713"/>
      <c r="N604" s="1714"/>
      <c r="O604" s="1372" t="s">
        <v>2174</v>
      </c>
      <c r="P604" s="1373"/>
      <c r="Q604" s="1373"/>
      <c r="R604" s="1373"/>
      <c r="S604" s="1374"/>
      <c r="T604" s="1372" t="s">
        <v>2175</v>
      </c>
      <c r="U604" s="1373"/>
      <c r="V604" s="1373"/>
      <c r="W604" s="1373"/>
      <c r="X604" s="1374"/>
      <c r="Y604" s="1372" t="s">
        <v>2176</v>
      </c>
      <c r="Z604" s="1373"/>
      <c r="AA604" s="1373"/>
      <c r="AB604" s="1373"/>
      <c r="AC604" s="1374"/>
      <c r="AF604"/>
      <c r="AG604"/>
      <c r="AH604"/>
      <c r="AI604"/>
      <c r="AJ604"/>
    </row>
    <row r="605" spans="1:64">
      <c r="D605"/>
      <c r="E605"/>
      <c r="F605"/>
      <c r="G605"/>
      <c r="H605"/>
      <c r="I605"/>
      <c r="J605" s="1690"/>
      <c r="K605" s="1691"/>
      <c r="L605" s="1691"/>
      <c r="M605" s="1691"/>
      <c r="N605" s="1715"/>
      <c r="O605" s="1375"/>
      <c r="P605" s="1376"/>
      <c r="Q605" s="1376"/>
      <c r="R605" s="1376"/>
      <c r="S605" s="1377"/>
      <c r="T605" s="1375"/>
      <c r="U605" s="1376"/>
      <c r="V605" s="1376"/>
      <c r="W605" s="1376"/>
      <c r="X605" s="1377"/>
      <c r="Y605" s="1375"/>
      <c r="Z605" s="1376"/>
      <c r="AA605" s="1376"/>
      <c r="AB605" s="1376"/>
      <c r="AC605" s="1377"/>
      <c r="AF605"/>
      <c r="AG605"/>
      <c r="AH605"/>
      <c r="AI605"/>
      <c r="AJ605"/>
      <c r="AO605" s="34" t="s">
        <v>2177</v>
      </c>
      <c r="AR605" s="21" t="b">
        <f>$Y$614&gt;=10%</f>
        <v>1</v>
      </c>
    </row>
    <row r="606" spans="1:64">
      <c r="I606"/>
      <c r="J606" s="1690"/>
      <c r="K606" s="1691"/>
      <c r="L606" s="1691"/>
      <c r="M606" s="1691"/>
      <c r="N606" s="1715"/>
      <c r="O606" s="1375"/>
      <c r="P606" s="1376"/>
      <c r="Q606" s="1376"/>
      <c r="R606" s="1376"/>
      <c r="S606" s="1377"/>
      <c r="T606" s="1375"/>
      <c r="U606" s="1376"/>
      <c r="V606" s="1376"/>
      <c r="W606" s="1376"/>
      <c r="X606" s="1377"/>
      <c r="Y606" s="1375"/>
      <c r="Z606" s="1376"/>
      <c r="AA606" s="1376"/>
      <c r="AB606" s="1376"/>
      <c r="AC606" s="1377"/>
      <c r="AD606"/>
      <c r="AF606"/>
      <c r="AG606"/>
      <c r="AH606"/>
      <c r="AI606"/>
      <c r="AJ606"/>
      <c r="AO606" s="34" t="s">
        <v>2178</v>
      </c>
      <c r="AR606" s="842">
        <f>ROUNDUP(($O$614*10%),0)</f>
        <v>11</v>
      </c>
    </row>
    <row r="607" spans="1:64" ht="19.5" customHeight="1">
      <c r="D607"/>
      <c r="E607"/>
      <c r="F607"/>
      <c r="G607"/>
      <c r="H607"/>
      <c r="I607"/>
      <c r="J607" s="1690"/>
      <c r="K607" s="1691"/>
      <c r="L607" s="1691"/>
      <c r="M607" s="1691"/>
      <c r="N607" s="1715"/>
      <c r="O607" s="1375"/>
      <c r="P607" s="1376"/>
      <c r="Q607" s="1376"/>
      <c r="R607" s="1376"/>
      <c r="S607" s="1377"/>
      <c r="T607" s="1375"/>
      <c r="U607" s="1376"/>
      <c r="V607" s="1376"/>
      <c r="W607" s="1376"/>
      <c r="X607" s="1377"/>
      <c r="Y607" s="1375"/>
      <c r="Z607" s="1376"/>
      <c r="AA607" s="1376"/>
      <c r="AB607" s="1376"/>
      <c r="AC607" s="1377"/>
      <c r="AD607"/>
      <c r="AF607"/>
      <c r="AG607"/>
      <c r="AH607"/>
      <c r="AI607"/>
      <c r="AJ607"/>
      <c r="AO607" s="34" t="s">
        <v>2179</v>
      </c>
      <c r="AR607" s="21" t="s">
        <v>2180</v>
      </c>
    </row>
    <row r="608" spans="1:64">
      <c r="D608"/>
      <c r="E608"/>
      <c r="F608"/>
      <c r="G608"/>
      <c r="H608"/>
      <c r="I608"/>
      <c r="J608" s="1716" t="s">
        <v>2181</v>
      </c>
      <c r="K608" s="1717"/>
      <c r="L608" s="1717"/>
      <c r="M608" s="1717"/>
      <c r="N608" s="1718"/>
      <c r="O608" s="1605">
        <f>Application!CM634</f>
        <v>0</v>
      </c>
      <c r="P608" s="1606"/>
      <c r="Q608" s="1606"/>
      <c r="R608" s="1606"/>
      <c r="S608" s="1607"/>
      <c r="T608" s="1605">
        <f>Application!DR635</f>
        <v>0</v>
      </c>
      <c r="U608" s="1606"/>
      <c r="V608" s="1606"/>
      <c r="W608" s="1606"/>
      <c r="X608" s="1607"/>
      <c r="Y608" s="1681">
        <f t="shared" ref="Y608:Y614" si="8">IF(T608&gt;0,T608/O608,0)</f>
        <v>0</v>
      </c>
      <c r="Z608" s="1682"/>
      <c r="AA608" s="1682"/>
      <c r="AB608" s="1682"/>
      <c r="AC608" s="1683"/>
      <c r="AD608"/>
      <c r="AF608"/>
      <c r="AG608"/>
      <c r="AH608"/>
      <c r="AI608"/>
      <c r="AJ608"/>
      <c r="AO608" s="842">
        <f t="shared" ref="AO608:AO613" si="9">ROUNDUP((O608*10%),0)</f>
        <v>0</v>
      </c>
      <c r="AP608" s="175"/>
      <c r="AR608" s="843" t="b">
        <f>OR(SUM($T$608:T608)&gt;=$AR$606,T608&gt;=AO608)</f>
        <v>1</v>
      </c>
    </row>
    <row r="609" spans="1:60">
      <c r="D609"/>
      <c r="E609"/>
      <c r="F609"/>
      <c r="G609"/>
      <c r="H609"/>
      <c r="I609"/>
      <c r="J609" s="1716" t="s">
        <v>1434</v>
      </c>
      <c r="K609" s="1717"/>
      <c r="L609" s="1717"/>
      <c r="M609" s="1717"/>
      <c r="N609" s="1718"/>
      <c r="O609" s="1605">
        <f>Application!CH634</f>
        <v>0</v>
      </c>
      <c r="P609" s="1606"/>
      <c r="Q609" s="1606"/>
      <c r="R609" s="1606"/>
      <c r="S609" s="1607"/>
      <c r="T609" s="1605">
        <f>Application!DM635</f>
        <v>0</v>
      </c>
      <c r="U609" s="1606"/>
      <c r="V609" s="1606"/>
      <c r="W609" s="1606"/>
      <c r="X609" s="1607"/>
      <c r="Y609" s="1681">
        <f t="shared" si="8"/>
        <v>0</v>
      </c>
      <c r="Z609" s="1682"/>
      <c r="AA609" s="1682"/>
      <c r="AB609" s="1682"/>
      <c r="AC609" s="1683"/>
      <c r="AD609"/>
      <c r="AF609"/>
      <c r="AG609"/>
      <c r="AH609"/>
      <c r="AI609"/>
      <c r="AJ609"/>
      <c r="AO609" s="842">
        <f t="shared" si="9"/>
        <v>0</v>
      </c>
      <c r="AP609" s="175"/>
      <c r="AR609" s="843" t="b">
        <f>OR(SUM($T$608:T609)&gt;=$AR$606,T609&gt;=AO609)</f>
        <v>1</v>
      </c>
    </row>
    <row r="610" spans="1:60">
      <c r="D610"/>
      <c r="E610"/>
      <c r="F610"/>
      <c r="G610"/>
      <c r="H610"/>
      <c r="I610"/>
      <c r="J610" s="1716" t="s">
        <v>1433</v>
      </c>
      <c r="K610" s="1717"/>
      <c r="L610" s="1717"/>
      <c r="M610" s="1717"/>
      <c r="N610" s="1718"/>
      <c r="O610" s="1605">
        <f>Application!CC634</f>
        <v>0</v>
      </c>
      <c r="P610" s="1606"/>
      <c r="Q610" s="1606"/>
      <c r="R610" s="1606"/>
      <c r="S610" s="1607"/>
      <c r="T610" s="1605">
        <f>Application!DH635</f>
        <v>0</v>
      </c>
      <c r="U610" s="1606"/>
      <c r="V610" s="1606"/>
      <c r="W610" s="1606"/>
      <c r="X610" s="1607"/>
      <c r="Y610" s="1681">
        <f t="shared" si="8"/>
        <v>0</v>
      </c>
      <c r="Z610" s="1682"/>
      <c r="AA610" s="1682"/>
      <c r="AB610" s="1682"/>
      <c r="AC610" s="1683"/>
      <c r="AD610"/>
      <c r="AF610"/>
      <c r="AG610"/>
      <c r="AH610"/>
      <c r="AI610"/>
      <c r="AJ610"/>
      <c r="AO610" s="842">
        <f t="shared" si="9"/>
        <v>0</v>
      </c>
      <c r="AP610" s="175"/>
      <c r="AR610" s="843" t="b">
        <f>OR(SUM($T$608:T610)&gt;=$AR$606,T610&gt;=AO610)</f>
        <v>1</v>
      </c>
    </row>
    <row r="611" spans="1:60">
      <c r="D611"/>
      <c r="E611"/>
      <c r="F611"/>
      <c r="G611"/>
      <c r="H611"/>
      <c r="I611"/>
      <c r="J611" s="1716" t="s">
        <v>1432</v>
      </c>
      <c r="K611" s="1717"/>
      <c r="L611" s="1717"/>
      <c r="M611" s="1717"/>
      <c r="N611" s="1718"/>
      <c r="O611" s="1605">
        <f>Application!BX634</f>
        <v>0</v>
      </c>
      <c r="P611" s="1606"/>
      <c r="Q611" s="1606"/>
      <c r="R611" s="1606"/>
      <c r="S611" s="1607"/>
      <c r="T611" s="1605">
        <f>Application!DC635</f>
        <v>0</v>
      </c>
      <c r="U611" s="1606"/>
      <c r="V611" s="1606"/>
      <c r="W611" s="1606"/>
      <c r="X611" s="1607"/>
      <c r="Y611" s="1681">
        <f t="shared" si="8"/>
        <v>0</v>
      </c>
      <c r="Z611" s="1682"/>
      <c r="AA611" s="1682"/>
      <c r="AB611" s="1682"/>
      <c r="AC611" s="1683"/>
      <c r="AD611"/>
      <c r="AF611"/>
      <c r="AG611"/>
      <c r="AH611"/>
      <c r="AI611"/>
      <c r="AJ611"/>
      <c r="AO611" s="842">
        <f t="shared" si="9"/>
        <v>0</v>
      </c>
      <c r="AP611" s="175"/>
      <c r="AR611" s="843" t="b">
        <f>OR(SUM($T$608:T611)&gt;=$AR$606,T611&gt;=AO611)</f>
        <v>1</v>
      </c>
    </row>
    <row r="612" spans="1:60">
      <c r="D612"/>
      <c r="E612"/>
      <c r="F612"/>
      <c r="G612"/>
      <c r="H612"/>
      <c r="I612"/>
      <c r="J612" s="1716" t="s">
        <v>1431</v>
      </c>
      <c r="K612" s="1717"/>
      <c r="L612" s="1717"/>
      <c r="M612" s="1717"/>
      <c r="N612" s="1718"/>
      <c r="O612" s="1605">
        <f>Application!BS634</f>
        <v>0</v>
      </c>
      <c r="P612" s="1606"/>
      <c r="Q612" s="1606"/>
      <c r="R612" s="1606"/>
      <c r="S612" s="1607"/>
      <c r="T612" s="1605">
        <f>Application!CX635</f>
        <v>0</v>
      </c>
      <c r="U612" s="1606"/>
      <c r="V612" s="1606"/>
      <c r="W612" s="1606"/>
      <c r="X612" s="1607"/>
      <c r="Y612" s="1681">
        <f t="shared" si="8"/>
        <v>0</v>
      </c>
      <c r="Z612" s="1682"/>
      <c r="AA612" s="1682"/>
      <c r="AB612" s="1682"/>
      <c r="AC612" s="1683"/>
      <c r="AD612"/>
      <c r="AF612"/>
      <c r="AG612"/>
      <c r="AH612"/>
      <c r="AI612"/>
      <c r="AJ612"/>
      <c r="AO612" s="842">
        <f t="shared" si="9"/>
        <v>0</v>
      </c>
      <c r="AP612" s="175"/>
      <c r="AR612" s="843" t="b">
        <f>OR(SUM($T$608:T612)&gt;=$AR$606,T612&gt;=AO612)</f>
        <v>1</v>
      </c>
    </row>
    <row r="613" spans="1:60">
      <c r="D613"/>
      <c r="E613"/>
      <c r="F613"/>
      <c r="G613"/>
      <c r="H613"/>
      <c r="I613"/>
      <c r="J613" s="1716" t="s">
        <v>864</v>
      </c>
      <c r="K613" s="1717"/>
      <c r="L613" s="1717"/>
      <c r="M613" s="1717"/>
      <c r="N613" s="1718"/>
      <c r="O613" s="1605">
        <f>Application!BN634</f>
        <v>106</v>
      </c>
      <c r="P613" s="1606"/>
      <c r="Q613" s="1606"/>
      <c r="R613" s="1606"/>
      <c r="S613" s="1607"/>
      <c r="T613" s="1605">
        <f>Application!CS635</f>
        <v>106</v>
      </c>
      <c r="U613" s="1606"/>
      <c r="V613" s="1606"/>
      <c r="W613" s="1606"/>
      <c r="X613" s="1607"/>
      <c r="Y613" s="1681">
        <f t="shared" si="8"/>
        <v>1</v>
      </c>
      <c r="Z613" s="1682"/>
      <c r="AA613" s="1682"/>
      <c r="AB613" s="1682"/>
      <c r="AC613" s="1683"/>
      <c r="AD613"/>
      <c r="AF613"/>
      <c r="AG613"/>
      <c r="AH613"/>
      <c r="AI613"/>
      <c r="AJ613"/>
      <c r="AO613" s="842">
        <f t="shared" si="9"/>
        <v>11</v>
      </c>
      <c r="AP613" s="175"/>
      <c r="AR613" s="843" t="b">
        <f>OR(SUM($T$608:T613)&gt;=$AR$606,T613&gt;=AO613)</f>
        <v>1</v>
      </c>
    </row>
    <row r="614" spans="1:60">
      <c r="D614"/>
      <c r="E614"/>
      <c r="F614"/>
      <c r="G614"/>
      <c r="H614"/>
      <c r="I614"/>
      <c r="J614" s="1083" t="s">
        <v>1404</v>
      </c>
      <c r="K614" s="1084"/>
      <c r="L614" s="1084"/>
      <c r="M614" s="1084"/>
      <c r="N614" s="1085"/>
      <c r="O614" s="1599">
        <f>SUM(O608:S613)</f>
        <v>106</v>
      </c>
      <c r="P614" s="1600"/>
      <c r="Q614" s="1600"/>
      <c r="R614" s="1600"/>
      <c r="S614" s="1601"/>
      <c r="T614" s="1599">
        <f>SUM(T608:X613)</f>
        <v>106</v>
      </c>
      <c r="U614" s="1600"/>
      <c r="V614" s="1600"/>
      <c r="W614" s="1600"/>
      <c r="X614" s="1601"/>
      <c r="Y614" s="1724">
        <f t="shared" si="8"/>
        <v>1</v>
      </c>
      <c r="Z614" s="1725"/>
      <c r="AA614" s="1725"/>
      <c r="AB614" s="1725"/>
      <c r="AC614" s="172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6" t="s">
        <v>2182</v>
      </c>
      <c r="B617" s="1137"/>
      <c r="C617" s="1137"/>
      <c r="D617" s="1137"/>
      <c r="E617" s="1137"/>
      <c r="F617" s="1137"/>
      <c r="G617" s="1137"/>
      <c r="H617" s="1137"/>
      <c r="I617" s="1137"/>
      <c r="J617" s="1137"/>
      <c r="K617" s="1137"/>
      <c r="L617" s="1137"/>
      <c r="M617" s="1137"/>
      <c r="N617" s="1137"/>
      <c r="O617" s="1137"/>
      <c r="P617" s="1137"/>
      <c r="Q617" s="1137"/>
      <c r="R617" s="1137"/>
      <c r="S617" s="1137"/>
      <c r="T617" s="1137"/>
      <c r="U617" s="1137"/>
      <c r="V617" s="1137"/>
      <c r="W617" s="1137"/>
      <c r="X617" s="1137"/>
      <c r="Y617" s="1137"/>
      <c r="Z617" s="1137"/>
      <c r="AA617" s="1137"/>
      <c r="AB617" s="1137"/>
      <c r="AC617" s="1137"/>
      <c r="AD617" s="1137"/>
      <c r="AE617" s="1137"/>
      <c r="AF617" s="1137"/>
      <c r="AG617" s="1137"/>
      <c r="AH617" s="1137"/>
      <c r="AI617" s="1138"/>
      <c r="AJ617" s="1734">
        <f>IF(AND(AR605,AR608,AR609,AR610,AR611,AR612,AR613),2,0)</f>
        <v>2</v>
      </c>
      <c r="AK617" s="173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27" t="s">
        <v>2183</v>
      </c>
      <c r="B619" s="1727"/>
      <c r="C619" s="1727"/>
      <c r="D619" s="1727"/>
      <c r="E619" s="1727"/>
      <c r="F619" s="1727"/>
      <c r="G619" s="1727"/>
      <c r="H619" s="1727"/>
      <c r="I619" s="1727"/>
      <c r="J619" s="1727"/>
      <c r="K619" s="1727"/>
      <c r="L619" s="1727"/>
      <c r="M619" s="1727"/>
      <c r="N619" s="1727"/>
      <c r="O619" s="1727"/>
      <c r="P619" s="1727"/>
      <c r="Q619" s="1727"/>
      <c r="R619" s="1727"/>
      <c r="S619" s="1727"/>
      <c r="T619" s="1727"/>
      <c r="U619" s="1727"/>
      <c r="V619" s="1727"/>
      <c r="W619" s="1727"/>
      <c r="X619" s="1727"/>
      <c r="Y619" s="1727"/>
      <c r="Z619" s="1727"/>
      <c r="AA619" s="1727"/>
      <c r="AB619" s="1727"/>
      <c r="AC619" s="1727"/>
      <c r="AD619" s="1727"/>
      <c r="AE619" s="1727"/>
      <c r="AF619" s="1727"/>
      <c r="AG619" s="1727"/>
      <c r="AH619" s="1727"/>
      <c r="AI619" s="1727"/>
      <c r="AJ619" s="1727"/>
      <c r="AK619" s="1217">
        <f>IF($E$592=Application!G738,$AC$592+$AJ$617,0)</f>
        <v>52</v>
      </c>
      <c r="AL619" s="1218"/>
      <c r="AM619" s="1219"/>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2184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24" t="s">
        <v>2185</v>
      </c>
      <c r="C623" s="1624"/>
      <c r="D623" s="1624"/>
      <c r="E623" s="1624"/>
      <c r="F623" s="1624"/>
      <c r="G623" s="1624"/>
      <c r="H623" s="1624"/>
      <c r="I623" s="1624"/>
      <c r="J623" s="1624"/>
      <c r="K623" s="1624"/>
      <c r="L623" s="1624"/>
      <c r="M623" s="1624"/>
      <c r="N623" s="1624"/>
      <c r="O623" s="1624"/>
      <c r="P623" s="1624"/>
      <c r="Q623" s="1624"/>
      <c r="R623" s="1624"/>
      <c r="S623" s="1624"/>
      <c r="T623" s="1624"/>
      <c r="U623" s="1624"/>
      <c r="V623" s="1624"/>
      <c r="W623" s="1624"/>
      <c r="X623" s="1624"/>
      <c r="Y623" s="1624"/>
      <c r="Z623" s="1624"/>
      <c r="AA623" s="1624"/>
      <c r="AB623" s="1624"/>
      <c r="AC623" s="1624"/>
      <c r="AD623" s="1624"/>
      <c r="AE623" s="1624"/>
      <c r="AF623" s="1624"/>
      <c r="AG623" s="1624"/>
      <c r="AH623" s="1624"/>
      <c r="AI623" s="1624"/>
      <c r="AJ623" s="1624"/>
      <c r="AK623" s="4"/>
      <c r="AL623" s="4"/>
      <c r="AM623" s="4"/>
    </row>
    <row r="624" spans="1:60">
      <c r="A624" s="4"/>
      <c r="B624" s="1624"/>
      <c r="C624" s="1624"/>
      <c r="D624" s="1624"/>
      <c r="E624" s="1624"/>
      <c r="F624" s="1624"/>
      <c r="G624" s="1624"/>
      <c r="H624" s="1624"/>
      <c r="I624" s="1624"/>
      <c r="J624" s="1624"/>
      <c r="K624" s="1624"/>
      <c r="L624" s="1624"/>
      <c r="M624" s="1624"/>
      <c r="N624" s="1624"/>
      <c r="O624" s="1624"/>
      <c r="P624" s="1624"/>
      <c r="Q624" s="1624"/>
      <c r="R624" s="1624"/>
      <c r="S624" s="1624"/>
      <c r="T624" s="1624"/>
      <c r="U624" s="1624"/>
      <c r="V624" s="1624"/>
      <c r="W624" s="1624"/>
      <c r="X624" s="1624"/>
      <c r="Y624" s="1624"/>
      <c r="Z624" s="1624"/>
      <c r="AA624" s="1624"/>
      <c r="AB624" s="1624"/>
      <c r="AC624" s="1624"/>
      <c r="AD624" s="1624"/>
      <c r="AE624" s="1624"/>
      <c r="AF624" s="1624"/>
      <c r="AG624" s="1624"/>
      <c r="AH624" s="1624"/>
      <c r="AI624" s="1624"/>
      <c r="AJ624" s="1624"/>
      <c r="AK624" s="4"/>
      <c r="AL624" s="4"/>
      <c r="AM624" s="4"/>
    </row>
    <row r="625" spans="1:44" ht="13.7" customHeight="1">
      <c r="A625" s="4"/>
      <c r="B625" s="32"/>
      <c r="C625" s="150" t="s">
        <v>2186</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1824</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6" t="s">
        <v>768</v>
      </c>
      <c r="D627" s="1063"/>
      <c r="E627" s="161"/>
      <c r="F627" s="1801" t="s">
        <v>2187</v>
      </c>
      <c r="G627" s="1802"/>
      <c r="H627" s="1802"/>
      <c r="I627" s="1802"/>
      <c r="J627" s="1802"/>
      <c r="K627" s="1802"/>
      <c r="L627" s="1802"/>
      <c r="M627" s="1802"/>
      <c r="N627" s="1802"/>
      <c r="O627" s="1802"/>
      <c r="P627" s="1802"/>
      <c r="Q627" s="1802"/>
      <c r="R627" s="1802"/>
      <c r="S627" s="1802"/>
      <c r="T627" s="1802"/>
      <c r="U627" s="1802"/>
      <c r="V627" s="1802"/>
      <c r="W627" s="1802"/>
      <c r="X627" s="1802"/>
      <c r="Y627" s="1802"/>
      <c r="Z627" s="1802"/>
      <c r="AA627" s="1802"/>
      <c r="AB627" s="1802"/>
      <c r="AC627" s="1802"/>
      <c r="AD627" s="1802"/>
      <c r="AE627" s="1803"/>
      <c r="AF627" s="151"/>
      <c r="AG627" s="997" t="s">
        <v>1855</v>
      </c>
      <c r="AH627" s="997"/>
      <c r="AI627" s="997"/>
      <c r="AJ627" s="997"/>
      <c r="AK627" s="4"/>
      <c r="AL627" s="4"/>
      <c r="AM627" s="4"/>
      <c r="AO627" s="4"/>
      <c r="AP627" s="32"/>
    </row>
    <row r="628" spans="1:44">
      <c r="A628" s="4"/>
      <c r="B628" s="20"/>
      <c r="C628" s="38"/>
      <c r="D628" s="4"/>
      <c r="E628" s="161"/>
      <c r="F628" s="1804"/>
      <c r="G628" s="1805"/>
      <c r="H628" s="1805"/>
      <c r="I628" s="1805"/>
      <c r="J628" s="1805"/>
      <c r="K628" s="1805"/>
      <c r="L628" s="1805"/>
      <c r="M628" s="1805"/>
      <c r="N628" s="1805"/>
      <c r="O628" s="1805"/>
      <c r="P628" s="1805"/>
      <c r="Q628" s="1805"/>
      <c r="R628" s="1805"/>
      <c r="S628" s="1805"/>
      <c r="T628" s="1805"/>
      <c r="U628" s="1805"/>
      <c r="V628" s="1805"/>
      <c r="W628" s="1805"/>
      <c r="X628" s="1805"/>
      <c r="Y628" s="1805"/>
      <c r="Z628" s="1805"/>
      <c r="AA628" s="1805"/>
      <c r="AB628" s="1805"/>
      <c r="AC628" s="1805"/>
      <c r="AD628" s="1805"/>
      <c r="AE628" s="1806"/>
      <c r="AF628" s="151"/>
      <c r="AG628" s="151"/>
      <c r="AH628" s="151"/>
      <c r="AI628" s="151"/>
      <c r="AJ628" s="4"/>
      <c r="AK628" s="4"/>
      <c r="AL628" s="4"/>
      <c r="AM628" s="4"/>
    </row>
    <row r="629" spans="1:44" ht="13.7" customHeight="1">
      <c r="A629" s="4"/>
      <c r="B629" s="20"/>
      <c r="C629" s="38"/>
      <c r="D629" s="4"/>
      <c r="E629" s="161"/>
      <c r="F629" s="1807"/>
      <c r="G629" s="1808"/>
      <c r="H629" s="1808"/>
      <c r="I629" s="1808"/>
      <c r="J629" s="1808"/>
      <c r="K629" s="1808"/>
      <c r="L629" s="1808"/>
      <c r="M629" s="1808"/>
      <c r="N629" s="1808"/>
      <c r="O629" s="1808"/>
      <c r="P629" s="1808"/>
      <c r="Q629" s="1808"/>
      <c r="R629" s="1808"/>
      <c r="S629" s="1808"/>
      <c r="T629" s="1808"/>
      <c r="U629" s="1808"/>
      <c r="V629" s="1808"/>
      <c r="W629" s="1808"/>
      <c r="X629" s="1808"/>
      <c r="Y629" s="1808"/>
      <c r="Z629" s="1808"/>
      <c r="AA629" s="1808"/>
      <c r="AB629" s="1808"/>
      <c r="AC629" s="1808"/>
      <c r="AD629" s="1808"/>
      <c r="AE629" s="1809"/>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624" t="s">
        <v>2188</v>
      </c>
      <c r="C631" s="1624"/>
      <c r="D631" s="1624"/>
      <c r="E631" s="1624"/>
      <c r="F631" s="1624"/>
      <c r="G631" s="1624"/>
      <c r="H631" s="1624"/>
      <c r="I631" s="1624"/>
      <c r="J631" s="1624"/>
      <c r="K631" s="1624"/>
      <c r="L631" s="1624"/>
      <c r="M631" s="1624"/>
      <c r="N631" s="1624"/>
      <c r="O631" s="1624"/>
      <c r="P631" s="1624"/>
      <c r="Q631" s="1624"/>
      <c r="R631" s="1624"/>
      <c r="S631" s="1624"/>
      <c r="T631" s="1624"/>
      <c r="U631" s="1624"/>
      <c r="V631" s="1624"/>
      <c r="W631" s="1624"/>
      <c r="X631" s="1624"/>
      <c r="Y631" s="1624"/>
      <c r="Z631" s="1624"/>
      <c r="AA631" s="1624"/>
      <c r="AB631" s="1624"/>
      <c r="AC631" s="1624"/>
      <c r="AD631" s="1624"/>
      <c r="AE631" s="1624"/>
      <c r="AF631" s="1624"/>
      <c r="AG631" s="1624"/>
      <c r="AH631" s="1624"/>
      <c r="AI631" s="151"/>
      <c r="AJ631" s="4"/>
      <c r="AK631" s="4"/>
      <c r="AL631" s="4"/>
      <c r="AM631" s="4"/>
      <c r="AN631" s="65"/>
    </row>
    <row r="632" spans="1:44" ht="13.7" customHeight="1">
      <c r="B632" s="1624"/>
      <c r="C632" s="1624"/>
      <c r="D632" s="1624"/>
      <c r="E632" s="1624"/>
      <c r="F632" s="1624"/>
      <c r="G632" s="1624"/>
      <c r="H632" s="1624"/>
      <c r="I632" s="1624"/>
      <c r="J632" s="1624"/>
      <c r="K632" s="1624"/>
      <c r="L632" s="1624"/>
      <c r="M632" s="1624"/>
      <c r="N632" s="1624"/>
      <c r="O632" s="1624"/>
      <c r="P632" s="1624"/>
      <c r="Q632" s="1624"/>
      <c r="R632" s="1624"/>
      <c r="S632" s="1624"/>
      <c r="T632" s="1624"/>
      <c r="U632" s="1624"/>
      <c r="V632" s="1624"/>
      <c r="W632" s="1624"/>
      <c r="X632" s="1624"/>
      <c r="Y632" s="1624"/>
      <c r="Z632" s="1624"/>
      <c r="AA632" s="1624"/>
      <c r="AB632" s="1624"/>
      <c r="AC632" s="1624"/>
      <c r="AD632" s="1624"/>
      <c r="AE632" s="1624"/>
      <c r="AF632" s="1624"/>
      <c r="AG632" s="1624"/>
      <c r="AH632" s="1624"/>
      <c r="AI632" s="138"/>
      <c r="AJ632" s="4"/>
      <c r="AK632" s="4"/>
      <c r="AL632" s="4"/>
      <c r="AM632" s="4"/>
      <c r="AN632" s="65"/>
      <c r="AR632" s="37"/>
    </row>
    <row r="633" spans="1:44" ht="13.7" customHeight="1">
      <c r="A633" s="4"/>
      <c r="B633" s="1624"/>
      <c r="C633" s="1624"/>
      <c r="D633" s="1624"/>
      <c r="E633" s="1624"/>
      <c r="F633" s="1624"/>
      <c r="G633" s="1624"/>
      <c r="H633" s="1624"/>
      <c r="I633" s="1624"/>
      <c r="J633" s="1624"/>
      <c r="K633" s="1624"/>
      <c r="L633" s="1624"/>
      <c r="M633" s="1624"/>
      <c r="N633" s="1624"/>
      <c r="O633" s="1624"/>
      <c r="P633" s="1624"/>
      <c r="Q633" s="1624"/>
      <c r="R633" s="1624"/>
      <c r="S633" s="1624"/>
      <c r="T633" s="1624"/>
      <c r="U633" s="1624"/>
      <c r="V633" s="1624"/>
      <c r="W633" s="1624"/>
      <c r="X633" s="1624"/>
      <c r="Y633" s="1624"/>
      <c r="Z633" s="1624"/>
      <c r="AA633" s="1624"/>
      <c r="AB633" s="1624"/>
      <c r="AC633" s="1624"/>
      <c r="AD633" s="1624"/>
      <c r="AE633" s="1624"/>
      <c r="AF633" s="1624"/>
      <c r="AG633" s="1624"/>
      <c r="AH633" s="1624"/>
      <c r="AI633" s="138"/>
      <c r="AJ633" s="4"/>
      <c r="AK633" s="4"/>
      <c r="AL633" s="4"/>
      <c r="AM633" s="4"/>
      <c r="AN633" s="65"/>
    </row>
    <row r="634" spans="1:44" ht="13.7" customHeight="1">
      <c r="A634" s="4"/>
      <c r="B634" s="1624"/>
      <c r="C634" s="1624"/>
      <c r="D634" s="1624"/>
      <c r="E634" s="1624"/>
      <c r="F634" s="1624"/>
      <c r="G634" s="1624"/>
      <c r="H634" s="1624"/>
      <c r="I634" s="1624"/>
      <c r="J634" s="1624"/>
      <c r="K634" s="1624"/>
      <c r="L634" s="1624"/>
      <c r="M634" s="1624"/>
      <c r="N634" s="1624"/>
      <c r="O634" s="1624"/>
      <c r="P634" s="1624"/>
      <c r="Q634" s="1624"/>
      <c r="R634" s="1624"/>
      <c r="S634" s="1624"/>
      <c r="T634" s="1624"/>
      <c r="U634" s="1624"/>
      <c r="V634" s="1624"/>
      <c r="W634" s="1624"/>
      <c r="X634" s="1624"/>
      <c r="Y634" s="1624"/>
      <c r="Z634" s="1624"/>
      <c r="AA634" s="1624"/>
      <c r="AB634" s="1624"/>
      <c r="AC634" s="1624"/>
      <c r="AD634" s="1624"/>
      <c r="AE634" s="1624"/>
      <c r="AF634" s="1624"/>
      <c r="AG634" s="1624"/>
      <c r="AH634" s="1624"/>
      <c r="AI634" s="138"/>
      <c r="AJ634" s="4"/>
      <c r="AK634" s="4"/>
      <c r="AL634" s="4"/>
      <c r="AM634" s="4"/>
      <c r="AN634" s="65"/>
    </row>
    <row r="635" spans="1:44" ht="13.7" customHeight="1">
      <c r="A635" s="4"/>
      <c r="B635" s="1624"/>
      <c r="C635" s="1624"/>
      <c r="D635" s="1624"/>
      <c r="E635" s="1624"/>
      <c r="F635" s="1624"/>
      <c r="G635" s="1624"/>
      <c r="H635" s="1624"/>
      <c r="I635" s="1624"/>
      <c r="J635" s="1624"/>
      <c r="K635" s="1624"/>
      <c r="L635" s="1624"/>
      <c r="M635" s="1624"/>
      <c r="N635" s="1624"/>
      <c r="O635" s="1624"/>
      <c r="P635" s="1624"/>
      <c r="Q635" s="1624"/>
      <c r="R635" s="1624"/>
      <c r="S635" s="1624"/>
      <c r="T635" s="1624"/>
      <c r="U635" s="1624"/>
      <c r="V635" s="1624"/>
      <c r="W635" s="1624"/>
      <c r="X635" s="1624"/>
      <c r="Y635" s="1624"/>
      <c r="Z635" s="1624"/>
      <c r="AA635" s="1624"/>
      <c r="AB635" s="1624"/>
      <c r="AC635" s="1624"/>
      <c r="AD635" s="1624"/>
      <c r="AE635" s="1624"/>
      <c r="AF635" s="1624"/>
      <c r="AG635" s="1624"/>
      <c r="AH635" s="1624"/>
      <c r="AI635" s="138"/>
      <c r="AJ635" s="4"/>
      <c r="AK635" s="4"/>
      <c r="AL635" s="4"/>
      <c r="AM635" s="4"/>
      <c r="AN635" s="65"/>
    </row>
    <row r="636" spans="1:44" ht="13.7" customHeight="1">
      <c r="A636" s="4"/>
      <c r="B636" s="1624"/>
      <c r="C636" s="1624"/>
      <c r="D636" s="1624"/>
      <c r="E636" s="1624"/>
      <c r="F636" s="1624"/>
      <c r="G636" s="1624"/>
      <c r="H636" s="1624"/>
      <c r="I636" s="1624"/>
      <c r="J636" s="1624"/>
      <c r="K636" s="1624"/>
      <c r="L636" s="1624"/>
      <c r="M636" s="1624"/>
      <c r="N636" s="1624"/>
      <c r="O636" s="1624"/>
      <c r="P636" s="1624"/>
      <c r="Q636" s="1624"/>
      <c r="R636" s="1624"/>
      <c r="S636" s="1624"/>
      <c r="T636" s="1624"/>
      <c r="U636" s="1624"/>
      <c r="V636" s="1624"/>
      <c r="W636" s="1624"/>
      <c r="X636" s="1624"/>
      <c r="Y636" s="1624"/>
      <c r="Z636" s="1624"/>
      <c r="AA636" s="1624"/>
      <c r="AB636" s="1624"/>
      <c r="AC636" s="1624"/>
      <c r="AD636" s="1624"/>
      <c r="AE636" s="1624"/>
      <c r="AF636" s="1624"/>
      <c r="AG636" s="1624"/>
      <c r="AH636" s="1624"/>
      <c r="AI636" s="138"/>
      <c r="AJ636" s="4"/>
      <c r="AK636" s="4"/>
      <c r="AL636" s="4"/>
      <c r="AM636" s="4"/>
      <c r="AN636" s="65"/>
    </row>
    <row r="637" spans="1:44" ht="13.7" customHeight="1">
      <c r="A637" s="4"/>
      <c r="B637" s="1624"/>
      <c r="C637" s="1624"/>
      <c r="D637" s="1624"/>
      <c r="E637" s="1624"/>
      <c r="F637" s="1624"/>
      <c r="G637" s="1624"/>
      <c r="H637" s="1624"/>
      <c r="I637" s="1624"/>
      <c r="J637" s="1624"/>
      <c r="K637" s="1624"/>
      <c r="L637" s="1624"/>
      <c r="M637" s="1624"/>
      <c r="N637" s="1624"/>
      <c r="O637" s="1624"/>
      <c r="P637" s="1624"/>
      <c r="Q637" s="1624"/>
      <c r="R637" s="1624"/>
      <c r="S637" s="1624"/>
      <c r="T637" s="1624"/>
      <c r="U637" s="1624"/>
      <c r="V637" s="1624"/>
      <c r="W637" s="1624"/>
      <c r="X637" s="1624"/>
      <c r="Y637" s="1624"/>
      <c r="Z637" s="1624"/>
      <c r="AA637" s="1624"/>
      <c r="AB637" s="1624"/>
      <c r="AC637" s="1624"/>
      <c r="AD637" s="1624"/>
      <c r="AE637" s="1624"/>
      <c r="AF637" s="1624"/>
      <c r="AG637" s="1624"/>
      <c r="AH637" s="1624"/>
      <c r="AI637" s="138"/>
      <c r="AJ637" s="4"/>
      <c r="AK637" s="4"/>
      <c r="AL637" s="4"/>
      <c r="AM637" s="4"/>
      <c r="AN637" s="65"/>
    </row>
    <row r="638" spans="1:44">
      <c r="A638" s="4"/>
      <c r="B638" s="1624"/>
      <c r="C638" s="1624"/>
      <c r="D638" s="1624"/>
      <c r="E638" s="1624"/>
      <c r="F638" s="1624"/>
      <c r="G638" s="1624"/>
      <c r="H638" s="1624"/>
      <c r="I638" s="1624"/>
      <c r="J638" s="1624"/>
      <c r="K638" s="1624"/>
      <c r="L638" s="1624"/>
      <c r="M638" s="1624"/>
      <c r="N638" s="1624"/>
      <c r="O638" s="1624"/>
      <c r="P638" s="1624"/>
      <c r="Q638" s="1624"/>
      <c r="R638" s="1624"/>
      <c r="S638" s="1624"/>
      <c r="T638" s="1624"/>
      <c r="U638" s="1624"/>
      <c r="V638" s="1624"/>
      <c r="W638" s="1624"/>
      <c r="X638" s="1624"/>
      <c r="Y638" s="1624"/>
      <c r="Z638" s="1624"/>
      <c r="AA638" s="1624"/>
      <c r="AB638" s="1624"/>
      <c r="AC638" s="1624"/>
      <c r="AD638" s="1624"/>
      <c r="AE638" s="1624"/>
      <c r="AF638" s="1624"/>
      <c r="AG638" s="1624"/>
      <c r="AH638" s="1624"/>
      <c r="AI638" s="138"/>
      <c r="AJ638" s="4"/>
      <c r="AK638" s="4"/>
      <c r="AL638" s="4"/>
      <c r="AM638" s="4"/>
      <c r="AN638" s="65"/>
    </row>
    <row r="639" spans="1:44">
      <c r="A639" s="4"/>
      <c r="B639" s="1624"/>
      <c r="C639" s="1624"/>
      <c r="D639" s="1624"/>
      <c r="E639" s="1624"/>
      <c r="F639" s="1624"/>
      <c r="G639" s="1624"/>
      <c r="H639" s="1624"/>
      <c r="I639" s="1624"/>
      <c r="J639" s="1624"/>
      <c r="K639" s="1624"/>
      <c r="L639" s="1624"/>
      <c r="M639" s="1624"/>
      <c r="N639" s="1624"/>
      <c r="O639" s="1624"/>
      <c r="P639" s="1624"/>
      <c r="Q639" s="1624"/>
      <c r="R639" s="1624"/>
      <c r="S639" s="1624"/>
      <c r="T639" s="1624"/>
      <c r="U639" s="1624"/>
      <c r="V639" s="1624"/>
      <c r="W639" s="1624"/>
      <c r="X639" s="1624"/>
      <c r="Y639" s="1624"/>
      <c r="Z639" s="1624"/>
      <c r="AA639" s="1624"/>
      <c r="AB639" s="1624"/>
      <c r="AC639" s="1624"/>
      <c r="AD639" s="1624"/>
      <c r="AE639" s="1624"/>
      <c r="AF639" s="1624"/>
      <c r="AG639" s="1624"/>
      <c r="AH639" s="1624"/>
      <c r="AI639" s="138"/>
      <c r="AJ639" s="4"/>
      <c r="AK639" s="4"/>
      <c r="AL639" s="4"/>
      <c r="AM639" s="4"/>
      <c r="AN639" s="65"/>
    </row>
    <row r="640" spans="1:44">
      <c r="A640" s="4"/>
      <c r="B640" s="1624"/>
      <c r="C640" s="1624"/>
      <c r="D640" s="1624"/>
      <c r="E640" s="1624"/>
      <c r="F640" s="1624"/>
      <c r="G640" s="1624"/>
      <c r="H640" s="1624"/>
      <c r="I640" s="1624"/>
      <c r="J640" s="1624"/>
      <c r="K640" s="1624"/>
      <c r="L640" s="1624"/>
      <c r="M640" s="1624"/>
      <c r="N640" s="1624"/>
      <c r="O640" s="1624"/>
      <c r="P640" s="1624"/>
      <c r="Q640" s="1624"/>
      <c r="R640" s="1624"/>
      <c r="S640" s="1624"/>
      <c r="T640" s="1624"/>
      <c r="U640" s="1624"/>
      <c r="V640" s="1624"/>
      <c r="W640" s="1624"/>
      <c r="X640" s="1624"/>
      <c r="Y640" s="1624"/>
      <c r="Z640" s="1624"/>
      <c r="AA640" s="1624"/>
      <c r="AB640" s="1624"/>
      <c r="AC640" s="1624"/>
      <c r="AD640" s="1624"/>
      <c r="AE640" s="1624"/>
      <c r="AF640" s="1624"/>
      <c r="AG640" s="1624"/>
      <c r="AH640" s="1624"/>
      <c r="AI640" s="138"/>
      <c r="AJ640" s="4"/>
      <c r="AK640" s="4"/>
      <c r="AL640" s="4"/>
      <c r="AM640" s="4"/>
      <c r="AN640" s="65"/>
    </row>
    <row r="641" spans="1:60">
      <c r="A641" s="4"/>
      <c r="B641" s="1624"/>
      <c r="C641" s="1624"/>
      <c r="D641" s="1624"/>
      <c r="E641" s="1624"/>
      <c r="F641" s="1624"/>
      <c r="G641" s="1624"/>
      <c r="H641" s="1624"/>
      <c r="I641" s="1624"/>
      <c r="J641" s="1624"/>
      <c r="K641" s="1624"/>
      <c r="L641" s="1624"/>
      <c r="M641" s="1624"/>
      <c r="N641" s="1624"/>
      <c r="O641" s="1624"/>
      <c r="P641" s="1624"/>
      <c r="Q641" s="1624"/>
      <c r="R641" s="1624"/>
      <c r="S641" s="1624"/>
      <c r="T641" s="1624"/>
      <c r="U641" s="1624"/>
      <c r="V641" s="1624"/>
      <c r="W641" s="1624"/>
      <c r="X641" s="1624"/>
      <c r="Y641" s="1624"/>
      <c r="Z641" s="1624"/>
      <c r="AA641" s="1624"/>
      <c r="AB641" s="1624"/>
      <c r="AC641" s="1624"/>
      <c r="AD641" s="1624"/>
      <c r="AE641" s="1624"/>
      <c r="AF641" s="1624"/>
      <c r="AG641" s="1624"/>
      <c r="AH641" s="1624"/>
      <c r="AI641" s="138"/>
      <c r="AJ641" s="4"/>
      <c r="AK641" s="4"/>
      <c r="AL641" s="4"/>
      <c r="AM641" s="4"/>
      <c r="AN641" s="65"/>
    </row>
    <row r="642" spans="1:60" s="550" customFormat="1" ht="12.4" customHeight="1">
      <c r="A642" s="4"/>
      <c r="B642" s="1624"/>
      <c r="C642" s="1624"/>
      <c r="D642" s="1624"/>
      <c r="E642" s="1624"/>
      <c r="F642" s="1624"/>
      <c r="G642" s="1624"/>
      <c r="H642" s="1624"/>
      <c r="I642" s="1624"/>
      <c r="J642" s="1624"/>
      <c r="K642" s="1624"/>
      <c r="L642" s="1624"/>
      <c r="M642" s="1624"/>
      <c r="N642" s="1624"/>
      <c r="O642" s="1624"/>
      <c r="P642" s="1624"/>
      <c r="Q642" s="1624"/>
      <c r="R642" s="1624"/>
      <c r="S642" s="1624"/>
      <c r="T642" s="1624"/>
      <c r="U642" s="1624"/>
      <c r="V642" s="1624"/>
      <c r="W642" s="1624"/>
      <c r="X642" s="1624"/>
      <c r="Y642" s="1624"/>
      <c r="Z642" s="1624"/>
      <c r="AA642" s="1624"/>
      <c r="AB642" s="1624"/>
      <c r="AC642" s="1624"/>
      <c r="AD642" s="1624"/>
      <c r="AE642" s="1624"/>
      <c r="AF642" s="1624"/>
      <c r="AG642" s="1624"/>
      <c r="AH642" s="1624"/>
      <c r="AI642" s="138"/>
      <c r="AJ642" s="4"/>
      <c r="AK642" s="4"/>
      <c r="AL642" s="4"/>
      <c r="AM642" s="4"/>
      <c r="AN642" s="579"/>
      <c r="BD642" s="552"/>
      <c r="BE642" s="552"/>
      <c r="BF642" s="552"/>
      <c r="BG642" s="552"/>
      <c r="BH642" s="552"/>
    </row>
    <row r="643" spans="1:60">
      <c r="A643" s="4"/>
      <c r="B643" s="1624"/>
      <c r="C643" s="1624"/>
      <c r="D643" s="1624"/>
      <c r="E643" s="1624"/>
      <c r="F643" s="1624"/>
      <c r="G643" s="1624"/>
      <c r="H643" s="1624"/>
      <c r="I643" s="1624"/>
      <c r="J643" s="1624"/>
      <c r="K643" s="1624"/>
      <c r="L643" s="1624"/>
      <c r="M643" s="1624"/>
      <c r="N643" s="1624"/>
      <c r="O643" s="1624"/>
      <c r="P643" s="1624"/>
      <c r="Q643" s="1624"/>
      <c r="R643" s="1624"/>
      <c r="S643" s="1624"/>
      <c r="T643" s="1624"/>
      <c r="U643" s="1624"/>
      <c r="V643" s="1624"/>
      <c r="W643" s="1624"/>
      <c r="X643" s="1624"/>
      <c r="Y643" s="1624"/>
      <c r="Z643" s="1624"/>
      <c r="AA643" s="1624"/>
      <c r="AB643" s="1624"/>
      <c r="AC643" s="1624"/>
      <c r="AD643" s="1624"/>
      <c r="AE643" s="1624"/>
      <c r="AF643" s="1624"/>
      <c r="AG643" s="1624"/>
      <c r="AH643" s="1624"/>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2189</v>
      </c>
      <c r="AK645" s="1217">
        <f>IF($C$627="yes",10,0)</f>
        <v>10</v>
      </c>
      <c r="AL645" s="1218"/>
      <c r="AM645" s="1219"/>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2190</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2191</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3" t="s">
        <v>326</v>
      </c>
      <c r="D650" s="1063"/>
      <c r="E650" s="161" t="s">
        <v>19</v>
      </c>
      <c r="F650" s="19" t="s">
        <v>2192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1904</v>
      </c>
      <c r="AH650" s="4"/>
      <c r="AI650" s="4"/>
      <c r="AJ650" s="4"/>
      <c r="AK650" s="4"/>
      <c r="AL650" s="4"/>
      <c r="AM650" s="4"/>
      <c r="AN650" s="65"/>
      <c r="AO650" s="4">
        <f>IF($C$659="yes",2,0)</f>
        <v>2</v>
      </c>
      <c r="AQ650"/>
      <c r="AR650"/>
      <c r="AS650"/>
      <c r="AT650"/>
      <c r="AU650"/>
      <c r="AV650" s="36"/>
      <c r="AW650" s="36"/>
    </row>
    <row r="651" spans="1:60">
      <c r="A651" s="105"/>
      <c r="B651" s="20"/>
      <c r="F651" s="19" t="s">
        <v>2193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2194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2195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3" t="s">
        <v>326</v>
      </c>
      <c r="D655" s="1063"/>
      <c r="E655" s="161" t="s">
        <v>24</v>
      </c>
      <c r="F655" s="19" t="s">
        <v>2196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1904</v>
      </c>
      <c r="AH655" s="19"/>
      <c r="AI655" s="19"/>
      <c r="AJ655" s="4"/>
      <c r="AK655" s="4"/>
      <c r="AL655" s="4"/>
      <c r="AM655" s="4"/>
      <c r="AO655" s="25">
        <f>SUM(AO648:AO654)</f>
        <v>2</v>
      </c>
      <c r="AP655" s="551" t="s">
        <v>2197</v>
      </c>
    </row>
    <row r="656" spans="1:60">
      <c r="A656" s="4"/>
      <c r="B656" s="19"/>
      <c r="C656" s="4"/>
      <c r="D656" s="19"/>
      <c r="E656" s="4"/>
      <c r="F656" s="19" t="s">
        <v>2198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2199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3" t="s">
        <v>768</v>
      </c>
      <c r="D659" s="1063"/>
      <c r="E659" s="161" t="s">
        <v>44</v>
      </c>
      <c r="F659" s="415" t="s">
        <v>2200</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1904</v>
      </c>
      <c r="AH659" s="19"/>
      <c r="AI659" s="19"/>
      <c r="AJ659" s="4"/>
      <c r="AK659" s="4"/>
      <c r="AL659" s="4"/>
      <c r="AM659" s="4"/>
      <c r="AN659" s="65"/>
      <c r="AO659" s="21"/>
    </row>
    <row r="660" spans="1:41">
      <c r="A660" s="4"/>
      <c r="B660" s="19"/>
      <c r="C660" s="4"/>
      <c r="D660" s="19"/>
      <c r="E660" s="4"/>
      <c r="F660" s="19" t="s">
        <v>2201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2202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3" t="s">
        <v>326</v>
      </c>
      <c r="D663" s="1063"/>
      <c r="E663" s="161" t="s">
        <v>1879</v>
      </c>
      <c r="F663" s="19" t="s">
        <v>2203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1923</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3" t="s">
        <v>326</v>
      </c>
      <c r="D665" s="1063"/>
      <c r="E665" s="161" t="s">
        <v>1881</v>
      </c>
      <c r="F665" s="19" t="s">
        <v>2204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1904</v>
      </c>
      <c r="AH665" s="19"/>
      <c r="AI665" s="19"/>
      <c r="AJ665" s="4"/>
      <c r="AK665" s="4"/>
      <c r="AL665" s="4"/>
      <c r="AM665" s="4"/>
    </row>
    <row r="666" spans="1:41">
      <c r="A666" s="4"/>
      <c r="B666" s="19"/>
      <c r="C666" s="4"/>
      <c r="D666" s="19"/>
      <c r="E666" s="4"/>
      <c r="F666" s="416" t="s">
        <v>2205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2206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2207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3" t="s">
        <v>326</v>
      </c>
      <c r="D670" s="1063"/>
      <c r="E670" s="161" t="s">
        <v>1919</v>
      </c>
      <c r="F670" s="19" t="s">
        <v>2208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1923</v>
      </c>
      <c r="AH670" s="19"/>
      <c r="AI670" s="19"/>
      <c r="AJ670" s="4"/>
      <c r="AK670" s="4"/>
      <c r="AL670" s="4"/>
      <c r="AM670" s="4"/>
      <c r="AN670" s="65"/>
      <c r="AO670" s="21"/>
    </row>
    <row r="671" spans="1:41">
      <c r="A671" s="4"/>
      <c r="B671" s="19"/>
      <c r="C671" s="19"/>
      <c r="D671" s="19"/>
      <c r="E671" s="19"/>
      <c r="F671" s="19" t="s">
        <v>2209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3" t="s">
        <v>326</v>
      </c>
      <c r="D673" s="1063"/>
      <c r="E673" s="161" t="s">
        <v>1921</v>
      </c>
      <c r="F673" s="1624" t="s">
        <v>2210</v>
      </c>
      <c r="G673" s="1624"/>
      <c r="H673" s="1624"/>
      <c r="I673" s="1624"/>
      <c r="J673" s="1624"/>
      <c r="K673" s="1624"/>
      <c r="L673" s="1624"/>
      <c r="M673" s="1624"/>
      <c r="N673" s="1624"/>
      <c r="O673" s="1624"/>
      <c r="P673" s="1624"/>
      <c r="Q673" s="1624"/>
      <c r="R673" s="1624"/>
      <c r="S673" s="1624"/>
      <c r="T673" s="1624"/>
      <c r="U673" s="1624"/>
      <c r="V673" s="1624"/>
      <c r="W673" s="1624"/>
      <c r="X673" s="1624"/>
      <c r="Y673" s="1624"/>
      <c r="Z673" s="1624"/>
      <c r="AA673" s="1624"/>
      <c r="AB673" s="1624"/>
      <c r="AC673" s="1624"/>
      <c r="AD673" s="1624"/>
      <c r="AE673" s="19"/>
      <c r="AF673" s="19"/>
      <c r="AG673" s="3" t="s">
        <v>1904</v>
      </c>
      <c r="AH673" s="19"/>
      <c r="AI673" s="19"/>
      <c r="AJ673" s="4"/>
      <c r="AK673" s="4"/>
      <c r="AL673" s="4"/>
      <c r="AM673" s="4"/>
      <c r="AN673" s="65"/>
      <c r="AO673" s="21"/>
    </row>
    <row r="674" spans="1:60">
      <c r="A674" s="4"/>
      <c r="B674" s="19"/>
      <c r="C674" s="19"/>
      <c r="D674" s="19"/>
      <c r="E674" s="19"/>
      <c r="F674" s="1624"/>
      <c r="G674" s="1624"/>
      <c r="H674" s="1624"/>
      <c r="I674" s="1624"/>
      <c r="J674" s="1624"/>
      <c r="K674" s="1624"/>
      <c r="L674" s="1624"/>
      <c r="M674" s="1624"/>
      <c r="N674" s="1624"/>
      <c r="O674" s="1624"/>
      <c r="P674" s="1624"/>
      <c r="Q674" s="1624"/>
      <c r="R674" s="1624"/>
      <c r="S674" s="1624"/>
      <c r="T674" s="1624"/>
      <c r="U674" s="1624"/>
      <c r="V674" s="1624"/>
      <c r="W674" s="1624"/>
      <c r="X674" s="1624"/>
      <c r="Y674" s="1624"/>
      <c r="Z674" s="1624"/>
      <c r="AA674" s="1624"/>
      <c r="AB674" s="1624"/>
      <c r="AC674" s="1624"/>
      <c r="AD674" s="1624"/>
      <c r="AE674" s="19"/>
      <c r="AF674" s="19"/>
      <c r="AG674" s="19"/>
      <c r="AH674" s="19"/>
      <c r="AI674" s="19"/>
      <c r="AJ674" s="4"/>
      <c r="AK674" s="4"/>
      <c r="AL674" s="4"/>
      <c r="AM674" s="4"/>
      <c r="AN674" s="65"/>
      <c r="AO674" s="21"/>
    </row>
    <row r="675" spans="1:60" ht="0.75" customHeight="1">
      <c r="A675" s="4"/>
      <c r="B675" s="19"/>
      <c r="C675" s="19"/>
      <c r="D675" s="19"/>
      <c r="E675" s="19"/>
      <c r="F675" s="1624"/>
      <c r="G675" s="1624"/>
      <c r="H675" s="1624"/>
      <c r="I675" s="1624"/>
      <c r="J675" s="1624"/>
      <c r="K675" s="1624"/>
      <c r="L675" s="1624"/>
      <c r="M675" s="1624"/>
      <c r="N675" s="1624"/>
      <c r="O675" s="1624"/>
      <c r="P675" s="1624"/>
      <c r="Q675" s="1624"/>
      <c r="R675" s="1624"/>
      <c r="S675" s="1624"/>
      <c r="T675" s="1624"/>
      <c r="U675" s="1624"/>
      <c r="V675" s="1624"/>
      <c r="W675" s="1624"/>
      <c r="X675" s="1624"/>
      <c r="Y675" s="1624"/>
      <c r="Z675" s="1624"/>
      <c r="AA675" s="1624"/>
      <c r="AB675" s="1624"/>
      <c r="AC675" s="1624"/>
      <c r="AD675" s="1624"/>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2211</v>
      </c>
      <c r="AK688" s="1217">
        <f>$AO$655</f>
        <v>2</v>
      </c>
      <c r="AL688" s="1218"/>
      <c r="AM688" s="121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87" t="s">
        <v>2212</v>
      </c>
      <c r="B691" s="1787"/>
      <c r="C691" s="1787"/>
      <c r="D691" s="1787"/>
      <c r="E691" s="1787"/>
      <c r="F691" s="1787"/>
      <c r="G691" s="1787"/>
      <c r="H691" s="1787"/>
      <c r="I691" s="1787"/>
      <c r="J691" s="1787"/>
      <c r="K691" s="1787"/>
      <c r="L691" s="1787"/>
      <c r="M691" s="1787"/>
      <c r="N691" s="1787"/>
      <c r="O691" s="1787"/>
      <c r="P691" s="1787"/>
      <c r="Q691" s="1787"/>
      <c r="R691" s="1787"/>
      <c r="S691" s="1787"/>
      <c r="T691" s="1787"/>
      <c r="U691" s="1787"/>
      <c r="V691" s="1787"/>
      <c r="W691" s="1787"/>
      <c r="X691" s="1787"/>
      <c r="Y691" s="1787"/>
      <c r="Z691" s="1787"/>
      <c r="AA691" s="1787"/>
      <c r="AB691" s="1787"/>
      <c r="AC691" s="1787"/>
      <c r="AD691" s="1787"/>
      <c r="AE691" s="1787"/>
      <c r="AF691" s="1787"/>
      <c r="AG691" s="1787"/>
      <c r="AH691" s="1787"/>
      <c r="AI691" s="1787"/>
      <c r="AJ691" s="1787"/>
      <c r="AK691" s="1787"/>
      <c r="AL691" s="1787"/>
      <c r="AM691" s="1787"/>
      <c r="AO691" s="175"/>
      <c r="AP691" s="175"/>
      <c r="AQ691" s="175"/>
    </row>
    <row r="692" spans="1:43">
      <c r="A692" s="1788"/>
      <c r="B692" s="1788"/>
      <c r="C692" s="1788"/>
      <c r="D692" s="1788"/>
      <c r="E692" s="1788"/>
      <c r="F692" s="1788"/>
      <c r="G692" s="1788"/>
      <c r="H692" s="1788"/>
      <c r="I692" s="1788"/>
      <c r="J692" s="1788"/>
      <c r="K692" s="1788"/>
      <c r="L692" s="1788"/>
      <c r="M692" s="1788"/>
      <c r="N692" s="1788"/>
      <c r="O692" s="1788"/>
      <c r="P692" s="1788"/>
      <c r="Q692" s="1788"/>
      <c r="R692" s="1788"/>
      <c r="S692" s="1788"/>
      <c r="T692" s="1788"/>
      <c r="U692" s="1788"/>
      <c r="V692" s="1788"/>
      <c r="W692" s="1788"/>
      <c r="X692" s="1788"/>
      <c r="Y692" s="1788"/>
      <c r="Z692" s="1788"/>
      <c r="AA692" s="1788"/>
      <c r="AB692" s="1788"/>
      <c r="AC692" s="1788"/>
      <c r="AD692" s="1788"/>
      <c r="AE692" s="1788"/>
      <c r="AF692" s="1788"/>
      <c r="AG692" s="1788"/>
      <c r="AH692" s="1788"/>
      <c r="AI692" s="1788"/>
      <c r="AJ692" s="1788"/>
      <c r="AK692" s="1788"/>
      <c r="AL692" s="1788"/>
      <c r="AM692" s="178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117" t="s">
        <v>2213</v>
      </c>
      <c r="B694" s="1117"/>
      <c r="C694" s="1117"/>
      <c r="D694" s="1117"/>
      <c r="E694" s="1117"/>
      <c r="F694" s="1117"/>
      <c r="G694" s="1117"/>
      <c r="H694" s="1117"/>
      <c r="I694" s="1117"/>
      <c r="J694" s="1117"/>
      <c r="K694" s="1117"/>
      <c r="L694" s="1117"/>
      <c r="M694" s="1117"/>
      <c r="N694" s="1117"/>
      <c r="O694" s="1117"/>
      <c r="P694" s="1117"/>
      <c r="Q694" s="1117"/>
      <c r="R694" s="1117"/>
      <c r="S694" s="1117"/>
      <c r="T694" s="1117"/>
      <c r="U694" s="1117"/>
      <c r="V694" s="1117"/>
      <c r="W694" s="1117"/>
      <c r="X694" s="1117"/>
      <c r="Y694" s="1117"/>
      <c r="Z694" s="1117"/>
      <c r="AA694" s="1117"/>
      <c r="AB694" s="1117"/>
      <c r="AC694" s="1117"/>
      <c r="AD694" s="1117"/>
      <c r="AE694" s="1117"/>
      <c r="AF694" s="1117"/>
      <c r="AG694" s="1117"/>
      <c r="AH694" s="1117"/>
      <c r="AI694" s="1117"/>
      <c r="AJ694" s="1117"/>
      <c r="AK694" s="1117"/>
      <c r="AL694" s="1117"/>
      <c r="AM694" s="1117"/>
      <c r="AO694" s="175">
        <f>IF(T703&gt;15,15,T703)</f>
        <v>15</v>
      </c>
      <c r="AP694" s="175"/>
      <c r="AQ694" s="175"/>
    </row>
    <row r="695" spans="1:43">
      <c r="A695" s="1117" t="s">
        <v>2214</v>
      </c>
      <c r="B695" s="1117"/>
      <c r="C695" s="1117"/>
      <c r="D695" s="1117"/>
      <c r="E695" s="1117"/>
      <c r="F695" s="1117"/>
      <c r="G695" s="1117"/>
      <c r="H695" s="1117"/>
      <c r="I695" s="1117"/>
      <c r="J695" s="1117"/>
      <c r="K695" s="1117"/>
      <c r="L695" s="1117"/>
      <c r="M695" s="1117"/>
      <c r="N695" s="1117"/>
      <c r="O695" s="1117"/>
      <c r="P695" s="1117"/>
      <c r="Q695" s="1117"/>
      <c r="R695" s="1117"/>
      <c r="S695" s="1117"/>
      <c r="T695" s="1117"/>
      <c r="U695" s="1117"/>
      <c r="V695" s="1117"/>
      <c r="W695" s="1117"/>
      <c r="X695" s="1117"/>
      <c r="Y695" s="1117"/>
      <c r="Z695" s="1117"/>
      <c r="AA695" s="1117"/>
      <c r="AB695" s="1117"/>
      <c r="AC695" s="1117"/>
      <c r="AD695" s="1117"/>
      <c r="AE695" s="1117"/>
      <c r="AF695" s="1117"/>
      <c r="AG695" s="1117"/>
      <c r="AH695" s="1117"/>
      <c r="AI695" s="1117"/>
      <c r="AJ695" s="1117"/>
      <c r="AK695" s="1117"/>
      <c r="AL695" s="1117"/>
      <c r="AM695" s="1117"/>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486" t="s">
        <v>2215</v>
      </c>
      <c r="U696" s="1480"/>
      <c r="V696" s="1480"/>
      <c r="W696" s="1480"/>
      <c r="X696" s="1480"/>
      <c r="Y696" s="1481"/>
      <c r="Z696" s="1486" t="s">
        <v>2216</v>
      </c>
      <c r="AA696" s="1480"/>
      <c r="AB696" s="1480"/>
      <c r="AC696" s="1480"/>
      <c r="AD696" s="1480"/>
      <c r="AE696" s="1481"/>
      <c r="AF696" s="1486" t="s">
        <v>2217</v>
      </c>
      <c r="AG696" s="1480"/>
      <c r="AH696" s="1480"/>
      <c r="AI696" s="1480"/>
      <c r="AJ696" s="1480"/>
      <c r="AK696" s="1481"/>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477"/>
      <c r="U697" s="1478"/>
      <c r="V697" s="1478"/>
      <c r="W697" s="1478"/>
      <c r="X697" s="1478"/>
      <c r="Y697" s="1479"/>
      <c r="Z697" s="1477"/>
      <c r="AA697" s="1478"/>
      <c r="AB697" s="1478"/>
      <c r="AC697" s="1478"/>
      <c r="AD697" s="1478"/>
      <c r="AE697" s="1479"/>
      <c r="AF697" s="1477"/>
      <c r="AG697" s="1478"/>
      <c r="AH697" s="1478"/>
      <c r="AI697" s="1478"/>
      <c r="AJ697" s="1478"/>
      <c r="AK697" s="1479"/>
      <c r="AL697" s="672"/>
      <c r="AM697" s="20"/>
    </row>
    <row r="698" spans="1:43">
      <c r="A698" s="503" t="s">
        <v>795</v>
      </c>
      <c r="B698" s="1575" t="s">
        <v>2218</v>
      </c>
      <c r="C698" s="1575"/>
      <c r="D698" s="1575"/>
      <c r="E698" s="1575"/>
      <c r="F698" s="1575"/>
      <c r="G698" s="1575"/>
      <c r="H698" s="1575"/>
      <c r="I698" s="1575"/>
      <c r="J698" s="1575"/>
      <c r="K698" s="1575"/>
      <c r="L698" s="1575"/>
      <c r="M698" s="1575"/>
      <c r="N698" s="1575"/>
      <c r="O698" s="1575"/>
      <c r="P698" s="1575"/>
      <c r="Q698" s="1575"/>
      <c r="R698" s="1575"/>
      <c r="S698" s="1576"/>
      <c r="T698" s="1574">
        <f>SUM(T699:Y700)</f>
        <v>10</v>
      </c>
      <c r="U698" s="1574"/>
      <c r="V698" s="1574"/>
      <c r="W698" s="1574"/>
      <c r="X698" s="1574"/>
      <c r="Y698" s="1574"/>
      <c r="Z698" s="1440">
        <v>10</v>
      </c>
      <c r="AA698" s="1440"/>
      <c r="AB698" s="1440"/>
      <c r="AC698" s="1440"/>
      <c r="AD698" s="1440"/>
      <c r="AE698" s="1440"/>
      <c r="AF698" s="1440">
        <f>IF(T698&gt;Z698,Z698,T698)</f>
        <v>10</v>
      </c>
      <c r="AG698" s="1440"/>
      <c r="AH698" s="1440"/>
      <c r="AI698" s="1440"/>
      <c r="AJ698" s="1440"/>
      <c r="AK698" s="1440"/>
      <c r="AL698" s="672"/>
      <c r="AM698" s="20"/>
      <c r="AO698" s="4">
        <f>IF(T707&gt;50,50,T707)</f>
        <v>50</v>
      </c>
    </row>
    <row r="699" spans="1:43">
      <c r="A699" s="521"/>
      <c r="B699" s="522"/>
      <c r="C699" s="527"/>
      <c r="D699" s="259" t="s">
        <v>2219</v>
      </c>
      <c r="E699" s="1578" t="s">
        <v>2220</v>
      </c>
      <c r="F699" s="1578"/>
      <c r="G699" s="1578"/>
      <c r="H699" s="1578"/>
      <c r="I699" s="1578"/>
      <c r="J699" s="1578"/>
      <c r="K699" s="1578"/>
      <c r="L699" s="1578"/>
      <c r="M699" s="1578"/>
      <c r="N699" s="1578"/>
      <c r="O699" s="1578"/>
      <c r="P699" s="1578"/>
      <c r="Q699" s="1578"/>
      <c r="R699" s="1578"/>
      <c r="S699" s="1579"/>
      <c r="T699" s="1577">
        <f>AJ31</f>
        <v>7</v>
      </c>
      <c r="U699" s="1577"/>
      <c r="V699" s="1577"/>
      <c r="W699" s="1577"/>
      <c r="X699" s="1577"/>
      <c r="Y699" s="1577"/>
      <c r="Z699" s="1454">
        <v>7</v>
      </c>
      <c r="AA699" s="1454"/>
      <c r="AB699" s="1454"/>
      <c r="AC699" s="1454"/>
      <c r="AD699" s="1454"/>
      <c r="AE699" s="1454"/>
      <c r="AF699" s="1736"/>
      <c r="AG699" s="1736"/>
      <c r="AH699" s="1736"/>
      <c r="AI699" s="1736"/>
      <c r="AJ699" s="1736"/>
      <c r="AK699" s="1736"/>
      <c r="AL699" s="672"/>
      <c r="AM699" s="20"/>
    </row>
    <row r="700" spans="1:43">
      <c r="A700" s="523"/>
      <c r="B700" s="522"/>
      <c r="C700" s="522"/>
      <c r="D700" s="259" t="s">
        <v>2221</v>
      </c>
      <c r="E700" s="1578" t="s">
        <v>2222</v>
      </c>
      <c r="F700" s="1578"/>
      <c r="G700" s="1578"/>
      <c r="H700" s="1578"/>
      <c r="I700" s="1578"/>
      <c r="J700" s="1578"/>
      <c r="K700" s="1578"/>
      <c r="L700" s="1578"/>
      <c r="M700" s="1578"/>
      <c r="N700" s="1578"/>
      <c r="O700" s="1578"/>
      <c r="P700" s="1578"/>
      <c r="Q700" s="1578"/>
      <c r="R700" s="1578"/>
      <c r="S700" s="1579"/>
      <c r="T700" s="1577">
        <f>AJ47</f>
        <v>3</v>
      </c>
      <c r="U700" s="1577"/>
      <c r="V700" s="1577"/>
      <c r="W700" s="1577"/>
      <c r="X700" s="1577"/>
      <c r="Y700" s="1577"/>
      <c r="Z700" s="1454">
        <v>3</v>
      </c>
      <c r="AA700" s="1454"/>
      <c r="AB700" s="1454"/>
      <c r="AC700" s="1454"/>
      <c r="AD700" s="1454"/>
      <c r="AE700" s="1454"/>
      <c r="AF700" s="1736"/>
      <c r="AG700" s="1736"/>
      <c r="AH700" s="1736"/>
      <c r="AI700" s="1736"/>
      <c r="AJ700" s="1736"/>
      <c r="AK700" s="1736"/>
      <c r="AL700" s="672"/>
      <c r="AM700" s="20"/>
    </row>
    <row r="701" spans="1:43">
      <c r="A701" s="503" t="s">
        <v>830</v>
      </c>
      <c r="B701" s="1575" t="s">
        <v>2223</v>
      </c>
      <c r="C701" s="1575"/>
      <c r="D701" s="1575"/>
      <c r="E701" s="1575"/>
      <c r="F701" s="1575"/>
      <c r="G701" s="1575"/>
      <c r="H701" s="1575"/>
      <c r="I701" s="1575"/>
      <c r="J701" s="1575"/>
      <c r="K701" s="1575"/>
      <c r="L701" s="1575"/>
      <c r="M701" s="1575"/>
      <c r="N701" s="1575"/>
      <c r="O701" s="1575"/>
      <c r="P701" s="1575"/>
      <c r="Q701" s="1575"/>
      <c r="R701" s="1575"/>
      <c r="S701" s="1576"/>
      <c r="T701" s="1574">
        <f>AK68</f>
        <v>10</v>
      </c>
      <c r="U701" s="1574"/>
      <c r="V701" s="1574"/>
      <c r="W701" s="1574"/>
      <c r="X701" s="1574"/>
      <c r="Y701" s="1574"/>
      <c r="Z701" s="1440">
        <v>10</v>
      </c>
      <c r="AA701" s="1440"/>
      <c r="AB701" s="1440"/>
      <c r="AC701" s="1440"/>
      <c r="AD701" s="1440"/>
      <c r="AE701" s="1440"/>
      <c r="AF701" s="1440">
        <f>IF(T701&gt;Z701,Z701,T701)</f>
        <v>10</v>
      </c>
      <c r="AG701" s="1440"/>
      <c r="AH701" s="1440"/>
      <c r="AI701" s="1440"/>
      <c r="AJ701" s="1440"/>
      <c r="AK701" s="1440"/>
      <c r="AL701" s="672"/>
      <c r="AM701" s="20"/>
    </row>
    <row r="702" spans="1:43">
      <c r="A702" s="503" t="s">
        <v>910</v>
      </c>
      <c r="B702" s="1575" t="s">
        <v>2224</v>
      </c>
      <c r="C702" s="1575"/>
      <c r="D702" s="1575"/>
      <c r="E702" s="1575"/>
      <c r="F702" s="1575"/>
      <c r="G702" s="1575"/>
      <c r="H702" s="1575"/>
      <c r="I702" s="1575"/>
      <c r="J702" s="1575"/>
      <c r="K702" s="1575"/>
      <c r="L702" s="1575"/>
      <c r="M702" s="1575"/>
      <c r="N702" s="1575"/>
      <c r="O702" s="1575"/>
      <c r="P702" s="1575"/>
      <c r="Q702" s="1575"/>
      <c r="R702" s="1575"/>
      <c r="S702" s="1576"/>
      <c r="T702" s="1574">
        <f>AO693</f>
        <v>25</v>
      </c>
      <c r="U702" s="1574">
        <f>IF(AND(AND(A703&gt;15,15+A704),A704&gt;10,A703+10),A702,0)</f>
        <v>0</v>
      </c>
      <c r="V702" s="1574">
        <f>IF(AND(AND(B703&gt;15,15+B704),B704&gt;10,B703+10),#REF!,0)</f>
        <v>0</v>
      </c>
      <c r="W702" s="1574">
        <f>IF(AND(AND(C703&gt;15,15+C704),C704&gt;10,C703+10),B702,0)</f>
        <v>0</v>
      </c>
      <c r="X702" s="1574" t="e">
        <f>IF(AND(AND(D703&gt;15,15+D704),D704&gt;10,D703+10),D702,0)</f>
        <v>#VALUE!</v>
      </c>
      <c r="Y702" s="1574" t="e">
        <f>IF(AND(AND(E703&gt;15,15+E704),E704&gt;10,E703+10),E702,0)</f>
        <v>#VALUE!</v>
      </c>
      <c r="Z702" s="1440">
        <v>25</v>
      </c>
      <c r="AA702" s="1440"/>
      <c r="AB702" s="1440"/>
      <c r="AC702" s="1440"/>
      <c r="AD702" s="1440"/>
      <c r="AE702" s="1440"/>
      <c r="AF702" s="1440">
        <f>IF(T702&gt;Z702,Z702,T702)</f>
        <v>25</v>
      </c>
      <c r="AG702" s="1440"/>
      <c r="AH702" s="1440"/>
      <c r="AI702" s="1440"/>
      <c r="AJ702" s="1440"/>
      <c r="AK702" s="1440"/>
      <c r="AL702" s="672"/>
      <c r="AM702" s="20"/>
    </row>
    <row r="703" spans="1:43">
      <c r="A703" s="503"/>
      <c r="B703" s="522"/>
      <c r="C703" s="522"/>
      <c r="D703" s="259" t="s">
        <v>1001</v>
      </c>
      <c r="E703" s="1578" t="s">
        <v>2225</v>
      </c>
      <c r="F703" s="1578"/>
      <c r="G703" s="1578"/>
      <c r="H703" s="1578"/>
      <c r="I703" s="1578"/>
      <c r="J703" s="1578"/>
      <c r="K703" s="1578"/>
      <c r="L703" s="1578"/>
      <c r="M703" s="1578"/>
      <c r="N703" s="1578"/>
      <c r="O703" s="1578"/>
      <c r="P703" s="1578"/>
      <c r="Q703" s="1578"/>
      <c r="R703" s="1578"/>
      <c r="S703" s="1579"/>
      <c r="T703" s="1577">
        <f>AK283</f>
        <v>16</v>
      </c>
      <c r="U703" s="1577"/>
      <c r="V703" s="1577"/>
      <c r="W703" s="1577"/>
      <c r="X703" s="1577"/>
      <c r="Y703" s="1577"/>
      <c r="Z703" s="1454">
        <v>15</v>
      </c>
      <c r="AA703" s="1454"/>
      <c r="AB703" s="1454"/>
      <c r="AC703" s="1454"/>
      <c r="AD703" s="1454"/>
      <c r="AE703" s="1454"/>
      <c r="AF703" s="1736"/>
      <c r="AG703" s="1736"/>
      <c r="AH703" s="1736"/>
      <c r="AI703" s="1736"/>
      <c r="AJ703" s="1736"/>
      <c r="AK703" s="1736"/>
      <c r="AL703" s="672"/>
      <c r="AM703" s="20"/>
    </row>
    <row r="704" spans="1:43">
      <c r="A704" s="524"/>
      <c r="B704" s="74"/>
      <c r="C704" s="74"/>
      <c r="D704" s="525" t="s">
        <v>1010</v>
      </c>
      <c r="E704" s="1578" t="s">
        <v>2226</v>
      </c>
      <c r="F704" s="1578"/>
      <c r="G704" s="1578"/>
      <c r="H704" s="1578"/>
      <c r="I704" s="1578"/>
      <c r="J704" s="1578"/>
      <c r="K704" s="1578"/>
      <c r="L704" s="1578"/>
      <c r="M704" s="1578"/>
      <c r="N704" s="1578"/>
      <c r="O704" s="1578"/>
      <c r="P704" s="1578"/>
      <c r="Q704" s="1578"/>
      <c r="R704" s="1578"/>
      <c r="S704" s="1579"/>
      <c r="T704" s="1577">
        <f>AK474</f>
        <v>10</v>
      </c>
      <c r="U704" s="1577"/>
      <c r="V704" s="1577"/>
      <c r="W704" s="1577"/>
      <c r="X704" s="1577"/>
      <c r="Y704" s="1577"/>
      <c r="Z704" s="1454">
        <v>10</v>
      </c>
      <c r="AA704" s="1454"/>
      <c r="AB704" s="1454"/>
      <c r="AC704" s="1454"/>
      <c r="AD704" s="1454"/>
      <c r="AE704" s="1454"/>
      <c r="AF704" s="1736"/>
      <c r="AG704" s="1736"/>
      <c r="AH704" s="1736"/>
      <c r="AI704" s="1736"/>
      <c r="AJ704" s="1736"/>
      <c r="AK704" s="1736"/>
      <c r="AL704" s="672"/>
      <c r="AM704" s="20"/>
    </row>
    <row r="705" spans="1:39" hidden="1">
      <c r="A705" s="503" t="s">
        <v>932</v>
      </c>
      <c r="B705" s="1575" t="s">
        <v>2227</v>
      </c>
      <c r="C705" s="1575"/>
      <c r="D705" s="1575"/>
      <c r="E705" s="1575"/>
      <c r="F705" s="1575"/>
      <c r="G705" s="1575"/>
      <c r="H705" s="1575"/>
      <c r="I705" s="1575"/>
      <c r="J705" s="1575"/>
      <c r="K705" s="1575"/>
      <c r="L705" s="1575"/>
      <c r="M705" s="1575"/>
      <c r="N705" s="1575"/>
      <c r="O705" s="1575"/>
      <c r="P705" s="1575"/>
      <c r="Q705" s="1575"/>
      <c r="R705" s="1575"/>
      <c r="S705" s="1576"/>
      <c r="T705" s="1574"/>
      <c r="U705" s="1574"/>
      <c r="V705" s="1574"/>
      <c r="W705" s="1574"/>
      <c r="X705" s="1574"/>
      <c r="Y705" s="1574"/>
      <c r="Z705" s="1440"/>
      <c r="AA705" s="1440"/>
      <c r="AB705" s="1440"/>
      <c r="AC705" s="1440"/>
      <c r="AD705" s="1440"/>
      <c r="AE705" s="1440"/>
      <c r="AF705" s="1440"/>
      <c r="AG705" s="1440"/>
      <c r="AH705" s="1440"/>
      <c r="AI705" s="1440"/>
      <c r="AJ705" s="1440"/>
      <c r="AK705" s="1440"/>
      <c r="AL705" s="672"/>
      <c r="AM705" s="20"/>
    </row>
    <row r="706" spans="1:39">
      <c r="A706" s="503" t="s">
        <v>932</v>
      </c>
      <c r="B706" s="1575" t="s">
        <v>2228</v>
      </c>
      <c r="C706" s="1575"/>
      <c r="D706" s="1575"/>
      <c r="E706" s="1575"/>
      <c r="F706" s="1575"/>
      <c r="G706" s="1575"/>
      <c r="H706" s="1575"/>
      <c r="I706" s="1575"/>
      <c r="J706" s="1575"/>
      <c r="K706" s="1575"/>
      <c r="L706" s="1575"/>
      <c r="M706" s="1575"/>
      <c r="N706" s="1575"/>
      <c r="O706" s="1575"/>
      <c r="P706" s="1575"/>
      <c r="Q706" s="1575"/>
      <c r="R706" s="1575"/>
      <c r="S706" s="1576"/>
      <c r="T706" s="1789">
        <f>IF(SUM(T707:Y708)&gt;52,52,SUM(T707:Y708))</f>
        <v>52</v>
      </c>
      <c r="U706" s="1573"/>
      <c r="V706" s="1573"/>
      <c r="W706" s="1573"/>
      <c r="X706" s="1573"/>
      <c r="Y706" s="1573"/>
      <c r="Z706" s="1573">
        <v>52</v>
      </c>
      <c r="AA706" s="1573"/>
      <c r="AB706" s="1573"/>
      <c r="AC706" s="1573"/>
      <c r="AD706" s="1573"/>
      <c r="AE706" s="1573"/>
      <c r="AF706" s="1573">
        <f>$AO$698+$T$708</f>
        <v>52</v>
      </c>
      <c r="AG706" s="1573"/>
      <c r="AH706" s="1573"/>
      <c r="AI706" s="1573"/>
      <c r="AJ706" s="1573"/>
      <c r="AK706" s="1573"/>
      <c r="AL706" s="672"/>
      <c r="AM706" s="20"/>
    </row>
    <row r="707" spans="1:39">
      <c r="A707" s="526"/>
      <c r="B707" s="528"/>
      <c r="C707" s="528"/>
      <c r="D707" s="529" t="s">
        <v>2229</v>
      </c>
      <c r="E707" s="1578" t="s">
        <v>2230</v>
      </c>
      <c r="F707" s="1578"/>
      <c r="G707" s="1578"/>
      <c r="H707" s="1578"/>
      <c r="I707" s="1578"/>
      <c r="J707" s="1578"/>
      <c r="K707" s="1578"/>
      <c r="L707" s="1578"/>
      <c r="M707" s="1578"/>
      <c r="N707" s="1578"/>
      <c r="O707" s="1578"/>
      <c r="P707" s="1578"/>
      <c r="Q707" s="1578"/>
      <c r="R707" s="1578"/>
      <c r="S707" s="1579"/>
      <c r="T707" s="1784">
        <f>AC592</f>
        <v>50</v>
      </c>
      <c r="U707" s="1785"/>
      <c r="V707" s="1785"/>
      <c r="W707" s="1785"/>
      <c r="X707" s="1785"/>
      <c r="Y707" s="1786"/>
      <c r="Z707" s="1784">
        <v>50</v>
      </c>
      <c r="AA707" s="1785"/>
      <c r="AB707" s="1785"/>
      <c r="AC707" s="1785"/>
      <c r="AD707" s="1785"/>
      <c r="AE707" s="1786"/>
      <c r="AF707" s="1793"/>
      <c r="AG707" s="1794"/>
      <c r="AH707" s="1794"/>
      <c r="AI707" s="1794"/>
      <c r="AJ707" s="1794"/>
      <c r="AK707" s="1795"/>
      <c r="AL707" s="672"/>
      <c r="AM707" s="4"/>
    </row>
    <row r="708" spans="1:39">
      <c r="A708" s="530"/>
      <c r="B708" s="522"/>
      <c r="C708" s="522"/>
      <c r="D708" s="259" t="s">
        <v>2231</v>
      </c>
      <c r="E708" s="1578" t="s">
        <v>2232</v>
      </c>
      <c r="F708" s="1578"/>
      <c r="G708" s="1578"/>
      <c r="H708" s="1578"/>
      <c r="I708" s="1578"/>
      <c r="J708" s="1578"/>
      <c r="K708" s="1578"/>
      <c r="L708" s="1578"/>
      <c r="M708" s="1578"/>
      <c r="N708" s="1578"/>
      <c r="O708" s="1578"/>
      <c r="P708" s="1578"/>
      <c r="Q708" s="1578"/>
      <c r="R708" s="1578"/>
      <c r="S708" s="1579"/>
      <c r="T708" s="1441">
        <f>IF(AJ617&gt;0,2,0)</f>
        <v>2</v>
      </c>
      <c r="U708" s="1442"/>
      <c r="V708" s="1442"/>
      <c r="W708" s="1442"/>
      <c r="X708" s="1442"/>
      <c r="Y708" s="1443"/>
      <c r="Z708" s="1217">
        <v>2</v>
      </c>
      <c r="AA708" s="1218"/>
      <c r="AB708" s="1218"/>
      <c r="AC708" s="1218"/>
      <c r="AD708" s="1218"/>
      <c r="AE708" s="1219"/>
      <c r="AF708" s="1739"/>
      <c r="AG708" s="1740"/>
      <c r="AH708" s="1740"/>
      <c r="AI708" s="1740"/>
      <c r="AJ708" s="1740"/>
      <c r="AK708" s="1741"/>
      <c r="AL708" s="672"/>
      <c r="AM708" s="4"/>
    </row>
    <row r="709" spans="1:39">
      <c r="A709" s="526" t="s">
        <v>944</v>
      </c>
      <c r="B709" s="1575" t="s">
        <v>2233</v>
      </c>
      <c r="C709" s="1575"/>
      <c r="D709" s="1575"/>
      <c r="E709" s="1575"/>
      <c r="F709" s="1575"/>
      <c r="G709" s="1575"/>
      <c r="H709" s="1575"/>
      <c r="I709" s="1575"/>
      <c r="J709" s="1575"/>
      <c r="K709" s="1575"/>
      <c r="L709" s="1575"/>
      <c r="M709" s="1575"/>
      <c r="N709" s="1575"/>
      <c r="O709" s="1575"/>
      <c r="P709" s="1575"/>
      <c r="Q709" s="1575"/>
      <c r="R709" s="1575"/>
      <c r="S709" s="1576"/>
      <c r="T709" s="1574">
        <f>AK645</f>
        <v>10</v>
      </c>
      <c r="U709" s="1574"/>
      <c r="V709" s="1574"/>
      <c r="W709" s="1574"/>
      <c r="X709" s="1574"/>
      <c r="Y709" s="1574"/>
      <c r="Z709" s="1440">
        <v>10</v>
      </c>
      <c r="AA709" s="1440"/>
      <c r="AB709" s="1440"/>
      <c r="AC709" s="1440"/>
      <c r="AD709" s="1440"/>
      <c r="AE709" s="1440"/>
      <c r="AF709" s="1255">
        <f>IF(T709&gt;Z709,Z709,T709)</f>
        <v>10</v>
      </c>
      <c r="AG709" s="1256"/>
      <c r="AH709" s="1256"/>
      <c r="AI709" s="1256"/>
      <c r="AJ709" s="1256"/>
      <c r="AK709" s="1257"/>
      <c r="AL709" s="672"/>
      <c r="AM709" s="20"/>
    </row>
    <row r="710" spans="1:39">
      <c r="A710" s="526" t="s">
        <v>952</v>
      </c>
      <c r="B710" s="1575" t="s">
        <v>2234</v>
      </c>
      <c r="C710" s="1575"/>
      <c r="D710" s="1575"/>
      <c r="E710" s="1575"/>
      <c r="F710" s="1575"/>
      <c r="G710" s="1575"/>
      <c r="H710" s="1575"/>
      <c r="I710" s="1575"/>
      <c r="J710" s="1575"/>
      <c r="K710" s="1575"/>
      <c r="L710" s="1575"/>
      <c r="M710" s="1575"/>
      <c r="N710" s="1575"/>
      <c r="O710" s="1575"/>
      <c r="P710" s="1575"/>
      <c r="Q710" s="1575"/>
      <c r="R710" s="1575"/>
      <c r="S710" s="1576"/>
      <c r="T710" s="1790">
        <f>IF(AK688&gt;2,2,AK688)</f>
        <v>2</v>
      </c>
      <c r="U710" s="1791"/>
      <c r="V710" s="1791"/>
      <c r="W710" s="1791"/>
      <c r="X710" s="1791"/>
      <c r="Y710" s="1792"/>
      <c r="Z710" s="1255">
        <v>2</v>
      </c>
      <c r="AA710" s="1256"/>
      <c r="AB710" s="1256"/>
      <c r="AC710" s="1256"/>
      <c r="AD710" s="1256"/>
      <c r="AE710" s="1257"/>
      <c r="AF710" s="1255">
        <f>IF(T710&gt;Z710,Z710,T710)</f>
        <v>2</v>
      </c>
      <c r="AG710" s="1737"/>
      <c r="AH710" s="1737"/>
      <c r="AI710" s="1737"/>
      <c r="AJ710" s="1737"/>
      <c r="AK710" s="1738"/>
      <c r="AL710" s="3"/>
      <c r="AM710" s="20"/>
    </row>
    <row r="711" spans="1:39">
      <c r="A711" s="1811" t="s">
        <v>2235</v>
      </c>
      <c r="B711" s="1575"/>
      <c r="C711" s="1575"/>
      <c r="D711" s="1575"/>
      <c r="E711" s="1575"/>
      <c r="F711" s="1575"/>
      <c r="G711" s="1575"/>
      <c r="H711" s="1575"/>
      <c r="I711" s="1575"/>
      <c r="J711" s="1575"/>
      <c r="K711" s="1575"/>
      <c r="L711" s="1575"/>
      <c r="M711" s="1575"/>
      <c r="N711" s="1575"/>
      <c r="O711" s="1575"/>
      <c r="P711" s="1575"/>
      <c r="Q711" s="1575"/>
      <c r="R711" s="1575"/>
      <c r="S711" s="1576"/>
      <c r="T711" s="1056"/>
      <c r="U711" s="1056"/>
      <c r="V711" s="1056"/>
      <c r="W711" s="1056"/>
      <c r="X711" s="1056"/>
      <c r="Y711" s="1056"/>
      <c r="Z711" s="1454" t="s">
        <v>2236</v>
      </c>
      <c r="AA711" s="1454"/>
      <c r="AB711" s="1454"/>
      <c r="AC711" s="1454"/>
      <c r="AD711" s="1454"/>
      <c r="AE711" s="1454"/>
      <c r="AF711" s="1255">
        <f>IF(T711&gt;0,T711,0)</f>
        <v>0</v>
      </c>
      <c r="AG711" s="1256"/>
      <c r="AH711" s="1256"/>
      <c r="AI711" s="1256"/>
      <c r="AJ711" s="1256"/>
      <c r="AK711" s="1257"/>
      <c r="AL711" s="18"/>
      <c r="AM711" s="20"/>
    </row>
    <row r="712" spans="1:39" ht="15.75">
      <c r="A712" s="1774" t="s">
        <v>2237</v>
      </c>
      <c r="B712" s="1775"/>
      <c r="C712" s="1775"/>
      <c r="D712" s="1775"/>
      <c r="E712" s="1775"/>
      <c r="F712" s="1775"/>
      <c r="G712" s="1775"/>
      <c r="H712" s="1775"/>
      <c r="I712" s="1775"/>
      <c r="J712" s="1775"/>
      <c r="K712" s="1775"/>
      <c r="L712" s="1775"/>
      <c r="M712" s="1775"/>
      <c r="N712" s="1775"/>
      <c r="O712" s="1775"/>
      <c r="P712" s="1775"/>
      <c r="Q712" s="1775"/>
      <c r="R712" s="1775"/>
      <c r="S712" s="1775"/>
      <c r="T712" s="1775"/>
      <c r="U712" s="1775"/>
      <c r="V712" s="1775"/>
      <c r="W712" s="1775"/>
      <c r="X712" s="1775"/>
      <c r="Y712" s="1775"/>
      <c r="Z712" s="1775"/>
      <c r="AA712" s="1775"/>
      <c r="AB712" s="1775"/>
      <c r="AC712" s="1775"/>
      <c r="AD712" s="1775"/>
      <c r="AE712" s="1776"/>
      <c r="AF712" s="1728">
        <f>SUM(AF698:AK710)-AF711</f>
        <v>109</v>
      </c>
      <c r="AG712" s="1729"/>
      <c r="AH712" s="1729"/>
      <c r="AI712" s="1729"/>
      <c r="AJ712" s="1729"/>
      <c r="AK712" s="1730"/>
      <c r="AL712" s="673"/>
      <c r="AM712" s="4"/>
    </row>
    <row r="713" spans="1:39" ht="12.4" customHeight="1">
      <c r="A713" s="1777"/>
      <c r="B713" s="1778"/>
      <c r="C713" s="1778"/>
      <c r="D713" s="1778"/>
      <c r="E713" s="1778"/>
      <c r="F713" s="1778"/>
      <c r="G713" s="1778"/>
      <c r="H713" s="1778"/>
      <c r="I713" s="1778"/>
      <c r="J713" s="1778"/>
      <c r="K713" s="1778"/>
      <c r="L713" s="1778"/>
      <c r="M713" s="1778"/>
      <c r="N713" s="1778"/>
      <c r="O713" s="1778"/>
      <c r="P713" s="1778"/>
      <c r="Q713" s="1778"/>
      <c r="R713" s="1778"/>
      <c r="S713" s="1778"/>
      <c r="T713" s="1778"/>
      <c r="U713" s="1778"/>
      <c r="V713" s="1778"/>
      <c r="W713" s="1778"/>
      <c r="X713" s="1778"/>
      <c r="Y713" s="1778"/>
      <c r="Z713" s="1778"/>
      <c r="AA713" s="1778"/>
      <c r="AB713" s="1778"/>
      <c r="AC713" s="1778"/>
      <c r="AD713" s="1778"/>
      <c r="AE713" s="1779"/>
      <c r="AF713" s="1731"/>
      <c r="AG713" s="1732"/>
      <c r="AH713" s="1732"/>
      <c r="AI713" s="1732"/>
      <c r="AJ713" s="1732"/>
      <c r="AK713" s="1733"/>
      <c r="AL713" s="673"/>
      <c r="AM713" s="4"/>
    </row>
    <row r="714" spans="1:39" ht="56.25" customHeight="1">
      <c r="A714" s="939" t="s">
        <v>2238</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800"/>
    </row>
    <row r="715" spans="1:39" ht="12.4"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800"/>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29" t="s">
        <v>2239</v>
      </c>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29"/>
      <c r="Z1" s="1829"/>
      <c r="AA1" s="1829"/>
      <c r="AB1" s="1829"/>
      <c r="AC1" s="1829"/>
      <c r="AD1" s="1829"/>
      <c r="AE1" s="1829"/>
      <c r="AF1" s="1829"/>
      <c r="AG1" s="1829"/>
      <c r="AH1" s="1829"/>
      <c r="AI1" s="1829"/>
      <c r="AJ1" s="1829"/>
      <c r="AK1" s="1829"/>
      <c r="AL1" s="1829"/>
      <c r="AM1" s="1829"/>
      <c r="AN1" s="1829"/>
      <c r="AO1" s="1829"/>
      <c r="AP1" s="1829"/>
      <c r="AQ1" s="1829"/>
    </row>
    <row r="2" spans="1:57" ht="15" customHeight="1">
      <c r="A2" s="1829"/>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c r="Z2" s="1829"/>
      <c r="AA2" s="1829"/>
      <c r="AB2" s="1829"/>
      <c r="AC2" s="1829"/>
      <c r="AD2" s="1829"/>
      <c r="AE2" s="1829"/>
      <c r="AF2" s="1829"/>
      <c r="AG2" s="1829"/>
      <c r="AH2" s="1829"/>
      <c r="AI2" s="1829"/>
      <c r="AJ2" s="1829"/>
      <c r="AK2" s="1829"/>
      <c r="AL2" s="1829"/>
      <c r="AM2" s="1829"/>
      <c r="AN2" s="1829"/>
      <c r="AO2" s="1829"/>
      <c r="AP2" s="1829"/>
      <c r="AQ2" s="1829"/>
    </row>
    <row r="3" spans="1:57">
      <c r="A3" s="786"/>
      <c r="B3" s="786"/>
      <c r="I3" s="787"/>
      <c r="K3" s="788"/>
    </row>
    <row r="4" spans="1:57" ht="14.25" customHeight="1">
      <c r="A4" s="1818" t="s">
        <v>2240</v>
      </c>
      <c r="B4" s="1818"/>
      <c r="C4" s="1818"/>
      <c r="D4" s="1818"/>
      <c r="E4" s="1818"/>
      <c r="F4" s="1818"/>
      <c r="G4" s="1818"/>
      <c r="H4" s="1818"/>
      <c r="I4" s="1818"/>
      <c r="J4" s="1818"/>
      <c r="K4" s="1818"/>
      <c r="L4" s="1818"/>
      <c r="M4" s="1818"/>
      <c r="N4" s="1818"/>
      <c r="O4" s="1818"/>
      <c r="P4" s="1818"/>
      <c r="Q4" s="1818"/>
      <c r="R4" s="1818"/>
      <c r="S4" s="1818"/>
      <c r="T4" s="1818"/>
      <c r="U4" s="1818"/>
      <c r="V4" s="1818"/>
      <c r="W4" s="1818"/>
      <c r="X4" s="1818"/>
      <c r="Y4" s="1818"/>
      <c r="Z4" s="1818"/>
      <c r="AA4" s="1818"/>
      <c r="AB4" s="1818"/>
      <c r="AC4" s="1818"/>
      <c r="AD4" s="1818"/>
      <c r="AE4" s="1818"/>
      <c r="AF4" s="1818"/>
      <c r="AG4" s="1818"/>
      <c r="AH4" s="1818"/>
      <c r="AI4" s="1818"/>
      <c r="AJ4" s="1818"/>
      <c r="AK4" s="1818"/>
      <c r="AL4" s="1818"/>
      <c r="AM4" s="1818"/>
      <c r="AN4" s="1818"/>
      <c r="AO4" s="1818"/>
      <c r="AP4" s="1818"/>
      <c r="AQ4" s="1818"/>
    </row>
    <row r="5" spans="1:57">
      <c r="A5" s="786"/>
      <c r="B5" s="786"/>
      <c r="I5" s="787"/>
      <c r="K5" s="788"/>
    </row>
    <row r="6" spans="1:57">
      <c r="A6" s="786"/>
      <c r="B6" s="786"/>
      <c r="D6" s="784" t="s">
        <v>2241</v>
      </c>
      <c r="I6" s="787"/>
      <c r="K6" s="788"/>
      <c r="U6" s="1828"/>
      <c r="V6" s="1828"/>
      <c r="W6" s="1828"/>
      <c r="BC6" s="784" t="s">
        <v>2242</v>
      </c>
    </row>
    <row r="7" spans="1:57">
      <c r="A7" s="786"/>
      <c r="B7" s="786"/>
      <c r="D7" s="414" t="s">
        <v>2243</v>
      </c>
      <c r="I7" s="787"/>
      <c r="K7" s="788"/>
      <c r="BC7" s="784" t="s">
        <v>2244</v>
      </c>
    </row>
    <row r="8" spans="1:57">
      <c r="A8" s="786"/>
      <c r="B8" s="786"/>
      <c r="D8" s="414"/>
      <c r="E8" s="784" t="s">
        <v>2245</v>
      </c>
      <c r="BC8" s="784" t="s">
        <v>2246</v>
      </c>
    </row>
    <row r="9" spans="1:57">
      <c r="A9" s="786"/>
      <c r="B9" s="786"/>
      <c r="E9" s="784" t="s">
        <v>2247</v>
      </c>
      <c r="I9" s="787"/>
      <c r="K9" s="788"/>
      <c r="P9" s="1819"/>
      <c r="Q9" s="1819"/>
      <c r="R9" s="1819"/>
      <c r="S9" s="1819"/>
      <c r="T9" s="1819"/>
    </row>
    <row r="10" spans="1:57">
      <c r="A10" s="786"/>
      <c r="B10" s="786"/>
      <c r="I10" s="787"/>
      <c r="K10" s="788"/>
    </row>
    <row r="11" spans="1:57">
      <c r="A11" s="1818" t="s">
        <v>2248</v>
      </c>
      <c r="B11" s="1818"/>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J11" s="1818"/>
      <c r="AK11" s="1818"/>
      <c r="AL11" s="1818"/>
      <c r="AM11" s="1818"/>
      <c r="AN11" s="1818"/>
      <c r="AO11" s="1818"/>
      <c r="AP11" s="1818"/>
      <c r="AQ11" s="1818"/>
      <c r="BC11" s="784" t="s">
        <v>768</v>
      </c>
    </row>
    <row r="12" spans="1:57">
      <c r="A12" s="786"/>
      <c r="B12" s="786"/>
      <c r="I12" s="787"/>
      <c r="K12" s="788"/>
      <c r="BC12" s="784" t="s">
        <v>712</v>
      </c>
    </row>
    <row r="13" spans="1:57">
      <c r="A13" s="786"/>
      <c r="B13" s="786"/>
      <c r="D13" s="784" t="s">
        <v>2249</v>
      </c>
      <c r="I13" s="787"/>
      <c r="K13" s="788"/>
      <c r="T13" s="1828"/>
      <c r="U13" s="1828"/>
      <c r="V13" s="1828"/>
    </row>
    <row r="14" spans="1:57">
      <c r="A14" s="786"/>
      <c r="B14" s="786"/>
      <c r="E14" s="784" t="s">
        <v>2250</v>
      </c>
      <c r="I14" s="787"/>
      <c r="K14" s="788"/>
      <c r="N14" s="1816"/>
      <c r="O14" s="1816"/>
      <c r="P14" s="1816"/>
      <c r="Q14" s="1816"/>
      <c r="R14" s="1816"/>
      <c r="S14" s="1816"/>
      <c r="T14" s="1816"/>
      <c r="U14" s="1816"/>
      <c r="V14" s="1816"/>
      <c r="W14" s="1816"/>
      <c r="X14" s="1816"/>
      <c r="Y14" s="1816"/>
      <c r="Z14" s="1816"/>
      <c r="AA14" s="1816"/>
      <c r="AB14" s="1816"/>
      <c r="AC14" s="1816"/>
      <c r="AD14" s="1816"/>
      <c r="AE14" s="1816"/>
    </row>
    <row r="15" spans="1:57">
      <c r="A15" s="786"/>
      <c r="B15" s="786"/>
      <c r="E15" s="784" t="s">
        <v>2251</v>
      </c>
      <c r="I15" s="787"/>
      <c r="K15" s="788"/>
      <c r="N15" s="805"/>
      <c r="O15" s="805"/>
      <c r="P15" s="805"/>
      <c r="Q15" s="805"/>
      <c r="R15" s="805"/>
      <c r="S15" s="805"/>
      <c r="T15" s="805"/>
      <c r="U15" s="805"/>
      <c r="V15" s="805"/>
      <c r="W15" s="805"/>
      <c r="X15" s="805"/>
      <c r="Y15" s="805"/>
      <c r="Z15" s="805"/>
      <c r="AA15" s="805"/>
      <c r="AB15" s="805"/>
      <c r="AC15" s="805"/>
      <c r="AD15" s="805"/>
      <c r="AE15" s="805"/>
      <c r="BC15" s="784" t="s">
        <v>2252</v>
      </c>
      <c r="BE15" s="784">
        <f>'Basis &amp; Credits'!AB55</f>
        <v>2500000</v>
      </c>
    </row>
    <row r="16" spans="1:57">
      <c r="A16" s="786"/>
      <c r="B16" s="786"/>
      <c r="BC16" s="784" t="s">
        <v>2253</v>
      </c>
      <c r="BE16" s="784">
        <f>'Basis &amp; Credits'!T11+'Basis &amp; Credits'!AD11</f>
        <v>63485696</v>
      </c>
    </row>
    <row r="17" spans="1:43">
      <c r="A17" s="786"/>
      <c r="B17" s="786"/>
      <c r="D17" s="784" t="s">
        <v>2254</v>
      </c>
      <c r="I17" s="787"/>
      <c r="K17" s="788"/>
      <c r="U17" s="1817" t="str">
        <f>IF(T13="yes",(BE15/BE16)," ")</f>
        <v xml:space="preserve"> </v>
      </c>
      <c r="V17" s="1817"/>
      <c r="W17" s="1817"/>
      <c r="X17" s="1817"/>
      <c r="Y17" s="1817"/>
    </row>
    <row r="18" spans="1:43">
      <c r="A18" s="786"/>
      <c r="B18" s="786"/>
      <c r="I18" s="787"/>
      <c r="K18" s="788"/>
    </row>
    <row r="19" spans="1:43">
      <c r="A19" s="1818" t="s">
        <v>2255</v>
      </c>
      <c r="B19" s="1818"/>
      <c r="C19" s="1818"/>
      <c r="D19" s="1818"/>
      <c r="E19" s="1818"/>
      <c r="F19" s="1818"/>
      <c r="G19" s="1818"/>
      <c r="H19" s="1818"/>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8"/>
      <c r="AE19" s="1818"/>
      <c r="AF19" s="1818"/>
      <c r="AG19" s="1818"/>
      <c r="AH19" s="1818"/>
      <c r="AI19" s="1818"/>
      <c r="AJ19" s="1818"/>
      <c r="AK19" s="1818"/>
      <c r="AL19" s="1818"/>
      <c r="AM19" s="1818"/>
      <c r="AN19" s="1818"/>
      <c r="AO19" s="1818"/>
      <c r="AP19" s="1818"/>
      <c r="AQ19" s="1818"/>
    </row>
    <row r="20" spans="1:43">
      <c r="C20" s="786"/>
      <c r="D20" s="786"/>
      <c r="K20" s="787"/>
      <c r="M20" s="788"/>
    </row>
    <row r="21" spans="1:43">
      <c r="C21" s="786"/>
      <c r="D21" s="786"/>
      <c r="K21" s="787"/>
      <c r="M21" s="788"/>
    </row>
    <row r="22" spans="1:43">
      <c r="C22" s="789" t="s">
        <v>1995</v>
      </c>
      <c r="D22" s="789"/>
      <c r="E22" s="784" t="s">
        <v>2256</v>
      </c>
      <c r="H22" s="790"/>
      <c r="K22" s="784"/>
      <c r="Q22" s="1820">
        <f>ROUND('Basis &amp; Credits'!AB55,0)</f>
        <v>2500000</v>
      </c>
      <c r="R22" s="1820"/>
      <c r="S22" s="1820"/>
      <c r="T22" s="1820"/>
      <c r="U22" s="1820"/>
      <c r="V22" s="1820"/>
      <c r="W22" s="1820"/>
      <c r="X22" s="1820"/>
      <c r="Y22" s="804"/>
    </row>
    <row r="23" spans="1:43">
      <c r="C23" s="786"/>
      <c r="D23" s="786"/>
      <c r="G23" s="791"/>
      <c r="H23" s="791"/>
      <c r="I23" s="792"/>
      <c r="J23" s="792"/>
      <c r="K23" s="791"/>
      <c r="M23" s="785"/>
    </row>
    <row r="24" spans="1:43">
      <c r="C24" s="793"/>
      <c r="D24" s="793"/>
      <c r="E24" s="794"/>
      <c r="J24" s="792"/>
      <c r="K24" s="784"/>
      <c r="L24" s="1827" t="s">
        <v>2257</v>
      </c>
      <c r="M24" s="1827"/>
      <c r="N24" s="1827"/>
      <c r="P24" s="1823" t="s">
        <v>2258</v>
      </c>
      <c r="Q24" s="1823"/>
      <c r="R24" s="1823"/>
      <c r="S24" s="1823"/>
      <c r="T24" s="1823"/>
      <c r="V24" s="1823" t="s">
        <v>2259</v>
      </c>
      <c r="W24" s="1823"/>
      <c r="X24" s="1823"/>
    </row>
    <row r="25" spans="1:43">
      <c r="C25" s="789" t="s">
        <v>1999</v>
      </c>
      <c r="D25" s="789"/>
      <c r="E25" s="784" t="s">
        <v>2260</v>
      </c>
      <c r="J25" s="792"/>
      <c r="L25" s="1824" t="s">
        <v>2261</v>
      </c>
      <c r="M25" s="1824"/>
      <c r="N25" s="1824"/>
      <c r="P25" s="1824" t="s">
        <v>2262</v>
      </c>
      <c r="Q25" s="1824"/>
      <c r="R25" s="1824"/>
      <c r="S25" s="1824"/>
      <c r="T25" s="1824"/>
      <c r="V25" s="1824" t="s">
        <v>2261</v>
      </c>
      <c r="W25" s="1824"/>
      <c r="X25" s="1824"/>
    </row>
    <row r="26" spans="1:43">
      <c r="C26" s="786"/>
      <c r="D26" s="786"/>
      <c r="E26" s="795" t="s">
        <v>2263</v>
      </c>
      <c r="F26" s="795"/>
      <c r="J26" s="796"/>
      <c r="L26" s="1821">
        <f>Application!BN634</f>
        <v>106</v>
      </c>
      <c r="M26" s="1821"/>
      <c r="N26" s="1821"/>
      <c r="P26" s="1825">
        <v>0.9</v>
      </c>
      <c r="Q26" s="1825"/>
      <c r="R26" s="1825"/>
      <c r="S26" s="1825"/>
      <c r="T26" s="1825"/>
      <c r="V26" s="1825">
        <f>L26*P26</f>
        <v>95.4</v>
      </c>
      <c r="W26" s="1825"/>
      <c r="X26" s="1825"/>
    </row>
    <row r="27" spans="1:43">
      <c r="C27" s="786"/>
      <c r="D27" s="786"/>
      <c r="E27" s="784" t="s">
        <v>2264</v>
      </c>
      <c r="J27" s="796"/>
      <c r="L27" s="1830">
        <f>Application!BS634</f>
        <v>0</v>
      </c>
      <c r="M27" s="1830">
        <f>Application!BS642+Application!BS651+Application!CX665</f>
        <v>0</v>
      </c>
      <c r="N27" s="1830"/>
      <c r="P27" s="1826">
        <v>1</v>
      </c>
      <c r="Q27" s="1826"/>
      <c r="R27" s="1826"/>
      <c r="S27" s="1826"/>
      <c r="T27" s="1826"/>
      <c r="V27" s="1826">
        <f>L27*P27</f>
        <v>0</v>
      </c>
      <c r="W27" s="1826"/>
      <c r="X27" s="1826"/>
    </row>
    <row r="28" spans="1:43">
      <c r="C28" s="786"/>
      <c r="D28" s="786"/>
      <c r="E28" s="784" t="s">
        <v>2265</v>
      </c>
      <c r="J28" s="796"/>
      <c r="L28" s="1830">
        <f>Application!BX634</f>
        <v>0</v>
      </c>
      <c r="M28" s="1830">
        <f>Application!BX642+Application!BX651+Application!DC665</f>
        <v>0</v>
      </c>
      <c r="N28" s="1830"/>
      <c r="P28" s="1826">
        <v>1.25</v>
      </c>
      <c r="Q28" s="1826"/>
      <c r="R28" s="1826"/>
      <c r="S28" s="1826"/>
      <c r="T28" s="1826"/>
      <c r="V28" s="1826">
        <f>L28*P28</f>
        <v>0</v>
      </c>
      <c r="W28" s="1826"/>
      <c r="X28" s="1826"/>
    </row>
    <row r="29" spans="1:43">
      <c r="C29" s="786"/>
      <c r="D29" s="786"/>
      <c r="E29" s="784" t="s">
        <v>2266</v>
      </c>
      <c r="J29" s="796"/>
      <c r="L29" s="1830">
        <f>Application!CC634</f>
        <v>0</v>
      </c>
      <c r="M29" s="1830">
        <f>Application!CC642+Application!CC651+Application!DH665</f>
        <v>0</v>
      </c>
      <c r="N29" s="1830"/>
      <c r="P29" s="1826">
        <v>1.5</v>
      </c>
      <c r="Q29" s="1826"/>
      <c r="R29" s="1826"/>
      <c r="S29" s="1826"/>
      <c r="T29" s="1826"/>
      <c r="V29" s="1826">
        <f>L29*P29</f>
        <v>0</v>
      </c>
      <c r="W29" s="1826"/>
      <c r="X29" s="1826"/>
    </row>
    <row r="30" spans="1:43">
      <c r="C30" s="786"/>
      <c r="D30" s="786"/>
      <c r="E30" s="784" t="s">
        <v>2267</v>
      </c>
      <c r="J30" s="796"/>
      <c r="L30" s="1831">
        <f>Application!CH634+Application!CM634</f>
        <v>0</v>
      </c>
      <c r="M30" s="1831"/>
      <c r="N30" s="1831"/>
      <c r="P30" s="1826">
        <v>1.75</v>
      </c>
      <c r="Q30" s="1826"/>
      <c r="R30" s="1826">
        <f>1.75+0.25*0</f>
        <v>1.75</v>
      </c>
      <c r="S30" s="1826"/>
      <c r="T30" s="1826"/>
      <c r="V30" s="1835">
        <f>L30*P30</f>
        <v>0</v>
      </c>
      <c r="W30" s="1835"/>
      <c r="X30" s="1835"/>
    </row>
    <row r="31" spans="1:43">
      <c r="C31" s="786"/>
      <c r="D31" s="786"/>
      <c r="L31" s="1821">
        <f>SUM(L26:N30)</f>
        <v>106</v>
      </c>
      <c r="M31" s="1822"/>
      <c r="N31" s="1822"/>
      <c r="V31" s="1825">
        <f>SUM(V26:X30)</f>
        <v>95.4</v>
      </c>
      <c r="W31" s="1825"/>
      <c r="X31" s="1825"/>
    </row>
    <row r="32" spans="1:43">
      <c r="C32" s="786"/>
      <c r="D32" s="786"/>
      <c r="K32" s="797"/>
    </row>
    <row r="33" spans="1:27">
      <c r="C33" s="789" t="s">
        <v>2002</v>
      </c>
      <c r="D33" s="789"/>
      <c r="E33" s="786" t="s">
        <v>2268</v>
      </c>
      <c r="H33" s="798"/>
      <c r="I33" s="799"/>
      <c r="J33" s="800"/>
      <c r="K33" s="797"/>
      <c r="M33" s="785"/>
      <c r="V33" s="1832">
        <f>IF(V31&gt;0,V31/Q22," ")</f>
        <v>3.8160000000000001E-5</v>
      </c>
      <c r="W33" s="1833"/>
      <c r="X33" s="1833"/>
      <c r="Y33" s="1833"/>
      <c r="Z33" s="1833"/>
      <c r="AA33" s="1834"/>
    </row>
    <row r="34" spans="1:27">
      <c r="K34" s="784"/>
      <c r="M34" s="785"/>
    </row>
    <row r="35" spans="1:27">
      <c r="E35" s="786" t="s">
        <v>2269</v>
      </c>
      <c r="F35" s="786"/>
      <c r="G35" s="786"/>
      <c r="H35" s="786"/>
      <c r="I35" s="786"/>
      <c r="J35" s="786"/>
      <c r="K35" s="786"/>
      <c r="L35" s="786"/>
      <c r="M35" s="806"/>
      <c r="N35" s="786"/>
      <c r="O35" s="786"/>
      <c r="P35" s="786"/>
      <c r="Q35" s="786"/>
      <c r="R35" s="786"/>
      <c r="V35" s="1813">
        <f>IF(V31&gt;0,1/V33," ")</f>
        <v>26205.450733752619</v>
      </c>
      <c r="W35" s="1814"/>
      <c r="X35" s="1814"/>
      <c r="Y35" s="1814"/>
      <c r="Z35" s="1814"/>
      <c r="AA35" s="1815"/>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19c9ba-397e-444d-bce9-42dc6d70999e">
      <Terms xmlns="http://schemas.microsoft.com/office/infopath/2007/PartnerControls"/>
    </lcf76f155ced4ddcb4097134ff3c332f>
    <TaxCatchAll xmlns="3c6b17ae-99de-4b81-88fd-9095b377cb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1FD8EB0C14FB45BEAE1A19DCC7C5A6" ma:contentTypeVersion="18" ma:contentTypeDescription="Create a new document." ma:contentTypeScope="" ma:versionID="0e5b0eb91f810314367c93d462e2a019">
  <xsd:schema xmlns:xsd="http://www.w3.org/2001/XMLSchema" xmlns:xs="http://www.w3.org/2001/XMLSchema" xmlns:p="http://schemas.microsoft.com/office/2006/metadata/properties" xmlns:ns2="2119c9ba-397e-444d-bce9-42dc6d70999e" xmlns:ns3="3c6b17ae-99de-4b81-88fd-9095b377cbe9" targetNamespace="http://schemas.microsoft.com/office/2006/metadata/properties" ma:root="true" ma:fieldsID="dde2708c0bfa9d4fe56b4b3bd3bf5c14" ns2:_="" ns3:_="">
    <xsd:import namespace="2119c9ba-397e-444d-bce9-42dc6d70999e"/>
    <xsd:import namespace="3c6b17ae-99de-4b81-88fd-9095b377cb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9c9ba-397e-444d-bce9-42dc6d7099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3fcdf2-75bc-45ef-b289-f2b922288c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6b17ae-99de-4b81-88fd-9095b377cbe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ad56375-8568-425b-aed5-28aa919c7161}" ma:internalName="TaxCatchAll" ma:showField="CatchAllData" ma:web="3c6b17ae-99de-4b81-88fd-9095b377c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0F9DF-81C5-4ECF-8581-7CD7C98BF871}">
  <ds:schemaRefs>
    <ds:schemaRef ds:uri="http://purl.org/dc/elements/1.1/"/>
    <ds:schemaRef ds:uri="36fc743b-267c-480e-9bd5-38a213356c55"/>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microsoft.com/sharepoint/v4"/>
    <ds:schemaRef ds:uri="http://schemas.openxmlformats.org/package/2006/metadata/core-properties"/>
    <ds:schemaRef ds:uri="5ebaabba-4a57-48b0-85b2-b83b7f4de49e"/>
    <ds:schemaRef ds:uri="http://schemas.microsoft.com/office/2006/metadata/properties"/>
    <ds:schemaRef ds:uri="2119c9ba-397e-444d-bce9-42dc6d70999e"/>
    <ds:schemaRef ds:uri="3c6b17ae-99de-4b81-88fd-9095b377cbe9"/>
  </ds:schemaRefs>
</ds:datastoreItem>
</file>

<file path=customXml/itemProps2.xml><?xml version="1.0" encoding="utf-8"?>
<ds:datastoreItem xmlns:ds="http://schemas.openxmlformats.org/officeDocument/2006/customXml" ds:itemID="{06D9EDEF-8EA6-493E-BD77-BA8CAA113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9c9ba-397e-444d-bce9-42dc6d70999e"/>
    <ds:schemaRef ds:uri="3c6b17ae-99de-4b81-88fd-9095b377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AAF8ED-88AF-4EDE-9F8F-35989ABA2D6C}">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Mauricio Velasquez</cp:lastModifiedBy>
  <cp:revision/>
  <cp:lastPrinted>2025-07-04T19:38:06Z</cp:lastPrinted>
  <dcterms:created xsi:type="dcterms:W3CDTF">2007-12-27T18:26:28Z</dcterms:created>
  <dcterms:modified xsi:type="dcterms:W3CDTF">2025-07-07T22:35:59Z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0x010100101FD8EB0C14FB45BEAE1A19DCC7C5A6</vt:lpwstr>
  </property>
  <property fmtid="{D5CDD505-2E9C-101B-9397-08002B2CF9AE}" pid="3" name="MediaServiceImageTags">
    <vt:lpwstr/>
  </property>
</Properties>
</file>